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18F858A-8044-431E-B6E3-C1D885EF2581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rkLOGYhtv8OMXhM4mE9pBB5JH9g=="/>
    </ext>
  </extLst>
</workbook>
</file>

<file path=xl/calcChain.xml><?xml version="1.0" encoding="utf-8"?>
<calcChain xmlns="http://schemas.openxmlformats.org/spreadsheetml/2006/main">
  <c r="BP57" i="1" l="1"/>
  <c r="BH52" i="1"/>
  <c r="BH53" i="1" s="1"/>
  <c r="BG33" i="1"/>
  <c r="BG32" i="1"/>
  <c r="BG31" i="1"/>
  <c r="BG29" i="1"/>
  <c r="AR29" i="1"/>
  <c r="BG28" i="1"/>
  <c r="BG30" i="1" s="1"/>
  <c r="AE21" i="1"/>
  <c r="O21" i="1"/>
  <c r="O22" i="1" s="1"/>
  <c r="AE20" i="1"/>
  <c r="AE19" i="1"/>
  <c r="AR18" i="1"/>
  <c r="AE18" i="1"/>
  <c r="AE17" i="1"/>
  <c r="AR16" i="1"/>
  <c r="AE16" i="1"/>
  <c r="AR15" i="1"/>
  <c r="AR14" i="1"/>
  <c r="AR13" i="1"/>
  <c r="AR17" i="1" s="1"/>
  <c r="AR20" i="1" s="1"/>
  <c r="O12" i="1"/>
  <c r="O11" i="1"/>
  <c r="AR19" i="1" l="1"/>
  <c r="AR28" i="1" s="1"/>
  <c r="AR30" i="1" s="1"/>
  <c r="AE22" i="1"/>
  <c r="O13" i="1"/>
  <c r="O16" i="1" s="1"/>
  <c r="BG36" i="1"/>
  <c r="BG34" i="1"/>
  <c r="BH57" i="1" s="1"/>
  <c r="BG35" i="1"/>
  <c r="BG37" i="1" s="1"/>
  <c r="BH54" i="1" s="1"/>
  <c r="AE27" i="1"/>
  <c r="AE30" i="1" s="1"/>
  <c r="AE28" i="1"/>
  <c r="AE29" i="1" s="1"/>
  <c r="O15" i="1" l="1"/>
  <c r="O20" i="1"/>
  <c r="O23" i="1" s="1"/>
  <c r="AE32" i="1"/>
  <c r="AE31" i="1"/>
  <c r="BH55" i="1"/>
</calcChain>
</file>

<file path=xl/sharedStrings.xml><?xml version="1.0" encoding="utf-8"?>
<sst xmlns="http://schemas.openxmlformats.org/spreadsheetml/2006/main" count="543" uniqueCount="110">
  <si>
    <t>Statistics of Covid 19 in Vietnam, from Sep 1, 2021 to Nov 7, 2021</t>
  </si>
  <si>
    <t>STT</t>
  </si>
  <si>
    <t>Iso_code</t>
  </si>
  <si>
    <t>Continent</t>
  </si>
  <si>
    <t>Location</t>
  </si>
  <si>
    <t>Date</t>
  </si>
  <si>
    <t>Total_cases</t>
  </si>
  <si>
    <t>New_cases</t>
  </si>
  <si>
    <t>Total_deaths</t>
  </si>
  <si>
    <t>New_deaths</t>
  </si>
  <si>
    <t>VNM</t>
  </si>
  <si>
    <t>Asia</t>
  </si>
  <si>
    <t>Vietnam</t>
  </si>
  <si>
    <t>new cases in Japan. Does this data support this claim?</t>
  </si>
  <si>
    <t>of total death cases in Japan? Does this data support this claim?</t>
  </si>
  <si>
    <r>
      <rPr>
        <b/>
        <sz val="14"/>
        <color theme="1"/>
        <rFont val="Times New Roman"/>
        <family val="1"/>
        <charset val="163"/>
      </rPr>
      <t>Population:</t>
    </r>
    <r>
      <rPr>
        <sz val="14"/>
        <color theme="1"/>
        <rFont val="Times New Roman"/>
        <family val="1"/>
        <charset val="163"/>
      </rPr>
      <t xml:space="preserve"> Total cases of Covid in Vietnam</t>
    </r>
  </si>
  <si>
    <t>Population 1:</t>
  </si>
  <si>
    <t xml:space="preserve">Total cases of Covid in Vietnam </t>
  </si>
  <si>
    <t>Sample: this file</t>
  </si>
  <si>
    <t>p: propotion of total death cases in Vietnam</t>
  </si>
  <si>
    <t>Total new cases in Vietnam</t>
  </si>
  <si>
    <t>Population 2:</t>
  </si>
  <si>
    <t>Total cases of Covid in Japan</t>
  </si>
  <si>
    <t>Choose: X = day , Y = total case</t>
  </si>
  <si>
    <t>Hypothesis:</t>
  </si>
  <si>
    <t>H0: p = 0.0235</t>
  </si>
  <si>
    <t>H1: p != 0.0235</t>
  </si>
  <si>
    <t>Total new cases in Japan</t>
  </si>
  <si>
    <t>H0: p1=p2</t>
  </si>
  <si>
    <t>p1: propotion of total deaths cases in Vietnam</t>
  </si>
  <si>
    <t>Use t-distribution because sigma is NOT known</t>
  </si>
  <si>
    <t>H1:p1&gt;p2</t>
  </si>
  <si>
    <t>p2: propotion of total death cases in Japan</t>
  </si>
  <si>
    <t>alpha</t>
  </si>
  <si>
    <t>H0: μ1-μ2=5000</t>
  </si>
  <si>
    <t>μ1: average new cases in Vietnam</t>
  </si>
  <si>
    <t>n</t>
  </si>
  <si>
    <t>H1:μ1-μ2 != 5000</t>
  </si>
  <si>
    <t>μ2: average new cases in Japan</t>
  </si>
  <si>
    <t>x</t>
  </si>
  <si>
    <t>p hat</t>
  </si>
  <si>
    <t>n1</t>
  </si>
  <si>
    <t>p0</t>
  </si>
  <si>
    <t>delta0</t>
  </si>
  <si>
    <t>n2</t>
  </si>
  <si>
    <t>CI: right boundary</t>
  </si>
  <si>
    <t>x1</t>
  </si>
  <si>
    <t>CI: left boundary</t>
  </si>
  <si>
    <t>x2</t>
  </si>
  <si>
    <t>p1 hat</t>
  </si>
  <si>
    <t>s1</t>
  </si>
  <si>
    <t>p2 hat</t>
  </si>
  <si>
    <t>Compute test statstic</t>
  </si>
  <si>
    <t>s2</t>
  </si>
  <si>
    <t>pooled propotion (p hat)</t>
  </si>
  <si>
    <t>z0</t>
  </si>
  <si>
    <t>-&gt; fail to reject H0</t>
  </si>
  <si>
    <t>x1 ngang</t>
  </si>
  <si>
    <t>C.I :right boundary</t>
  </si>
  <si>
    <t>right z-value</t>
  </si>
  <si>
    <t>x2 ngang</t>
  </si>
  <si>
    <t>left z-value</t>
  </si>
  <si>
    <t>pooled varience</t>
  </si>
  <si>
    <t xml:space="preserve">I observe a linear relationship </t>
  </si>
  <si>
    <t>P-value</t>
  </si>
  <si>
    <t>&gt; alpha</t>
  </si>
  <si>
    <t>Fail to reject H0 --&gt; Data  supports this claim.</t>
  </si>
  <si>
    <t>t0</t>
  </si>
  <si>
    <t>-&gt; reject H0</t>
  </si>
  <si>
    <t>-&gt; Fail to reject H0</t>
  </si>
  <si>
    <t>t value right</t>
  </si>
  <si>
    <r>
      <rPr>
        <b/>
        <sz val="14"/>
        <color rgb="FFFF0000"/>
        <rFont val="Times New Roman"/>
        <family val="1"/>
        <charset val="163"/>
      </rPr>
      <t>&gt; z value right</t>
    </r>
    <r>
      <rPr>
        <b/>
        <sz val="14"/>
        <color rgb="FF000000"/>
        <rFont val="Times New Roman"/>
        <family val="1"/>
        <charset val="163"/>
      </rPr>
      <t xml:space="preserve"> </t>
    </r>
    <r>
      <rPr>
        <b/>
        <sz val="14"/>
        <color rgb="FFFF0000"/>
        <rFont val="Times New Roman"/>
        <family val="1"/>
        <charset val="163"/>
      </rPr>
      <t>-&gt; Reject H0</t>
    </r>
  </si>
  <si>
    <t>t value left</t>
  </si>
  <si>
    <t>z value right</t>
  </si>
  <si>
    <t>Sxx</t>
  </si>
  <si>
    <t>P value</t>
  </si>
  <si>
    <t xml:space="preserve">&gt; Alpha </t>
  </si>
  <si>
    <t>&lt; alpha</t>
  </si>
  <si>
    <t>-&gt; Reject H0</t>
  </si>
  <si>
    <t>SSt</t>
  </si>
  <si>
    <t>Reject H0 --&gt; Data  doesn't support this claim.</t>
  </si>
  <si>
    <t>Sxy</t>
  </si>
  <si>
    <t>Mean x</t>
  </si>
  <si>
    <t>Mean y</t>
  </si>
  <si>
    <t>R</t>
  </si>
  <si>
    <t>B1 hat</t>
  </si>
  <si>
    <t>B0 hat</t>
  </si>
  <si>
    <t>SSe</t>
  </si>
  <si>
    <t>Estimated regression line</t>
  </si>
  <si>
    <t>y hat =</t>
  </si>
  <si>
    <t>541988.3 + 6714.9*x</t>
  </si>
  <si>
    <t>Test the significance of regression.</t>
  </si>
  <si>
    <t>H0: B1  = 0</t>
  </si>
  <si>
    <t>H1: B1 != 0</t>
  </si>
  <si>
    <t>Significance level</t>
  </si>
  <si>
    <t>(sigma hat)^2</t>
  </si>
  <si>
    <t>t test</t>
  </si>
  <si>
    <t>Linear regression is significant</t>
  </si>
  <si>
    <t>1. predict y when x=2:</t>
  </si>
  <si>
    <r>
      <rPr>
        <b/>
        <sz val="14"/>
        <color theme="1"/>
        <rFont val="Times New Roman"/>
        <family val="1"/>
        <charset val="163"/>
      </rPr>
      <t>y hat</t>
    </r>
    <r>
      <rPr>
        <sz val="14"/>
        <color theme="1"/>
        <rFont val="Times New Roman"/>
        <family val="1"/>
        <charset val="163"/>
      </rPr>
      <t xml:space="preserve"> = 541988.3 + 6714.9*(2) = 555418.1</t>
    </r>
  </si>
  <si>
    <t>R^2</t>
  </si>
  <si>
    <t>2. residual (error) at x=2:</t>
  </si>
  <si>
    <t>y - y hat| x=2</t>
  </si>
  <si>
    <t>Statistics of Covid 19 in Japan, from Sep 1, 2021 to Nov 7, 2021</t>
  </si>
  <si>
    <t>JPN</t>
  </si>
  <si>
    <t>Japan</t>
  </si>
  <si>
    <t>Task 1: There is claim that 2.35% of total cases are death cases. Does this data support this claim?</t>
  </si>
  <si>
    <t xml:space="preserve">Task 2: There is claim that the average new cases in Vietnam is 5000 greater than the average </t>
  </si>
  <si>
    <t xml:space="preserve">Task 3: There is claim that the percentage of total death case in Vietnam less than or equal the percentage </t>
  </si>
  <si>
    <t>Task 4: Regression analysis total case in 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</si>
</sst>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#,##0.0"/>
  </numFmts>
  <fonts count="17" x14ac:knownFonts="1">
    <font>
      <sz val="11"/>
      <color theme="1"/>
      <name val="Arial"/>
    </font>
    <font>
      <sz val="14"/>
      <color theme="1"/>
      <name val="Times New Roman"/>
      <family val="1"/>
      <charset val="163"/>
    </font>
    <font>
      <b/>
      <sz val="18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sz val="14"/>
      <color rgb="FF373A3C"/>
      <name val="Times New Roman"/>
      <family val="1"/>
      <charset val="163"/>
    </font>
    <font>
      <b/>
      <sz val="14"/>
      <name val="Times New Roman"/>
      <family val="1"/>
      <charset val="163"/>
    </font>
    <font>
      <sz val="14"/>
      <color rgb="FF000000"/>
      <name val="Times New Roman"/>
      <family val="1"/>
      <charset val="163"/>
    </font>
    <font>
      <sz val="11"/>
      <color theme="1"/>
      <name val="Times New Roman"/>
      <family val="1"/>
      <charset val="163"/>
    </font>
    <font>
      <b/>
      <u/>
      <sz val="14"/>
      <color rgb="FF000000"/>
      <name val="Times New Roman"/>
      <family val="1"/>
      <charset val="163"/>
    </font>
    <font>
      <sz val="14"/>
      <name val="Times New Roman"/>
      <family val="1"/>
      <charset val="163"/>
    </font>
    <font>
      <b/>
      <u/>
      <sz val="14"/>
      <color rgb="FF000000"/>
      <name val="Times New Roman"/>
      <family val="1"/>
      <charset val="163"/>
    </font>
    <font>
      <b/>
      <sz val="14"/>
      <color rgb="FFFF0000"/>
      <name val="Times New Roman"/>
      <family val="1"/>
      <charset val="163"/>
    </font>
    <font>
      <sz val="14"/>
      <color rgb="FFFF0000"/>
      <name val="Times New Roman"/>
      <family val="1"/>
      <charset val="163"/>
    </font>
    <font>
      <b/>
      <sz val="14"/>
      <color rgb="FF000000"/>
      <name val="Times New Roman"/>
      <family val="1"/>
      <charset val="163"/>
    </font>
    <font>
      <sz val="11"/>
      <color rgb="FFCC0000"/>
      <name val="Times New Roman"/>
      <family val="1"/>
      <charset val="163"/>
    </font>
    <font>
      <sz val="14"/>
      <color rgb="FFFFFFFF"/>
      <name val="Times New Roman"/>
      <family val="1"/>
      <charset val="163"/>
    </font>
    <font>
      <sz val="14"/>
      <color rgb="FFCC0000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/>
    <xf numFmtId="0" fontId="1" fillId="2" borderId="0" xfId="0" applyFont="1" applyFill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0" xfId="0" applyFont="1" applyFill="1" applyAlignment="1">
      <alignment horizontal="left"/>
    </xf>
    <xf numFmtId="0" fontId="1" fillId="0" borderId="7" xfId="0" applyFont="1" applyBorder="1"/>
    <xf numFmtId="0" fontId="1" fillId="0" borderId="6" xfId="0" applyFont="1" applyBorder="1"/>
    <xf numFmtId="0" fontId="5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3" fillId="0" borderId="8" xfId="0" applyFont="1" applyBorder="1" applyAlignment="1"/>
    <xf numFmtId="0" fontId="1" fillId="2" borderId="8" xfId="0" applyFont="1" applyFill="1" applyBorder="1" applyAlignment="1"/>
    <xf numFmtId="0" fontId="1" fillId="2" borderId="0" xfId="0" applyFont="1" applyFill="1" applyAlignment="1"/>
    <xf numFmtId="0" fontId="1" fillId="2" borderId="0" xfId="0" applyFont="1" applyFill="1"/>
    <xf numFmtId="0" fontId="6" fillId="0" borderId="4" xfId="0" applyFont="1" applyBorder="1" applyAlignment="1">
      <alignment horizontal="right"/>
    </xf>
    <xf numFmtId="0" fontId="1" fillId="0" borderId="5" xfId="0" applyFont="1" applyBorder="1"/>
    <xf numFmtId="0" fontId="1" fillId="0" borderId="4" xfId="0" applyFont="1" applyBorder="1"/>
    <xf numFmtId="14" fontId="1" fillId="0" borderId="4" xfId="0" applyNumberFormat="1" applyFont="1" applyBorder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8" fillId="0" borderId="0" xfId="0" applyFont="1" applyAlignment="1"/>
    <xf numFmtId="0" fontId="6" fillId="3" borderId="0" xfId="0" applyFont="1" applyFill="1" applyAlignment="1">
      <alignment horizontal="left"/>
    </xf>
    <xf numFmtId="0" fontId="3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12" fillId="0" borderId="0" xfId="0" applyFont="1" applyAlignment="1"/>
    <xf numFmtId="0" fontId="11" fillId="0" borderId="0" xfId="0" applyFont="1" applyAlignment="1"/>
    <xf numFmtId="0" fontId="13" fillId="4" borderId="0" xfId="0" applyFont="1" applyFill="1" applyAlignment="1"/>
    <xf numFmtId="9" fontId="6" fillId="4" borderId="0" xfId="0" applyNumberFormat="1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3" fillId="4" borderId="0" xfId="0" applyFont="1" applyFill="1" applyAlignment="1"/>
    <xf numFmtId="9" fontId="1" fillId="4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3" fillId="2" borderId="0" xfId="0" applyFont="1" applyFill="1" applyAlignment="1"/>
    <xf numFmtId="9" fontId="1" fillId="2" borderId="0" xfId="0" applyNumberFormat="1" applyFont="1" applyFill="1" applyAlignment="1">
      <alignment horizontal="right"/>
    </xf>
    <xf numFmtId="0" fontId="3" fillId="4" borderId="0" xfId="0" applyFont="1" applyFill="1" applyAlignment="1"/>
    <xf numFmtId="0" fontId="1" fillId="4" borderId="0" xfId="0" applyFont="1" applyFill="1" applyAlignment="1"/>
    <xf numFmtId="164" fontId="6" fillId="4" borderId="0" xfId="0" applyNumberFormat="1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6" fillId="4" borderId="0" xfId="0" applyFont="1" applyFill="1" applyAlignment="1"/>
    <xf numFmtId="0" fontId="1" fillId="4" borderId="0" xfId="0" applyFont="1" applyFill="1"/>
    <xf numFmtId="10" fontId="1" fillId="4" borderId="0" xfId="0" applyNumberFormat="1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6" fontId="6" fillId="4" borderId="0" xfId="0" applyNumberFormat="1" applyFont="1" applyFill="1" applyAlignment="1">
      <alignment horizontal="right"/>
    </xf>
    <xf numFmtId="165" fontId="1" fillId="4" borderId="0" xfId="0" applyNumberFormat="1" applyFont="1" applyFill="1" applyAlignment="1">
      <alignment horizontal="right"/>
    </xf>
    <xf numFmtId="0" fontId="11" fillId="0" borderId="0" xfId="0" applyFont="1" applyAlignment="1">
      <alignment horizontal="left"/>
    </xf>
    <xf numFmtId="0" fontId="14" fillId="0" borderId="0" xfId="0" applyFont="1"/>
    <xf numFmtId="2" fontId="1" fillId="4" borderId="0" xfId="0" applyNumberFormat="1" applyFont="1" applyFill="1" applyAlignment="1">
      <alignment horizontal="right"/>
    </xf>
    <xf numFmtId="167" fontId="1" fillId="4" borderId="0" xfId="0" applyNumberFormat="1" applyFont="1" applyFill="1" applyAlignment="1">
      <alignment horizontal="right"/>
    </xf>
    <xf numFmtId="167" fontId="1" fillId="2" borderId="0" xfId="0" applyNumberFormat="1" applyFont="1" applyFill="1" applyAlignment="1">
      <alignment horizontal="right"/>
    </xf>
    <xf numFmtId="2" fontId="6" fillId="4" borderId="0" xfId="0" applyNumberFormat="1" applyFont="1" applyFill="1" applyAlignment="1">
      <alignment horizontal="right"/>
    </xf>
    <xf numFmtId="0" fontId="12" fillId="0" borderId="0" xfId="0" applyFont="1" applyAlignment="1"/>
    <xf numFmtId="2" fontId="1" fillId="2" borderId="0" xfId="0" applyNumberFormat="1" applyFont="1" applyFill="1" applyAlignment="1">
      <alignment horizontal="right"/>
    </xf>
    <xf numFmtId="0" fontId="12" fillId="0" borderId="0" xfId="0" applyFont="1" applyAlignment="1"/>
    <xf numFmtId="0" fontId="9" fillId="0" borderId="0" xfId="0" applyFont="1" applyAlignment="1"/>
    <xf numFmtId="0" fontId="1" fillId="0" borderId="0" xfId="0" applyFont="1" applyAlignment="1"/>
    <xf numFmtId="11" fontId="6" fillId="4" borderId="0" xfId="0" applyNumberFormat="1" applyFont="1" applyFill="1" applyAlignment="1">
      <alignment horizontal="right"/>
    </xf>
    <xf numFmtId="0" fontId="3" fillId="0" borderId="0" xfId="0" applyFont="1" applyAlignme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5" fillId="0" borderId="0" xfId="0" applyFont="1" applyAlignment="1"/>
    <xf numFmtId="0" fontId="6" fillId="3" borderId="0" xfId="0" applyFont="1" applyFill="1"/>
    <xf numFmtId="0" fontId="1" fillId="0" borderId="0" xfId="0" applyFont="1" applyAlignment="1">
      <alignment horizontal="right"/>
    </xf>
    <xf numFmtId="0" fontId="13" fillId="4" borderId="10" xfId="0" applyFont="1" applyFill="1" applyBorder="1" applyAlignment="1"/>
    <xf numFmtId="0" fontId="6" fillId="4" borderId="11" xfId="0" applyFont="1" applyFill="1" applyBorder="1" applyAlignment="1">
      <alignment horizontal="right"/>
    </xf>
    <xf numFmtId="0" fontId="13" fillId="4" borderId="9" xfId="0" applyFont="1" applyFill="1" applyBorder="1" applyAlignment="1"/>
    <xf numFmtId="0" fontId="6" fillId="4" borderId="12" xfId="0" applyFont="1" applyFill="1" applyBorder="1" applyAlignment="1">
      <alignment horizontal="right"/>
    </xf>
    <xf numFmtId="11" fontId="6" fillId="4" borderId="12" xfId="0" applyNumberFormat="1" applyFont="1" applyFill="1" applyBorder="1" applyAlignment="1">
      <alignment horizontal="right"/>
    </xf>
    <xf numFmtId="167" fontId="6" fillId="4" borderId="0" xfId="0" applyNumberFormat="1" applyFont="1" applyFill="1"/>
    <xf numFmtId="165" fontId="6" fillId="4" borderId="12" xfId="0" applyNumberFormat="1" applyFont="1" applyFill="1" applyBorder="1" applyAlignment="1">
      <alignment horizontal="right"/>
    </xf>
    <xf numFmtId="0" fontId="6" fillId="4" borderId="12" xfId="0" applyFont="1" applyFill="1" applyBorder="1" applyAlignment="1"/>
    <xf numFmtId="0" fontId="3" fillId="4" borderId="13" xfId="0" applyFont="1" applyFill="1" applyBorder="1" applyAlignment="1"/>
    <xf numFmtId="11" fontId="1" fillId="4" borderId="14" xfId="0" applyNumberFormat="1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1" fillId="2" borderId="0" xfId="0" applyFont="1" applyFill="1" applyAlignment="1"/>
    <xf numFmtId="0" fontId="13" fillId="4" borderId="0" xfId="0" applyFont="1" applyFill="1" applyAlignment="1">
      <alignment horizontal="left"/>
    </xf>
    <xf numFmtId="0" fontId="16" fillId="0" borderId="6" xfId="0" applyFont="1" applyBorder="1"/>
    <xf numFmtId="0" fontId="16" fillId="0" borderId="0" xfId="0" applyFont="1"/>
    <xf numFmtId="0" fontId="6" fillId="2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1" fillId="2" borderId="0" xfId="0" applyFont="1" applyFill="1" applyAlignment="1"/>
    <xf numFmtId="0" fontId="9" fillId="0" borderId="0" xfId="0" applyFont="1" applyAlignment="1"/>
    <xf numFmtId="0" fontId="13" fillId="4" borderId="0" xfId="0" applyFont="1" applyFill="1" applyAlignment="1"/>
    <xf numFmtId="0" fontId="5" fillId="0" borderId="0" xfId="0" applyFont="1"/>
    <xf numFmtId="0" fontId="9" fillId="0" borderId="16" xfId="0" applyFont="1" applyBorder="1"/>
    <xf numFmtId="0" fontId="6" fillId="0" borderId="9" xfId="0" applyFont="1" applyBorder="1" applyAlignment="1">
      <alignment horizontal="right"/>
    </xf>
    <xf numFmtId="0" fontId="1" fillId="0" borderId="8" xfId="0" applyFont="1" applyBorder="1"/>
    <xf numFmtId="0" fontId="13" fillId="4" borderId="0" xfId="0" applyFont="1" applyFill="1" applyAlignment="1"/>
    <xf numFmtId="0" fontId="0" fillId="0" borderId="0" xfId="0" applyFont="1" applyAlignment="1"/>
    <xf numFmtId="0" fontId="11" fillId="2" borderId="0" xfId="0" applyFont="1" applyFill="1" applyAlignment="1"/>
    <xf numFmtId="0" fontId="2" fillId="0" borderId="0" xfId="0" applyFont="1" applyAlignment="1"/>
    <xf numFmtId="0" fontId="11" fillId="0" borderId="0" xfId="0" applyFont="1" applyAlignment="1"/>
    <xf numFmtId="0" fontId="13" fillId="0" borderId="0" xfId="0" applyFont="1" applyAlignment="1"/>
    <xf numFmtId="0" fontId="6" fillId="0" borderId="0" xfId="0" applyFont="1" applyAlignment="1"/>
    <xf numFmtId="0" fontId="2" fillId="0" borderId="0" xfId="0" applyFont="1" applyAlignment="1">
      <alignment horizontal="center"/>
    </xf>
    <xf numFmtId="0" fontId="1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lang="en-US" b="1">
                <a:solidFill>
                  <a:schemeClr val="dk1"/>
                </a:solidFill>
                <a:latin typeface="+mn-lt"/>
              </a:rPr>
              <a:t>Total confirmed COVID-19 cases in Vietnam
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Sheet1!$A$4:$A$71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Sheet1!$F$4:$F$71</c:f>
              <c:numCache>
                <c:formatCode>General</c:formatCode>
                <c:ptCount val="68"/>
                <c:pt idx="0">
                  <c:v>473530</c:v>
                </c:pt>
                <c:pt idx="1">
                  <c:v>486727</c:v>
                </c:pt>
                <c:pt idx="2">
                  <c:v>501649</c:v>
                </c:pt>
                <c:pt idx="3">
                  <c:v>511170</c:v>
                </c:pt>
                <c:pt idx="4">
                  <c:v>524307</c:v>
                </c:pt>
                <c:pt idx="5">
                  <c:v>536788</c:v>
                </c:pt>
                <c:pt idx="6">
                  <c:v>550996</c:v>
                </c:pt>
                <c:pt idx="7">
                  <c:v>563676</c:v>
                </c:pt>
                <c:pt idx="8">
                  <c:v>576096</c:v>
                </c:pt>
                <c:pt idx="9">
                  <c:v>589417</c:v>
                </c:pt>
                <c:pt idx="10">
                  <c:v>601349</c:v>
                </c:pt>
                <c:pt idx="11">
                  <c:v>613375</c:v>
                </c:pt>
                <c:pt idx="12">
                  <c:v>624547</c:v>
                </c:pt>
                <c:pt idx="13">
                  <c:v>635055</c:v>
                </c:pt>
                <c:pt idx="14">
                  <c:v>645640</c:v>
                </c:pt>
                <c:pt idx="15">
                  <c:v>656129</c:v>
                </c:pt>
                <c:pt idx="16">
                  <c:v>667650</c:v>
                </c:pt>
                <c:pt idx="17">
                  <c:v>677023</c:v>
                </c:pt>
                <c:pt idx="18">
                  <c:v>687063</c:v>
                </c:pt>
                <c:pt idx="19">
                  <c:v>695744</c:v>
                </c:pt>
                <c:pt idx="20">
                  <c:v>707436</c:v>
                </c:pt>
                <c:pt idx="21">
                  <c:v>718963</c:v>
                </c:pt>
                <c:pt idx="22">
                  <c:v>728435</c:v>
                </c:pt>
                <c:pt idx="23">
                  <c:v>736972</c:v>
                </c:pt>
                <c:pt idx="24">
                  <c:v>746678</c:v>
                </c:pt>
                <c:pt idx="25">
                  <c:v>756689</c:v>
                </c:pt>
                <c:pt idx="26">
                  <c:v>766051</c:v>
                </c:pt>
                <c:pt idx="27">
                  <c:v>770640</c:v>
                </c:pt>
                <c:pt idx="28">
                  <c:v>779398</c:v>
                </c:pt>
                <c:pt idx="29">
                  <c:v>790755</c:v>
                </c:pt>
                <c:pt idx="30">
                  <c:v>797712</c:v>
                </c:pt>
                <c:pt idx="31">
                  <c:v>803202</c:v>
                </c:pt>
                <c:pt idx="32">
                  <c:v>808578</c:v>
                </c:pt>
                <c:pt idx="33">
                  <c:v>813961</c:v>
                </c:pt>
                <c:pt idx="34">
                  <c:v>818324</c:v>
                </c:pt>
                <c:pt idx="35">
                  <c:v>822687</c:v>
                </c:pt>
                <c:pt idx="36">
                  <c:v>826837</c:v>
                </c:pt>
                <c:pt idx="37">
                  <c:v>831643</c:v>
                </c:pt>
                <c:pt idx="38">
                  <c:v>836134</c:v>
                </c:pt>
                <c:pt idx="39">
                  <c:v>839662</c:v>
                </c:pt>
                <c:pt idx="40">
                  <c:v>843281</c:v>
                </c:pt>
                <c:pt idx="41">
                  <c:v>846230</c:v>
                </c:pt>
                <c:pt idx="42">
                  <c:v>849691</c:v>
                </c:pt>
                <c:pt idx="43">
                  <c:v>853842</c:v>
                </c:pt>
                <c:pt idx="44">
                  <c:v>857639</c:v>
                </c:pt>
                <c:pt idx="45">
                  <c:v>860860</c:v>
                </c:pt>
                <c:pt idx="46">
                  <c:v>864053</c:v>
                </c:pt>
                <c:pt idx="47">
                  <c:v>867221</c:v>
                </c:pt>
                <c:pt idx="48">
                  <c:v>870255</c:v>
                </c:pt>
                <c:pt idx="49">
                  <c:v>873901</c:v>
                </c:pt>
                <c:pt idx="50">
                  <c:v>877537</c:v>
                </c:pt>
                <c:pt idx="51">
                  <c:v>881522</c:v>
                </c:pt>
                <c:pt idx="52">
                  <c:v>884895</c:v>
                </c:pt>
                <c:pt idx="53">
                  <c:v>888940</c:v>
                </c:pt>
                <c:pt idx="54">
                  <c:v>892579</c:v>
                </c:pt>
                <c:pt idx="55">
                  <c:v>896174</c:v>
                </c:pt>
                <c:pt idx="56">
                  <c:v>900585</c:v>
                </c:pt>
                <c:pt idx="57">
                  <c:v>905477</c:v>
                </c:pt>
                <c:pt idx="58">
                  <c:v>910376</c:v>
                </c:pt>
                <c:pt idx="59">
                  <c:v>915603</c:v>
                </c:pt>
                <c:pt idx="60">
                  <c:v>921122</c:v>
                </c:pt>
                <c:pt idx="61">
                  <c:v>926720</c:v>
                </c:pt>
                <c:pt idx="62">
                  <c:v>932357</c:v>
                </c:pt>
                <c:pt idx="63">
                  <c:v>939463</c:v>
                </c:pt>
                <c:pt idx="64">
                  <c:v>946043</c:v>
                </c:pt>
                <c:pt idx="65">
                  <c:v>953547</c:v>
                </c:pt>
                <c:pt idx="66">
                  <c:v>961038</c:v>
                </c:pt>
                <c:pt idx="67">
                  <c:v>968684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F1-4A7D-839A-F429FCAA8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34977"/>
        <c:axId val="89991568"/>
      </c:scatterChart>
      <c:valAx>
        <c:axId val="986734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991568"/>
        <c:crosses val="autoZero"/>
        <c:crossBetween val="midCat"/>
      </c:valAx>
      <c:valAx>
        <c:axId val="89991568"/>
        <c:scaling>
          <c:orientation val="minMax"/>
          <c:min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98673497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57</xdr:col>
      <xdr:colOff>895350</xdr:colOff>
      <xdr:row>8</xdr:row>
      <xdr:rowOff>9525</xdr:rowOff>
    </xdr:from>
    <xdr:ext cx="7943850" cy="2714625"/>
    <xdr:graphicFrame macro="">
      <xdr:nvGraphicFramePr>
        <xdr:cNvPr id="1054681573" name="Chart 1" title="Chart">
          <a:extLst>
            <a:ext uri="{FF2B5EF4-FFF2-40B4-BE49-F238E27FC236}">
              <a16:creationId xmlns:a16="http://schemas.microsoft.com/office/drawing/2014/main" id="{00000000-0008-0000-0000-0000E529D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57</xdr:col>
      <xdr:colOff>57150</xdr:colOff>
      <xdr:row>39</xdr:row>
      <xdr:rowOff>66675</xdr:rowOff>
    </xdr:from>
    <xdr:ext cx="1381125" cy="485775"/>
    <xdr:pic>
      <xdr:nvPicPr>
        <xdr:cNvPr id="10" name="image14.png" title="Imag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02"/>
  <sheetViews>
    <sheetView tabSelected="1" topLeftCell="AT1" workbookViewId="0">
      <selection activeCell="BF3" sqref="BF3"/>
    </sheetView>
  </sheetViews>
  <sheetFormatPr defaultColWidth="12.625" defaultRowHeight="15" customHeight="1" x14ac:dyDescent="0.2"/>
  <cols>
    <col min="1" max="1" width="6.125" customWidth="1"/>
    <col min="2" max="2" width="14.5" customWidth="1"/>
    <col min="3" max="3" width="11.875" customWidth="1"/>
    <col min="4" max="4" width="13.25" customWidth="1"/>
    <col min="5" max="5" width="13.75" customWidth="1"/>
    <col min="6" max="6" width="16.25" customWidth="1"/>
    <col min="7" max="7" width="15.5" customWidth="1"/>
    <col min="8" max="8" width="18.75" customWidth="1"/>
    <col min="9" max="9" width="13.75" customWidth="1"/>
    <col min="10" max="10" width="10" customWidth="1"/>
    <col min="11" max="13" width="7.625" customWidth="1"/>
    <col min="14" max="14" width="23.125" customWidth="1"/>
    <col min="15" max="15" width="18.125" customWidth="1"/>
    <col min="16" max="16" width="11.375" customWidth="1"/>
    <col min="17" max="17" width="14.625" customWidth="1"/>
    <col min="18" max="20" width="7.625" customWidth="1"/>
    <col min="21" max="21" width="9.75" customWidth="1"/>
    <col min="22" max="28" width="7.625" customWidth="1"/>
    <col min="29" max="29" width="16.375" customWidth="1"/>
    <col min="30" max="30" width="19.625" customWidth="1"/>
    <col min="31" max="31" width="21.875" customWidth="1"/>
    <col min="32" max="32" width="8.375" customWidth="1"/>
    <col min="33" max="33" width="19.875" customWidth="1"/>
    <col min="34" max="34" width="14.125" customWidth="1"/>
    <col min="35" max="42" width="7.625" customWidth="1"/>
    <col min="43" max="43" width="28.375" customWidth="1"/>
    <col min="44" max="44" width="19.5" customWidth="1"/>
    <col min="45" max="45" width="15.375" customWidth="1"/>
    <col min="46" max="57" width="7.625" customWidth="1"/>
    <col min="58" max="58" width="19.25" customWidth="1"/>
    <col min="59" max="59" width="21.625" customWidth="1"/>
    <col min="60" max="60" width="15.5" customWidth="1"/>
    <col min="61" max="61" width="14.375" customWidth="1"/>
    <col min="62" max="63" width="7.625" customWidth="1"/>
    <col min="64" max="64" width="14.125" customWidth="1"/>
    <col min="65" max="65" width="17" customWidth="1"/>
    <col min="66" max="67" width="7.625" customWidth="1"/>
    <col min="68" max="68" width="12.875" customWidth="1"/>
    <col min="69" max="79" width="7.625" customWidth="1"/>
  </cols>
  <sheetData>
    <row r="1" spans="1:79" ht="19.5" thickBot="1" x14ac:dyDescent="0.35">
      <c r="A1" s="1"/>
      <c r="B1" s="1"/>
      <c r="C1" s="106" t="s">
        <v>0</v>
      </c>
      <c r="D1" s="100"/>
      <c r="E1" s="100"/>
      <c r="F1" s="100"/>
      <c r="G1" s="100"/>
      <c r="H1" s="10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16.5" customHeight="1" thickTop="1" x14ac:dyDescent="0.3">
      <c r="A2" s="1"/>
      <c r="B2" s="1"/>
      <c r="C2" s="100"/>
      <c r="D2" s="100"/>
      <c r="E2" s="100"/>
      <c r="F2" s="100"/>
      <c r="G2" s="100"/>
      <c r="H2" s="100"/>
      <c r="I2" s="1"/>
      <c r="J2" s="1"/>
      <c r="K2" s="98"/>
      <c r="L2" s="1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1"/>
      <c r="AB2" s="3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5"/>
      <c r="AO2" s="1"/>
      <c r="AP2" s="3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5"/>
      <c r="BD2" s="1"/>
      <c r="BE2" s="3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5"/>
      <c r="BY2" s="1"/>
      <c r="BZ2" s="1"/>
      <c r="CA2" s="1"/>
    </row>
    <row r="3" spans="1:79" ht="14.25" customHeight="1" x14ac:dyDescent="0.3">
      <c r="A3" s="6" t="s">
        <v>1</v>
      </c>
      <c r="B3" s="7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8"/>
      <c r="K3" s="98"/>
      <c r="L3" s="1"/>
      <c r="M3" s="10"/>
      <c r="N3" s="11" t="s">
        <v>106</v>
      </c>
      <c r="O3" s="12"/>
      <c r="P3" s="12"/>
      <c r="Q3" s="12"/>
      <c r="R3" s="12"/>
      <c r="S3" s="12"/>
      <c r="T3" s="12"/>
      <c r="U3" s="13"/>
      <c r="V3" s="1"/>
      <c r="W3" s="1"/>
      <c r="X3" s="1"/>
      <c r="Y3" s="1"/>
      <c r="Z3" s="9"/>
      <c r="AA3" s="1"/>
      <c r="AB3" s="10"/>
      <c r="AC3" s="14" t="s">
        <v>107</v>
      </c>
      <c r="AD3" s="12"/>
      <c r="AE3" s="12"/>
      <c r="AF3" s="12"/>
      <c r="AG3" s="12"/>
      <c r="AH3" s="12"/>
      <c r="AI3" s="12"/>
      <c r="AJ3" s="13"/>
      <c r="AK3" s="1"/>
      <c r="AL3" s="1"/>
      <c r="AM3" s="1"/>
      <c r="AN3" s="9"/>
      <c r="AO3" s="1"/>
      <c r="AP3" s="10"/>
      <c r="AQ3" s="11" t="s">
        <v>108</v>
      </c>
      <c r="AR3" s="12"/>
      <c r="AS3" s="12"/>
      <c r="AT3" s="12"/>
      <c r="AU3" s="15"/>
      <c r="AV3" s="15"/>
      <c r="AW3" s="15"/>
      <c r="AX3" s="16"/>
      <c r="AY3" s="17"/>
      <c r="AZ3" s="17"/>
      <c r="BA3" s="1"/>
      <c r="BB3" s="1"/>
      <c r="BC3" s="9"/>
      <c r="BD3" s="1"/>
      <c r="BE3" s="10"/>
      <c r="BF3" s="14" t="s">
        <v>109</v>
      </c>
      <c r="BG3" s="12"/>
      <c r="BH3" s="12"/>
      <c r="BI3" s="12"/>
      <c r="BJ3" s="12"/>
      <c r="BK3" s="12"/>
      <c r="BL3" s="12"/>
      <c r="BM3" s="13"/>
      <c r="BN3" s="1"/>
      <c r="BO3" s="1"/>
      <c r="BP3" s="1"/>
      <c r="BQ3" s="1"/>
      <c r="BR3" s="1"/>
      <c r="BS3" s="1"/>
      <c r="BT3" s="1"/>
      <c r="BU3" s="1"/>
      <c r="BV3" s="1"/>
      <c r="BW3" s="1"/>
      <c r="BX3" s="9"/>
      <c r="BY3" s="1"/>
      <c r="BZ3" s="1"/>
      <c r="CA3" s="1"/>
    </row>
    <row r="4" spans="1:79" ht="14.25" customHeight="1" x14ac:dyDescent="0.3">
      <c r="A4" s="18">
        <v>1</v>
      </c>
      <c r="B4" s="19" t="s">
        <v>10</v>
      </c>
      <c r="C4" s="20" t="s">
        <v>11</v>
      </c>
      <c r="D4" s="20" t="s">
        <v>12</v>
      </c>
      <c r="E4" s="21">
        <v>44440</v>
      </c>
      <c r="F4" s="20">
        <v>473530</v>
      </c>
      <c r="G4" s="20">
        <v>11434</v>
      </c>
      <c r="H4" s="20">
        <v>11868</v>
      </c>
      <c r="I4" s="20">
        <v>804</v>
      </c>
      <c r="J4" s="1"/>
      <c r="K4" s="98"/>
      <c r="L4" s="1"/>
      <c r="M4" s="10"/>
      <c r="N4" s="1"/>
      <c r="O4" s="1"/>
      <c r="P4" s="1"/>
      <c r="Q4" s="1"/>
      <c r="R4" s="1"/>
      <c r="S4" s="1"/>
      <c r="T4" s="13"/>
      <c r="U4" s="13"/>
      <c r="V4" s="1"/>
      <c r="W4" s="1"/>
      <c r="X4" s="1"/>
      <c r="Y4" s="1"/>
      <c r="Z4" s="9"/>
      <c r="AA4" s="1"/>
      <c r="AB4" s="10"/>
      <c r="AC4" s="22" t="s">
        <v>13</v>
      </c>
      <c r="AD4" s="1"/>
      <c r="AE4" s="1"/>
      <c r="AF4" s="1"/>
      <c r="AG4" s="1"/>
      <c r="AH4" s="13"/>
      <c r="AI4" s="13"/>
      <c r="AJ4" s="13"/>
      <c r="AK4" s="1"/>
      <c r="AL4" s="1"/>
      <c r="AM4" s="1"/>
      <c r="AN4" s="9"/>
      <c r="AO4" s="1"/>
      <c r="AP4" s="10"/>
      <c r="AQ4" s="23" t="s">
        <v>14</v>
      </c>
      <c r="AR4" s="1"/>
      <c r="AS4" s="1"/>
      <c r="AT4" s="24"/>
      <c r="AU4" s="25"/>
      <c r="AV4" s="25"/>
      <c r="AW4" s="13"/>
      <c r="AX4" s="13"/>
      <c r="AY4" s="1"/>
      <c r="AZ4" s="1"/>
      <c r="BA4" s="1"/>
      <c r="BB4" s="1"/>
      <c r="BC4" s="9"/>
      <c r="BD4" s="1"/>
      <c r="BE4" s="10"/>
      <c r="BF4" s="22"/>
      <c r="BG4" s="1"/>
      <c r="BH4" s="1"/>
      <c r="BI4" s="24"/>
      <c r="BJ4" s="25"/>
      <c r="BK4" s="25"/>
      <c r="BL4" s="13"/>
      <c r="BM4" s="13"/>
      <c r="BN4" s="1"/>
      <c r="BO4" s="1"/>
      <c r="BP4" s="1"/>
      <c r="BQ4" s="1"/>
      <c r="BR4" s="1"/>
      <c r="BS4" s="1"/>
      <c r="BT4" s="1"/>
      <c r="BU4" s="1"/>
      <c r="BV4" s="1"/>
      <c r="BW4" s="1"/>
      <c r="BX4" s="9"/>
      <c r="BY4" s="1"/>
      <c r="BZ4" s="1"/>
      <c r="CA4" s="1"/>
    </row>
    <row r="5" spans="1:79" ht="14.25" customHeight="1" x14ac:dyDescent="0.3">
      <c r="A5" s="18">
        <v>2</v>
      </c>
      <c r="B5" s="19" t="s">
        <v>10</v>
      </c>
      <c r="C5" s="20" t="s">
        <v>11</v>
      </c>
      <c r="D5" s="20" t="s">
        <v>12</v>
      </c>
      <c r="E5" s="21">
        <v>44441</v>
      </c>
      <c r="F5" s="20">
        <v>486727</v>
      </c>
      <c r="G5" s="20">
        <v>13197</v>
      </c>
      <c r="H5" s="20">
        <v>12138</v>
      </c>
      <c r="I5" s="20">
        <v>270</v>
      </c>
      <c r="J5" s="1"/>
      <c r="K5" s="98"/>
      <c r="L5" s="1"/>
      <c r="M5" s="10"/>
      <c r="N5" s="14" t="s">
        <v>15</v>
      </c>
      <c r="O5" s="13"/>
      <c r="P5" s="13"/>
      <c r="Q5" s="13"/>
      <c r="R5" s="13"/>
      <c r="S5" s="13"/>
      <c r="T5" s="13"/>
      <c r="U5" s="13"/>
      <c r="V5" s="1"/>
      <c r="W5" s="1"/>
      <c r="X5" s="1"/>
      <c r="Y5" s="1"/>
      <c r="Z5" s="9"/>
      <c r="AA5" s="1"/>
      <c r="AB5" s="10"/>
      <c r="AC5" s="1"/>
      <c r="AD5" s="1"/>
      <c r="AE5" s="1"/>
      <c r="AF5" s="1"/>
      <c r="AG5" s="1"/>
      <c r="AH5" s="1"/>
      <c r="AI5" s="13"/>
      <c r="AJ5" s="13"/>
      <c r="AK5" s="1"/>
      <c r="AL5" s="1"/>
      <c r="AM5" s="1"/>
      <c r="AN5" s="9"/>
      <c r="AO5" s="1"/>
      <c r="AP5" s="10"/>
      <c r="AQ5" s="27" t="s">
        <v>16</v>
      </c>
      <c r="AR5" s="28" t="s">
        <v>17</v>
      </c>
      <c r="AS5" s="24"/>
      <c r="AT5" s="25"/>
      <c r="AU5" s="25"/>
      <c r="AV5" s="25"/>
      <c r="AW5" s="13"/>
      <c r="AX5" s="13"/>
      <c r="AY5" s="1"/>
      <c r="AZ5" s="1"/>
      <c r="BA5" s="1"/>
      <c r="BB5" s="1"/>
      <c r="BC5" s="9"/>
      <c r="BD5" s="1"/>
      <c r="BE5" s="10"/>
      <c r="BF5" s="27"/>
      <c r="BG5" s="28"/>
      <c r="BH5" s="24"/>
      <c r="BI5" s="27"/>
      <c r="BJ5" s="25"/>
      <c r="BK5" s="25"/>
      <c r="BL5" s="13"/>
      <c r="BM5" s="13"/>
      <c r="BN5" s="1"/>
      <c r="BO5" s="1"/>
      <c r="BP5" s="1"/>
      <c r="BQ5" s="1"/>
      <c r="BR5" s="1"/>
      <c r="BS5" s="1"/>
      <c r="BT5" s="1"/>
      <c r="BU5" s="1"/>
      <c r="BV5" s="1"/>
      <c r="BW5" s="1"/>
      <c r="BX5" s="9"/>
      <c r="BY5" s="1"/>
      <c r="BZ5" s="1"/>
      <c r="CA5" s="1"/>
    </row>
    <row r="6" spans="1:79" ht="14.25" customHeight="1" x14ac:dyDescent="0.3">
      <c r="A6" s="18">
        <v>3</v>
      </c>
      <c r="B6" s="19" t="s">
        <v>10</v>
      </c>
      <c r="C6" s="20" t="s">
        <v>11</v>
      </c>
      <c r="D6" s="20" t="s">
        <v>12</v>
      </c>
      <c r="E6" s="21">
        <v>44442</v>
      </c>
      <c r="F6" s="20">
        <v>501649</v>
      </c>
      <c r="G6" s="20">
        <v>14922</v>
      </c>
      <c r="H6" s="20">
        <v>12446</v>
      </c>
      <c r="I6" s="20">
        <v>308</v>
      </c>
      <c r="J6" s="1"/>
      <c r="K6" s="98"/>
      <c r="L6" s="1"/>
      <c r="M6" s="10"/>
      <c r="N6" s="29" t="s">
        <v>18</v>
      </c>
      <c r="O6" s="13"/>
      <c r="P6" s="13"/>
      <c r="Q6" s="30" t="s">
        <v>19</v>
      </c>
      <c r="R6" s="13"/>
      <c r="S6" s="13"/>
      <c r="T6" s="13"/>
      <c r="U6" s="1"/>
      <c r="V6" s="1"/>
      <c r="W6" s="1"/>
      <c r="X6" s="1"/>
      <c r="Y6" s="1"/>
      <c r="Z6" s="9"/>
      <c r="AA6" s="1"/>
      <c r="AB6" s="10"/>
      <c r="AC6" s="27" t="s">
        <v>16</v>
      </c>
      <c r="AD6" s="28" t="s">
        <v>20</v>
      </c>
      <c r="AE6" s="24"/>
      <c r="AF6" s="24"/>
      <c r="AG6" s="25"/>
      <c r="AH6" s="25"/>
      <c r="AI6" s="13"/>
      <c r="AJ6" s="13"/>
      <c r="AK6" s="1"/>
      <c r="AL6" s="1"/>
      <c r="AM6" s="1"/>
      <c r="AN6" s="9"/>
      <c r="AO6" s="1"/>
      <c r="AP6" s="10"/>
      <c r="AQ6" s="27" t="s">
        <v>21</v>
      </c>
      <c r="AR6" s="105" t="s">
        <v>22</v>
      </c>
      <c r="AS6" s="100"/>
      <c r="AT6" s="25"/>
      <c r="AU6" s="25"/>
      <c r="AV6" s="25"/>
      <c r="AW6" s="13"/>
      <c r="AX6" s="13"/>
      <c r="AY6" s="1"/>
      <c r="AZ6" s="1"/>
      <c r="BA6" s="1"/>
      <c r="BB6" s="1"/>
      <c r="BC6" s="9"/>
      <c r="BD6" s="1"/>
      <c r="BE6" s="10"/>
      <c r="BF6" s="107" t="s">
        <v>23</v>
      </c>
      <c r="BG6" s="100"/>
      <c r="BH6" s="100"/>
      <c r="BI6" s="100"/>
      <c r="BJ6" s="100"/>
      <c r="BK6" s="25"/>
      <c r="BL6" s="13"/>
      <c r="BM6" s="13"/>
      <c r="BN6" s="1"/>
      <c r="BO6" s="1"/>
      <c r="BP6" s="1"/>
      <c r="BQ6" s="1"/>
      <c r="BR6" s="1"/>
      <c r="BS6" s="1"/>
      <c r="BT6" s="1"/>
      <c r="BU6" s="1"/>
      <c r="BV6" s="1"/>
      <c r="BW6" s="1"/>
      <c r="BX6" s="9"/>
      <c r="BY6" s="1"/>
      <c r="BZ6" s="1"/>
      <c r="CA6" s="1"/>
    </row>
    <row r="7" spans="1:79" ht="14.25" customHeight="1" x14ac:dyDescent="0.3">
      <c r="A7" s="18">
        <v>4</v>
      </c>
      <c r="B7" s="19" t="s">
        <v>10</v>
      </c>
      <c r="C7" s="20" t="s">
        <v>11</v>
      </c>
      <c r="D7" s="20" t="s">
        <v>12</v>
      </c>
      <c r="E7" s="21">
        <v>44443</v>
      </c>
      <c r="F7" s="20">
        <v>511170</v>
      </c>
      <c r="G7" s="20">
        <v>9521</v>
      </c>
      <c r="H7" s="20">
        <v>12793</v>
      </c>
      <c r="I7" s="20">
        <v>347</v>
      </c>
      <c r="J7" s="1"/>
      <c r="K7" s="98"/>
      <c r="L7" s="1"/>
      <c r="M7" s="10"/>
      <c r="N7" s="29" t="s">
        <v>24</v>
      </c>
      <c r="O7" s="30" t="s">
        <v>25</v>
      </c>
      <c r="P7" s="13"/>
      <c r="Q7" s="13"/>
      <c r="R7" s="1"/>
      <c r="S7" s="1"/>
      <c r="T7" s="1"/>
      <c r="U7" s="1"/>
      <c r="V7" s="1"/>
      <c r="W7" s="1"/>
      <c r="X7" s="1"/>
      <c r="Y7" s="1"/>
      <c r="Z7" s="9"/>
      <c r="AA7" s="1"/>
      <c r="AB7" s="10"/>
      <c r="AC7" s="25"/>
      <c r="AD7" s="24"/>
      <c r="AE7" s="25"/>
      <c r="AF7" s="25"/>
      <c r="AG7" s="25"/>
      <c r="AH7" s="25"/>
      <c r="AI7" s="13"/>
      <c r="AJ7" s="13"/>
      <c r="AK7" s="1"/>
      <c r="AL7" s="1"/>
      <c r="AM7" s="1"/>
      <c r="AN7" s="9"/>
      <c r="AO7" s="1"/>
      <c r="AP7" s="10"/>
      <c r="AQ7" s="25"/>
      <c r="AR7" s="31"/>
      <c r="AS7" s="25"/>
      <c r="AT7" s="25"/>
      <c r="AU7" s="25"/>
      <c r="AV7" s="25"/>
      <c r="AW7" s="24"/>
      <c r="AX7" s="13"/>
      <c r="AY7" s="1"/>
      <c r="AZ7" s="1"/>
      <c r="BA7" s="1"/>
      <c r="BB7" s="1"/>
      <c r="BC7" s="9"/>
      <c r="BD7" s="1"/>
      <c r="BE7" s="10"/>
      <c r="BF7" s="25"/>
      <c r="BG7" s="31"/>
      <c r="BH7" s="25"/>
      <c r="BI7" s="25"/>
      <c r="BJ7" s="25"/>
      <c r="BK7" s="25"/>
      <c r="BL7" s="24"/>
      <c r="BM7" s="13"/>
      <c r="BN7" s="1"/>
      <c r="BO7" s="1"/>
      <c r="BP7" s="1"/>
      <c r="BQ7" s="1"/>
      <c r="BR7" s="1"/>
      <c r="BS7" s="1"/>
      <c r="BT7" s="1"/>
      <c r="BU7" s="1"/>
      <c r="BV7" s="1"/>
      <c r="BW7" s="1"/>
      <c r="BX7" s="9"/>
      <c r="BY7" s="1"/>
      <c r="BZ7" s="1"/>
      <c r="CA7" s="1"/>
    </row>
    <row r="8" spans="1:79" ht="14.25" customHeight="1" x14ac:dyDescent="0.3">
      <c r="A8" s="18">
        <v>5</v>
      </c>
      <c r="B8" s="19" t="s">
        <v>10</v>
      </c>
      <c r="C8" s="20" t="s">
        <v>11</v>
      </c>
      <c r="D8" s="20" t="s">
        <v>12</v>
      </c>
      <c r="E8" s="21">
        <v>44444</v>
      </c>
      <c r="F8" s="20">
        <v>524307</v>
      </c>
      <c r="G8" s="20">
        <v>13137</v>
      </c>
      <c r="H8" s="20">
        <v>13074</v>
      </c>
      <c r="I8" s="20">
        <v>281</v>
      </c>
      <c r="J8" s="1"/>
      <c r="K8" s="98"/>
      <c r="L8" s="1"/>
      <c r="M8" s="10"/>
      <c r="N8" s="13"/>
      <c r="O8" s="30" t="s">
        <v>26</v>
      </c>
      <c r="P8" s="13"/>
      <c r="Q8" s="103"/>
      <c r="R8" s="100"/>
      <c r="S8" s="100"/>
      <c r="T8" s="100"/>
      <c r="U8" s="100"/>
      <c r="V8" s="1"/>
      <c r="W8" s="1"/>
      <c r="X8" s="1"/>
      <c r="Y8" s="1"/>
      <c r="Z8" s="9"/>
      <c r="AA8" s="1"/>
      <c r="AB8" s="10"/>
      <c r="AC8" s="27" t="s">
        <v>21</v>
      </c>
      <c r="AD8" s="105" t="s">
        <v>27</v>
      </c>
      <c r="AE8" s="100"/>
      <c r="AF8" s="25"/>
      <c r="AG8" s="25"/>
      <c r="AH8" s="25"/>
      <c r="AI8" s="32"/>
      <c r="AJ8" s="32"/>
      <c r="AK8" s="1"/>
      <c r="AL8" s="1"/>
      <c r="AM8" s="1"/>
      <c r="AN8" s="9"/>
      <c r="AO8" s="1"/>
      <c r="AP8" s="10"/>
      <c r="AQ8" s="27" t="s">
        <v>24</v>
      </c>
      <c r="AR8" s="24" t="s">
        <v>28</v>
      </c>
      <c r="AS8" s="24" t="s">
        <v>29</v>
      </c>
      <c r="AT8" s="25"/>
      <c r="AU8" s="25"/>
      <c r="AV8" s="25"/>
      <c r="AW8" s="24"/>
      <c r="AX8" s="32"/>
      <c r="AY8" s="1"/>
      <c r="AZ8" s="1"/>
      <c r="BA8" s="1"/>
      <c r="BB8" s="1"/>
      <c r="BC8" s="9"/>
      <c r="BD8" s="1"/>
      <c r="BE8" s="10"/>
      <c r="BF8" s="27"/>
      <c r="BG8" s="24"/>
      <c r="BH8" s="24"/>
      <c r="BI8" s="25"/>
      <c r="BJ8" s="25"/>
      <c r="BK8" s="25"/>
      <c r="BL8" s="24"/>
      <c r="BM8" s="32"/>
      <c r="BN8" s="1"/>
      <c r="BO8" s="1"/>
      <c r="BP8" s="1"/>
      <c r="BQ8" s="1"/>
      <c r="BR8" s="1"/>
      <c r="BS8" s="1"/>
      <c r="BT8" s="1"/>
      <c r="BU8" s="1"/>
      <c r="BV8" s="1"/>
      <c r="BW8" s="1"/>
      <c r="BX8" s="9"/>
      <c r="BY8" s="1"/>
      <c r="BZ8" s="1"/>
      <c r="CA8" s="1"/>
    </row>
    <row r="9" spans="1:79" ht="14.25" customHeight="1" x14ac:dyDescent="0.3">
      <c r="A9" s="18">
        <v>6</v>
      </c>
      <c r="B9" s="19" t="s">
        <v>10</v>
      </c>
      <c r="C9" s="20" t="s">
        <v>11</v>
      </c>
      <c r="D9" s="20" t="s">
        <v>12</v>
      </c>
      <c r="E9" s="21">
        <v>44445</v>
      </c>
      <c r="F9" s="20">
        <v>536788</v>
      </c>
      <c r="G9" s="20">
        <v>12481</v>
      </c>
      <c r="H9" s="20">
        <v>13385</v>
      </c>
      <c r="I9" s="20">
        <v>311</v>
      </c>
      <c r="J9" s="1"/>
      <c r="K9" s="98"/>
      <c r="L9" s="1"/>
      <c r="M9" s="10"/>
      <c r="N9" s="13"/>
      <c r="O9" s="13"/>
      <c r="P9" s="13"/>
      <c r="Q9" s="13"/>
      <c r="R9" s="13"/>
      <c r="S9" s="13"/>
      <c r="T9" s="13"/>
      <c r="U9" s="13"/>
      <c r="V9" s="1"/>
      <c r="W9" s="1"/>
      <c r="X9" s="1"/>
      <c r="Y9" s="1"/>
      <c r="Z9" s="9"/>
      <c r="AA9" s="1"/>
      <c r="AB9" s="10"/>
      <c r="AC9" s="25"/>
      <c r="AD9" s="31"/>
      <c r="AE9" s="25"/>
      <c r="AF9" s="25"/>
      <c r="AG9" s="25"/>
      <c r="AH9" s="25"/>
      <c r="AI9" s="13"/>
      <c r="AJ9" s="13"/>
      <c r="AK9" s="1"/>
      <c r="AL9" s="1"/>
      <c r="AM9" s="1"/>
      <c r="AN9" s="9"/>
      <c r="AO9" s="1"/>
      <c r="AP9" s="10"/>
      <c r="AQ9" s="25"/>
      <c r="AR9" s="24" t="s">
        <v>31</v>
      </c>
      <c r="AS9" s="28" t="s">
        <v>32</v>
      </c>
      <c r="AT9" s="25"/>
      <c r="AU9" s="25"/>
      <c r="AV9" s="25"/>
      <c r="AW9" s="25"/>
      <c r="AX9" s="13"/>
      <c r="AY9" s="1"/>
      <c r="AZ9" s="1"/>
      <c r="BA9" s="1"/>
      <c r="BB9" s="1"/>
      <c r="BC9" s="9"/>
      <c r="BD9" s="1"/>
      <c r="BE9" s="10"/>
      <c r="BF9" s="25"/>
      <c r="BG9" s="24"/>
      <c r="BH9" s="28"/>
      <c r="BI9" s="25"/>
      <c r="BJ9" s="25"/>
      <c r="BK9" s="25"/>
      <c r="BL9" s="25"/>
      <c r="BM9" s="13"/>
      <c r="BN9" s="1"/>
      <c r="BO9" s="1"/>
      <c r="BP9" s="1"/>
      <c r="BQ9" s="1"/>
      <c r="BR9" s="1"/>
      <c r="BS9" s="1"/>
      <c r="BT9" s="1"/>
      <c r="BU9" s="1"/>
      <c r="BV9" s="1"/>
      <c r="BW9" s="1"/>
      <c r="BX9" s="9"/>
      <c r="BY9" s="1"/>
      <c r="BZ9" s="1"/>
      <c r="CA9" s="1"/>
    </row>
    <row r="10" spans="1:79" ht="14.25" customHeight="1" x14ac:dyDescent="0.3">
      <c r="A10" s="18">
        <v>7</v>
      </c>
      <c r="B10" s="19" t="s">
        <v>10</v>
      </c>
      <c r="C10" s="20" t="s">
        <v>11</v>
      </c>
      <c r="D10" s="20" t="s">
        <v>12</v>
      </c>
      <c r="E10" s="21">
        <v>44446</v>
      </c>
      <c r="F10" s="20">
        <v>550996</v>
      </c>
      <c r="G10" s="20">
        <v>14208</v>
      </c>
      <c r="H10" s="20">
        <v>13701</v>
      </c>
      <c r="I10" s="20">
        <v>316</v>
      </c>
      <c r="J10" s="1"/>
      <c r="K10" s="98"/>
      <c r="L10" s="1"/>
      <c r="M10" s="10"/>
      <c r="N10" s="34" t="s">
        <v>33</v>
      </c>
      <c r="O10" s="35">
        <v>0.05</v>
      </c>
      <c r="P10" s="25"/>
      <c r="Q10" s="25"/>
      <c r="R10" s="13"/>
      <c r="S10" s="13"/>
      <c r="T10" s="13"/>
      <c r="U10" s="13"/>
      <c r="V10" s="1"/>
      <c r="W10" s="1"/>
      <c r="X10" s="1"/>
      <c r="Y10" s="1"/>
      <c r="Z10" s="9"/>
      <c r="AA10" s="1"/>
      <c r="AB10" s="10"/>
      <c r="AC10" s="27" t="s">
        <v>24</v>
      </c>
      <c r="AD10" s="24" t="s">
        <v>34</v>
      </c>
      <c r="AE10" s="24" t="s">
        <v>35</v>
      </c>
      <c r="AF10" s="25"/>
      <c r="AG10" s="25"/>
      <c r="AH10" s="25"/>
      <c r="AI10" s="13"/>
      <c r="AJ10" s="13"/>
      <c r="AK10" s="1"/>
      <c r="AL10" s="1"/>
      <c r="AM10" s="1"/>
      <c r="AN10" s="9"/>
      <c r="AO10" s="1"/>
      <c r="AP10" s="10"/>
      <c r="AQ10" s="25"/>
      <c r="AR10" s="25"/>
      <c r="AS10" s="25"/>
      <c r="AT10" s="25"/>
      <c r="AU10" s="25"/>
      <c r="AV10" s="25"/>
      <c r="AW10" s="25"/>
      <c r="AX10" s="13"/>
      <c r="AY10" s="1"/>
      <c r="AZ10" s="1"/>
      <c r="BA10" s="1"/>
      <c r="BB10" s="1"/>
      <c r="BC10" s="9"/>
      <c r="BD10" s="1"/>
      <c r="BE10" s="10"/>
      <c r="BF10" s="25"/>
      <c r="BG10" s="25"/>
      <c r="BH10" s="25"/>
      <c r="BI10" s="25"/>
      <c r="BJ10" s="25"/>
      <c r="BK10" s="25"/>
      <c r="BL10" s="25"/>
      <c r="BM10" s="13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9"/>
      <c r="BY10" s="1"/>
      <c r="BZ10" s="1"/>
      <c r="CA10" s="1"/>
    </row>
    <row r="11" spans="1:79" ht="14.25" customHeight="1" x14ac:dyDescent="0.3">
      <c r="A11" s="18">
        <v>8</v>
      </c>
      <c r="B11" s="19" t="s">
        <v>10</v>
      </c>
      <c r="C11" s="20" t="s">
        <v>11</v>
      </c>
      <c r="D11" s="20" t="s">
        <v>12</v>
      </c>
      <c r="E11" s="21">
        <v>44447</v>
      </c>
      <c r="F11" s="20">
        <v>563676</v>
      </c>
      <c r="G11" s="20">
        <v>12680</v>
      </c>
      <c r="H11" s="20">
        <v>14135</v>
      </c>
      <c r="I11" s="20">
        <v>434</v>
      </c>
      <c r="J11" s="1"/>
      <c r="K11" s="98"/>
      <c r="L11" s="1"/>
      <c r="M11" s="10"/>
      <c r="N11" s="34" t="s">
        <v>36</v>
      </c>
      <c r="O11" s="36">
        <f>F71</f>
        <v>968684</v>
      </c>
      <c r="P11" s="25"/>
      <c r="Q11" s="25"/>
      <c r="R11" s="13"/>
      <c r="S11" s="13"/>
      <c r="T11" s="13"/>
      <c r="U11" s="13"/>
      <c r="V11" s="1"/>
      <c r="W11" s="1"/>
      <c r="X11" s="1"/>
      <c r="Y11" s="1"/>
      <c r="Z11" s="9"/>
      <c r="AA11" s="1"/>
      <c r="AB11" s="10"/>
      <c r="AC11" s="25"/>
      <c r="AD11" s="24" t="s">
        <v>37</v>
      </c>
      <c r="AE11" s="28" t="s">
        <v>38</v>
      </c>
      <c r="AF11" s="25"/>
      <c r="AG11" s="25"/>
      <c r="AH11" s="25"/>
      <c r="AI11" s="13"/>
      <c r="AJ11" s="13"/>
      <c r="AK11" s="1"/>
      <c r="AL11" s="1"/>
      <c r="AM11" s="1"/>
      <c r="AN11" s="9"/>
      <c r="AO11" s="1"/>
      <c r="AP11" s="10"/>
      <c r="AQ11" s="104"/>
      <c r="AR11" s="100"/>
      <c r="AS11" s="100"/>
      <c r="AT11" s="25"/>
      <c r="AU11" s="25"/>
      <c r="AV11" s="25"/>
      <c r="AW11" s="24"/>
      <c r="AX11" s="13"/>
      <c r="AY11" s="1"/>
      <c r="AZ11" s="1"/>
      <c r="BA11" s="1"/>
      <c r="BB11" s="1"/>
      <c r="BC11" s="9"/>
      <c r="BD11" s="1"/>
      <c r="BE11" s="10"/>
      <c r="BF11" s="104"/>
      <c r="BG11" s="100"/>
      <c r="BH11" s="100"/>
      <c r="BI11" s="25"/>
      <c r="BJ11" s="25"/>
      <c r="BK11" s="25"/>
      <c r="BL11" s="24"/>
      <c r="BM11" s="13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9"/>
      <c r="BY11" s="1"/>
      <c r="BZ11" s="1"/>
      <c r="CA11" s="1"/>
    </row>
    <row r="12" spans="1:79" ht="14.25" customHeight="1" x14ac:dyDescent="0.3">
      <c r="A12" s="18">
        <v>9</v>
      </c>
      <c r="B12" s="19" t="s">
        <v>10</v>
      </c>
      <c r="C12" s="20" t="s">
        <v>11</v>
      </c>
      <c r="D12" s="20" t="s">
        <v>12</v>
      </c>
      <c r="E12" s="21">
        <v>44448</v>
      </c>
      <c r="F12" s="20">
        <v>576096</v>
      </c>
      <c r="G12" s="20">
        <v>12420</v>
      </c>
      <c r="H12" s="20">
        <v>14470</v>
      </c>
      <c r="I12" s="20">
        <v>335</v>
      </c>
      <c r="J12" s="1"/>
      <c r="K12" s="98"/>
      <c r="L12" s="1"/>
      <c r="M12" s="10"/>
      <c r="N12" s="34" t="s">
        <v>39</v>
      </c>
      <c r="O12" s="36">
        <f>H71</f>
        <v>22531</v>
      </c>
      <c r="P12" s="25"/>
      <c r="Q12" s="25"/>
      <c r="R12" s="13"/>
      <c r="S12" s="13"/>
      <c r="T12" s="13"/>
      <c r="U12" s="13"/>
      <c r="V12" s="1"/>
      <c r="W12" s="1"/>
      <c r="X12" s="1"/>
      <c r="Y12" s="1"/>
      <c r="Z12" s="9"/>
      <c r="AA12" s="1"/>
      <c r="AB12" s="10"/>
      <c r="AC12" s="25"/>
      <c r="AD12" s="25"/>
      <c r="AE12" s="25"/>
      <c r="AF12" s="25"/>
      <c r="AG12" s="25"/>
      <c r="AH12" s="25"/>
      <c r="AI12" s="13"/>
      <c r="AJ12" s="13"/>
      <c r="AK12" s="1"/>
      <c r="AL12" s="1"/>
      <c r="AM12" s="1"/>
      <c r="AN12" s="9"/>
      <c r="AO12" s="1"/>
      <c r="AP12" s="10"/>
      <c r="AQ12" s="37" t="s">
        <v>33</v>
      </c>
      <c r="AR12" s="38">
        <v>0.05</v>
      </c>
      <c r="AT12" s="25"/>
      <c r="AU12" s="25"/>
      <c r="AV12" s="25"/>
      <c r="AW12" s="24"/>
      <c r="AX12" s="13"/>
      <c r="AY12" s="1"/>
      <c r="AZ12" s="1"/>
      <c r="BA12" s="1"/>
      <c r="BB12" s="1"/>
      <c r="BC12" s="9"/>
      <c r="BD12" s="1"/>
      <c r="BE12" s="10"/>
      <c r="BF12" s="39"/>
      <c r="BG12" s="40"/>
      <c r="BH12" s="41"/>
      <c r="BI12" s="25"/>
      <c r="BJ12" s="25"/>
      <c r="BK12" s="25"/>
      <c r="BL12" s="24"/>
      <c r="BM12" s="13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9"/>
      <c r="BY12" s="1"/>
      <c r="BZ12" s="1"/>
      <c r="CA12" s="1"/>
    </row>
    <row r="13" spans="1:79" ht="14.25" customHeight="1" x14ac:dyDescent="0.3">
      <c r="A13" s="18">
        <v>10</v>
      </c>
      <c r="B13" s="19" t="s">
        <v>10</v>
      </c>
      <c r="C13" s="20" t="s">
        <v>11</v>
      </c>
      <c r="D13" s="20" t="s">
        <v>12</v>
      </c>
      <c r="E13" s="21">
        <v>44449</v>
      </c>
      <c r="F13" s="20">
        <v>589417</v>
      </c>
      <c r="G13" s="20">
        <v>13321</v>
      </c>
      <c r="H13" s="20">
        <v>14745</v>
      </c>
      <c r="I13" s="20">
        <v>275</v>
      </c>
      <c r="J13" s="1"/>
      <c r="K13" s="98"/>
      <c r="L13" s="1"/>
      <c r="M13" s="10"/>
      <c r="N13" s="34" t="s">
        <v>40</v>
      </c>
      <c r="O13" s="44">
        <f>O12/O11</f>
        <v>2.3259391091418873E-2</v>
      </c>
      <c r="P13" s="25"/>
      <c r="Q13" s="25"/>
      <c r="R13" s="13"/>
      <c r="S13" s="13"/>
      <c r="T13" s="13"/>
      <c r="U13" s="13"/>
      <c r="V13" s="1"/>
      <c r="W13" s="1"/>
      <c r="X13" s="1"/>
      <c r="Y13" s="1"/>
      <c r="Z13" s="9"/>
      <c r="AA13" s="1"/>
      <c r="AB13" s="10"/>
      <c r="AC13" s="103" t="s">
        <v>30</v>
      </c>
      <c r="AD13" s="100"/>
      <c r="AE13" s="100"/>
      <c r="AF13" s="25"/>
      <c r="AG13" s="25"/>
      <c r="AH13" s="25"/>
      <c r="AI13" s="13"/>
      <c r="AJ13" s="13"/>
      <c r="AK13" s="1"/>
      <c r="AL13" s="1"/>
      <c r="AM13" s="1"/>
      <c r="AN13" s="9"/>
      <c r="AO13" s="1"/>
      <c r="AP13" s="10"/>
      <c r="AQ13" s="37" t="s">
        <v>41</v>
      </c>
      <c r="AR13" s="45">
        <f>F71</f>
        <v>968684</v>
      </c>
      <c r="AT13" s="25"/>
      <c r="AU13" s="25"/>
      <c r="AV13" s="25"/>
      <c r="AW13" s="25"/>
      <c r="AX13" s="13"/>
      <c r="AY13" s="1"/>
      <c r="AZ13" s="1"/>
      <c r="BA13" s="1"/>
      <c r="BB13" s="1"/>
      <c r="BC13" s="9"/>
      <c r="BD13" s="1"/>
      <c r="BE13" s="10"/>
      <c r="BF13" s="39"/>
      <c r="BG13" s="40"/>
      <c r="BH13" s="46"/>
      <c r="BI13" s="25"/>
      <c r="BJ13" s="25"/>
      <c r="BK13" s="25"/>
      <c r="BL13" s="25"/>
      <c r="BM13" s="13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9"/>
      <c r="BY13" s="1"/>
      <c r="BZ13" s="1"/>
      <c r="CA13" s="1"/>
    </row>
    <row r="14" spans="1:79" ht="14.25" customHeight="1" x14ac:dyDescent="0.3">
      <c r="A14" s="18">
        <v>11</v>
      </c>
      <c r="B14" s="19" t="s">
        <v>10</v>
      </c>
      <c r="C14" s="20" t="s">
        <v>11</v>
      </c>
      <c r="D14" s="20" t="s">
        <v>12</v>
      </c>
      <c r="E14" s="21">
        <v>44450</v>
      </c>
      <c r="F14" s="20">
        <v>601349</v>
      </c>
      <c r="G14" s="20">
        <v>11932</v>
      </c>
      <c r="H14" s="20">
        <v>15018</v>
      </c>
      <c r="I14" s="20">
        <v>273</v>
      </c>
      <c r="J14" s="1"/>
      <c r="K14" s="98"/>
      <c r="L14" s="1"/>
      <c r="M14" s="10"/>
      <c r="N14" s="34" t="s">
        <v>42</v>
      </c>
      <c r="O14" s="36">
        <v>2.35E-2</v>
      </c>
      <c r="P14" s="25"/>
      <c r="Q14" s="25"/>
      <c r="R14" s="13"/>
      <c r="S14" s="13"/>
      <c r="T14" s="13"/>
      <c r="U14" s="13"/>
      <c r="V14" s="1"/>
      <c r="W14" s="1"/>
      <c r="X14" s="1"/>
      <c r="Y14" s="1"/>
      <c r="Z14" s="9"/>
      <c r="AA14" s="1"/>
      <c r="AB14" s="10"/>
      <c r="AC14" s="25"/>
      <c r="AD14" s="34" t="s">
        <v>43</v>
      </c>
      <c r="AE14" s="47">
        <v>5000</v>
      </c>
      <c r="AF14" s="25"/>
      <c r="AG14" s="25"/>
      <c r="AH14" s="25"/>
      <c r="AI14" s="13"/>
      <c r="AJ14" s="13"/>
      <c r="AK14" s="1"/>
      <c r="AL14" s="1"/>
      <c r="AM14" s="1"/>
      <c r="AN14" s="9"/>
      <c r="AO14" s="1"/>
      <c r="AP14" s="10"/>
      <c r="AQ14" s="37" t="s">
        <v>44</v>
      </c>
      <c r="AR14" s="45">
        <f>F145</f>
        <v>1723682</v>
      </c>
      <c r="AT14" s="25"/>
      <c r="AU14" s="25"/>
      <c r="AV14" s="25"/>
      <c r="AW14" s="25"/>
      <c r="AX14" s="13"/>
      <c r="AY14" s="1"/>
      <c r="AZ14" s="1"/>
      <c r="BA14" s="1"/>
      <c r="BB14" s="1"/>
      <c r="BC14" s="9"/>
      <c r="BD14" s="1"/>
      <c r="BE14" s="10"/>
      <c r="BF14" s="39"/>
      <c r="BG14" s="40"/>
      <c r="BH14" s="46"/>
      <c r="BI14" s="25"/>
      <c r="BJ14" s="25"/>
      <c r="BK14" s="25"/>
      <c r="BL14" s="25"/>
      <c r="BM14" s="13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9"/>
      <c r="BY14" s="1"/>
      <c r="BZ14" s="1"/>
      <c r="CA14" s="1"/>
    </row>
    <row r="15" spans="1:79" ht="14.25" customHeight="1" x14ac:dyDescent="0.3">
      <c r="A15" s="18">
        <v>12</v>
      </c>
      <c r="B15" s="19" t="s">
        <v>10</v>
      </c>
      <c r="C15" s="20" t="s">
        <v>11</v>
      </c>
      <c r="D15" s="20" t="s">
        <v>12</v>
      </c>
      <c r="E15" s="21">
        <v>44451</v>
      </c>
      <c r="F15" s="20">
        <v>613375</v>
      </c>
      <c r="G15" s="20">
        <v>12026</v>
      </c>
      <c r="H15" s="20">
        <v>15279</v>
      </c>
      <c r="I15" s="20">
        <v>261</v>
      </c>
      <c r="J15" s="1"/>
      <c r="K15" s="98"/>
      <c r="L15" s="1"/>
      <c r="M15" s="10"/>
      <c r="N15" s="34" t="s">
        <v>45</v>
      </c>
      <c r="O15" s="44">
        <f>O13+NORMSINV(1-O10/2)*SQRT(O13*(1-O13)/O11)</f>
        <v>2.3559546256084061E-2</v>
      </c>
      <c r="P15" s="103"/>
      <c r="Q15" s="100"/>
      <c r="R15" s="13"/>
      <c r="S15" s="13"/>
      <c r="T15" s="13"/>
      <c r="U15" s="13"/>
      <c r="V15" s="1"/>
      <c r="W15" s="1"/>
      <c r="X15" s="1"/>
      <c r="Y15" s="1"/>
      <c r="Z15" s="9"/>
      <c r="AA15" s="1"/>
      <c r="AB15" s="10"/>
      <c r="AC15" s="25"/>
      <c r="AD15" s="37" t="s">
        <v>33</v>
      </c>
      <c r="AE15" s="38">
        <v>0.05</v>
      </c>
      <c r="AF15" s="25"/>
      <c r="AG15" s="25"/>
      <c r="AH15" s="25"/>
      <c r="AI15" s="13"/>
      <c r="AJ15" s="13"/>
      <c r="AK15" s="1"/>
      <c r="AL15" s="1"/>
      <c r="AM15" s="1"/>
      <c r="AN15" s="9"/>
      <c r="AO15" s="1"/>
      <c r="AP15" s="10"/>
      <c r="AQ15" s="42" t="s">
        <v>46</v>
      </c>
      <c r="AR15" s="48">
        <f>H71</f>
        <v>22531</v>
      </c>
      <c r="AT15" s="25"/>
      <c r="AU15" s="25"/>
      <c r="AV15" s="25"/>
      <c r="AW15" s="25"/>
      <c r="AX15" s="13"/>
      <c r="AY15" s="1"/>
      <c r="AZ15" s="1"/>
      <c r="BA15" s="1"/>
      <c r="BB15" s="1"/>
      <c r="BC15" s="9"/>
      <c r="BD15" s="1"/>
      <c r="BE15" s="10"/>
      <c r="BF15" s="39"/>
      <c r="BG15" s="22"/>
      <c r="BH15" s="1"/>
      <c r="BI15" s="25"/>
      <c r="BJ15" s="25"/>
      <c r="BK15" s="25"/>
      <c r="BL15" s="25"/>
      <c r="BM15" s="13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9"/>
      <c r="BY15" s="1"/>
      <c r="BZ15" s="1"/>
      <c r="CA15" s="1"/>
    </row>
    <row r="16" spans="1:79" ht="14.25" customHeight="1" x14ac:dyDescent="0.3">
      <c r="A16" s="18">
        <v>13</v>
      </c>
      <c r="B16" s="19" t="s">
        <v>10</v>
      </c>
      <c r="C16" s="20" t="s">
        <v>11</v>
      </c>
      <c r="D16" s="20" t="s">
        <v>12</v>
      </c>
      <c r="E16" s="21">
        <v>44452</v>
      </c>
      <c r="F16" s="20">
        <v>624547</v>
      </c>
      <c r="G16" s="20">
        <v>11172</v>
      </c>
      <c r="H16" s="20">
        <v>15660</v>
      </c>
      <c r="I16" s="20">
        <v>381</v>
      </c>
      <c r="J16" s="1"/>
      <c r="K16" s="98"/>
      <c r="L16" s="1"/>
      <c r="M16" s="10"/>
      <c r="N16" s="34" t="s">
        <v>47</v>
      </c>
      <c r="O16" s="44">
        <f>O13-NORMSINV(1-O10/2)*SQRT(O13*(1-O13)/O11)</f>
        <v>2.2959235926753686E-2</v>
      </c>
      <c r="P16" s="1"/>
      <c r="Q16" s="1"/>
      <c r="R16" s="13"/>
      <c r="S16" s="13"/>
      <c r="T16" s="13"/>
      <c r="U16" s="13"/>
      <c r="V16" s="1"/>
      <c r="W16" s="1"/>
      <c r="X16" s="1"/>
      <c r="Y16" s="1"/>
      <c r="Z16" s="9"/>
      <c r="AA16" s="1"/>
      <c r="AB16" s="10"/>
      <c r="AC16" s="25"/>
      <c r="AD16" s="37" t="s">
        <v>41</v>
      </c>
      <c r="AE16" s="45">
        <f>COUNT(G4:G71)</f>
        <v>68</v>
      </c>
      <c r="AF16" s="25"/>
      <c r="AG16" s="25"/>
      <c r="AH16" s="25"/>
      <c r="AI16" s="13"/>
      <c r="AJ16" s="13"/>
      <c r="AK16" s="1"/>
      <c r="AL16" s="1"/>
      <c r="AM16" s="1"/>
      <c r="AN16" s="9"/>
      <c r="AO16" s="1"/>
      <c r="AP16" s="10"/>
      <c r="AQ16" s="42" t="s">
        <v>48</v>
      </c>
      <c r="AR16" s="48">
        <f>H145</f>
        <v>18306</v>
      </c>
      <c r="AT16" s="25"/>
      <c r="AU16" s="25"/>
      <c r="AV16" s="25"/>
      <c r="AW16" s="25"/>
      <c r="AX16" s="13"/>
      <c r="AY16" s="1"/>
      <c r="AZ16" s="1"/>
      <c r="BA16" s="1"/>
      <c r="BB16" s="1"/>
      <c r="BC16" s="9"/>
      <c r="BD16" s="1"/>
      <c r="BE16" s="10"/>
      <c r="BF16" s="39"/>
      <c r="BG16" s="22"/>
      <c r="BH16" s="1"/>
      <c r="BI16" s="25"/>
      <c r="BJ16" s="25"/>
      <c r="BK16" s="25"/>
      <c r="BL16" s="25"/>
      <c r="BM16" s="13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9"/>
      <c r="BY16" s="1"/>
      <c r="BZ16" s="1"/>
      <c r="CA16" s="1"/>
    </row>
    <row r="17" spans="1:79" ht="14.25" customHeight="1" x14ac:dyDescent="0.3">
      <c r="A17" s="18">
        <v>14</v>
      </c>
      <c r="B17" s="19" t="s">
        <v>10</v>
      </c>
      <c r="C17" s="20" t="s">
        <v>11</v>
      </c>
      <c r="D17" s="20" t="s">
        <v>12</v>
      </c>
      <c r="E17" s="21">
        <v>44453</v>
      </c>
      <c r="F17" s="20">
        <v>635055</v>
      </c>
      <c r="G17" s="20">
        <v>10508</v>
      </c>
      <c r="H17" s="20">
        <v>15936</v>
      </c>
      <c r="I17" s="20">
        <v>276</v>
      </c>
      <c r="J17" s="1"/>
      <c r="K17" s="98"/>
      <c r="L17" s="1"/>
      <c r="M17" s="10"/>
      <c r="N17" s="26"/>
      <c r="O17" s="26"/>
      <c r="P17" s="26"/>
      <c r="Q17" s="26"/>
      <c r="R17" s="13"/>
      <c r="S17" s="13"/>
      <c r="T17" s="13"/>
      <c r="U17" s="13"/>
      <c r="V17" s="1"/>
      <c r="W17" s="1"/>
      <c r="X17" s="1"/>
      <c r="Y17" s="1"/>
      <c r="Z17" s="9"/>
      <c r="AA17" s="1"/>
      <c r="AB17" s="10"/>
      <c r="AC17" s="25"/>
      <c r="AD17" s="37" t="s">
        <v>44</v>
      </c>
      <c r="AE17" s="45">
        <f>COUNT(G78:G145)</f>
        <v>68</v>
      </c>
      <c r="AF17" s="25"/>
      <c r="AG17" s="25"/>
      <c r="AH17" s="25"/>
      <c r="AI17" s="13"/>
      <c r="AJ17" s="13"/>
      <c r="AK17" s="1"/>
      <c r="AL17" s="1"/>
      <c r="AM17" s="1"/>
      <c r="AN17" s="9"/>
      <c r="AO17" s="1"/>
      <c r="AP17" s="10"/>
      <c r="AQ17" s="37" t="s">
        <v>49</v>
      </c>
      <c r="AR17" s="49">
        <f t="shared" ref="AR17:AR18" si="0">AR15/AR13</f>
        <v>2.3259391091418873E-2</v>
      </c>
      <c r="AT17" s="25"/>
      <c r="AU17" s="25"/>
      <c r="AV17" s="25"/>
      <c r="AW17" s="25"/>
      <c r="AX17" s="13"/>
      <c r="AY17" s="1"/>
      <c r="AZ17" s="1"/>
      <c r="BA17" s="1"/>
      <c r="BB17" s="1"/>
      <c r="BC17" s="9"/>
      <c r="BD17" s="1"/>
      <c r="BE17" s="10"/>
      <c r="BF17" s="39"/>
      <c r="BG17" s="40"/>
      <c r="BH17" s="50"/>
      <c r="BI17" s="25"/>
      <c r="BJ17" s="25"/>
      <c r="BK17" s="25"/>
      <c r="BL17" s="25"/>
      <c r="BM17" s="13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9"/>
      <c r="BY17" s="1"/>
      <c r="BZ17" s="1"/>
      <c r="CA17" s="1"/>
    </row>
    <row r="18" spans="1:79" ht="14.25" customHeight="1" x14ac:dyDescent="0.3">
      <c r="A18" s="18">
        <v>15</v>
      </c>
      <c r="B18" s="19" t="s">
        <v>10</v>
      </c>
      <c r="C18" s="20" t="s">
        <v>11</v>
      </c>
      <c r="D18" s="20" t="s">
        <v>12</v>
      </c>
      <c r="E18" s="21">
        <v>44454</v>
      </c>
      <c r="F18" s="20">
        <v>645640</v>
      </c>
      <c r="G18" s="20">
        <v>10585</v>
      </c>
      <c r="H18" s="20">
        <v>16186</v>
      </c>
      <c r="I18" s="20">
        <v>250</v>
      </c>
      <c r="J18" s="1"/>
      <c r="K18" s="98"/>
      <c r="L18" s="1"/>
      <c r="M18" s="10"/>
      <c r="N18" s="26"/>
      <c r="O18" s="26"/>
      <c r="P18" s="26"/>
      <c r="Q18" s="26"/>
      <c r="R18" s="13"/>
      <c r="S18" s="13"/>
      <c r="T18" s="13"/>
      <c r="U18" s="13"/>
      <c r="V18" s="1"/>
      <c r="W18" s="1"/>
      <c r="X18" s="1"/>
      <c r="Y18" s="1"/>
      <c r="Z18" s="9"/>
      <c r="AA18" s="1"/>
      <c r="AB18" s="10"/>
      <c r="AC18" s="25"/>
      <c r="AD18" s="37" t="s">
        <v>50</v>
      </c>
      <c r="AE18" s="52">
        <f>STDEV(G4:G71)</f>
        <v>3563.6623369751819</v>
      </c>
      <c r="AF18" s="25"/>
      <c r="AG18" s="25"/>
      <c r="AH18" s="25"/>
      <c r="AI18" s="13"/>
      <c r="AJ18" s="13"/>
      <c r="AK18" s="1"/>
      <c r="AL18" s="1"/>
      <c r="AM18" s="1"/>
      <c r="AN18" s="9"/>
      <c r="AO18" s="1"/>
      <c r="AP18" s="10"/>
      <c r="AQ18" s="37" t="s">
        <v>51</v>
      </c>
      <c r="AR18" s="49">
        <f t="shared" si="0"/>
        <v>1.0620288429072184E-2</v>
      </c>
      <c r="AT18" s="1"/>
      <c r="AU18" s="1"/>
      <c r="AV18" s="1"/>
      <c r="AW18" s="1"/>
      <c r="AX18" s="1"/>
      <c r="AY18" s="1"/>
      <c r="AZ18" s="1"/>
      <c r="BA18" s="1"/>
      <c r="BB18" s="1"/>
      <c r="BC18" s="9"/>
      <c r="BD18" s="1"/>
      <c r="BE18" s="10"/>
      <c r="BF18" s="39"/>
      <c r="BG18" s="40"/>
      <c r="BH18" s="50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9"/>
      <c r="BY18" s="1"/>
      <c r="BZ18" s="1"/>
      <c r="CA18" s="1"/>
    </row>
    <row r="19" spans="1:79" ht="14.25" customHeight="1" x14ac:dyDescent="0.3">
      <c r="A19" s="18">
        <v>16</v>
      </c>
      <c r="B19" s="19" t="s">
        <v>10</v>
      </c>
      <c r="C19" s="20" t="s">
        <v>11</v>
      </c>
      <c r="D19" s="20" t="s">
        <v>12</v>
      </c>
      <c r="E19" s="21">
        <v>44455</v>
      </c>
      <c r="F19" s="20">
        <v>656129</v>
      </c>
      <c r="G19" s="20">
        <v>10489</v>
      </c>
      <c r="H19" s="20">
        <v>16425</v>
      </c>
      <c r="I19" s="20">
        <v>239</v>
      </c>
      <c r="J19" s="1"/>
      <c r="K19" s="98"/>
      <c r="L19" s="1"/>
      <c r="M19" s="10"/>
      <c r="N19" s="53" t="s">
        <v>52</v>
      </c>
      <c r="O19" s="54"/>
      <c r="P19" s="26"/>
      <c r="Q19" s="26"/>
      <c r="R19" s="13"/>
      <c r="S19" s="13"/>
      <c r="T19" s="13"/>
      <c r="U19" s="13"/>
      <c r="V19" s="1"/>
      <c r="W19" s="1"/>
      <c r="X19" s="1"/>
      <c r="Y19" s="1"/>
      <c r="Z19" s="9"/>
      <c r="AA19" s="1"/>
      <c r="AB19" s="10"/>
      <c r="AC19" s="25"/>
      <c r="AD19" s="37" t="s">
        <v>53</v>
      </c>
      <c r="AE19" s="52">
        <f>STDEV(G78:G145)</f>
        <v>4854.490958323282</v>
      </c>
      <c r="AF19" s="25"/>
      <c r="AG19" s="25"/>
      <c r="AH19" s="25"/>
      <c r="AI19" s="13"/>
      <c r="AJ19" s="13"/>
      <c r="AK19" s="1"/>
      <c r="AL19" s="1"/>
      <c r="AM19" s="1"/>
      <c r="AN19" s="9"/>
      <c r="AO19" s="1"/>
      <c r="AP19" s="10"/>
      <c r="AQ19" s="37" t="s">
        <v>54</v>
      </c>
      <c r="AR19" s="49">
        <f>(AR15+AR16)/(AR13+AR14)</f>
        <v>1.5167700082381073E-2</v>
      </c>
      <c r="AT19" s="1"/>
      <c r="AU19" s="1"/>
      <c r="AV19" s="1"/>
      <c r="AW19" s="1"/>
      <c r="AX19" s="1"/>
      <c r="AY19" s="1"/>
      <c r="AZ19" s="1"/>
      <c r="BA19" s="1"/>
      <c r="BB19" s="1"/>
      <c r="BC19" s="9"/>
      <c r="BD19" s="1"/>
      <c r="BE19" s="10"/>
      <c r="BF19" s="39"/>
      <c r="BG19" s="40"/>
      <c r="BH19" s="50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9"/>
      <c r="BY19" s="1"/>
      <c r="BZ19" s="1"/>
      <c r="CA19" s="1"/>
    </row>
    <row r="20" spans="1:79" ht="14.25" customHeight="1" x14ac:dyDescent="0.3">
      <c r="A20" s="18">
        <v>17</v>
      </c>
      <c r="B20" s="19" t="s">
        <v>10</v>
      </c>
      <c r="C20" s="20" t="s">
        <v>11</v>
      </c>
      <c r="D20" s="20" t="s">
        <v>12</v>
      </c>
      <c r="E20" s="21">
        <v>44456</v>
      </c>
      <c r="F20" s="20">
        <v>667650</v>
      </c>
      <c r="G20" s="20">
        <v>11521</v>
      </c>
      <c r="H20" s="20">
        <v>16637</v>
      </c>
      <c r="I20" s="20">
        <v>212</v>
      </c>
      <c r="J20" s="1"/>
      <c r="K20" s="98"/>
      <c r="L20" s="1"/>
      <c r="M20" s="10"/>
      <c r="N20" s="34" t="s">
        <v>55</v>
      </c>
      <c r="O20" s="55">
        <f>(O13-O14)/SQRT(O14*(1-O14)/O11)</f>
        <v>-1.5632653845571496</v>
      </c>
      <c r="P20" s="103" t="s">
        <v>56</v>
      </c>
      <c r="Q20" s="100"/>
      <c r="R20" s="13"/>
      <c r="S20" s="13"/>
      <c r="T20" s="13"/>
      <c r="U20" s="13"/>
      <c r="V20" s="1"/>
      <c r="W20" s="1"/>
      <c r="X20" s="1"/>
      <c r="Y20" s="1"/>
      <c r="Z20" s="9"/>
      <c r="AA20" s="1"/>
      <c r="AB20" s="10"/>
      <c r="AC20" s="25"/>
      <c r="AD20" s="37" t="s">
        <v>57</v>
      </c>
      <c r="AE20" s="56">
        <f>AVERAGE(G4:G71)</f>
        <v>7449.8235294117649</v>
      </c>
      <c r="AF20" s="25"/>
      <c r="AG20" s="25"/>
      <c r="AH20" s="25"/>
      <c r="AI20" s="13"/>
      <c r="AJ20" s="13"/>
      <c r="AK20" s="1"/>
      <c r="AL20" s="1"/>
      <c r="AM20" s="1"/>
      <c r="AN20" s="9"/>
      <c r="AO20" s="1"/>
      <c r="AP20" s="10"/>
      <c r="AQ20" s="37" t="s">
        <v>58</v>
      </c>
      <c r="AR20" s="55">
        <f>AR17-AR18+NORMSINV(1-AR12)*SQRT(AR17*(1-AR17)/AR13+AR18*(1-AR18)/AR14)</f>
        <v>1.2921849134024884E-2</v>
      </c>
      <c r="AY20" s="1"/>
      <c r="AZ20" s="1"/>
      <c r="BA20" s="1"/>
      <c r="BB20" s="1"/>
      <c r="BC20" s="9"/>
      <c r="BD20" s="1"/>
      <c r="BE20" s="10"/>
      <c r="BF20" s="39"/>
      <c r="BG20" s="40"/>
      <c r="BH20" s="57"/>
      <c r="BI20" s="24"/>
      <c r="BJ20" s="25"/>
      <c r="BK20" s="25"/>
      <c r="BL20" s="25"/>
      <c r="BM20" s="13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9"/>
      <c r="BY20" s="1"/>
      <c r="BZ20" s="1"/>
      <c r="CA20" s="1"/>
    </row>
    <row r="21" spans="1:79" ht="14.25" customHeight="1" x14ac:dyDescent="0.3">
      <c r="A21" s="18">
        <v>18</v>
      </c>
      <c r="B21" s="19" t="s">
        <v>10</v>
      </c>
      <c r="C21" s="20" t="s">
        <v>11</v>
      </c>
      <c r="D21" s="20" t="s">
        <v>12</v>
      </c>
      <c r="E21" s="21">
        <v>44457</v>
      </c>
      <c r="F21" s="20">
        <v>677023</v>
      </c>
      <c r="G21" s="20">
        <v>9373</v>
      </c>
      <c r="H21" s="20">
        <v>16857</v>
      </c>
      <c r="I21" s="20">
        <v>220</v>
      </c>
      <c r="J21" s="1"/>
      <c r="K21" s="98"/>
      <c r="L21" s="1"/>
      <c r="M21" s="10"/>
      <c r="N21" s="34" t="s">
        <v>59</v>
      </c>
      <c r="O21" s="58">
        <f>NORMSINV(1-O10/2)</f>
        <v>1.9599639845400536</v>
      </c>
      <c r="P21" s="59"/>
      <c r="Q21" s="59"/>
      <c r="R21" s="13"/>
      <c r="S21" s="13"/>
      <c r="T21" s="13"/>
      <c r="U21" s="13"/>
      <c r="V21" s="1"/>
      <c r="W21" s="1"/>
      <c r="X21" s="1"/>
      <c r="Y21" s="1"/>
      <c r="Z21" s="9"/>
      <c r="AA21" s="1"/>
      <c r="AB21" s="10"/>
      <c r="AC21" s="25"/>
      <c r="AD21" s="37" t="s">
        <v>60</v>
      </c>
      <c r="AE21" s="52">
        <f>AVERAGE(G78:G145)</f>
        <v>3372.205882352941</v>
      </c>
      <c r="AF21" s="25"/>
      <c r="AG21" s="25"/>
      <c r="AH21" s="25"/>
      <c r="AI21" s="13"/>
      <c r="AJ21" s="13"/>
      <c r="AK21" s="1"/>
      <c r="AL21" s="1"/>
      <c r="AM21" s="1"/>
      <c r="AN21" s="9"/>
      <c r="AO21" s="1"/>
      <c r="AP21" s="10"/>
      <c r="AW21" s="13"/>
      <c r="AY21" s="1"/>
      <c r="AZ21" s="1"/>
      <c r="BA21" s="1"/>
      <c r="BB21" s="1"/>
      <c r="BC21" s="9"/>
      <c r="BD21" s="1"/>
      <c r="BE21" s="10"/>
      <c r="BF21" s="25"/>
      <c r="BG21" s="40"/>
      <c r="BH21" s="60"/>
      <c r="BI21" s="25"/>
      <c r="BJ21" s="25"/>
      <c r="BK21" s="25"/>
      <c r="BL21" s="25"/>
      <c r="BM21" s="13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9"/>
      <c r="BY21" s="1"/>
      <c r="BZ21" s="1"/>
      <c r="CA21" s="1"/>
    </row>
    <row r="22" spans="1:79" ht="14.25" customHeight="1" x14ac:dyDescent="0.3">
      <c r="A22" s="18">
        <v>19</v>
      </c>
      <c r="B22" s="19" t="s">
        <v>10</v>
      </c>
      <c r="C22" s="20" t="s">
        <v>11</v>
      </c>
      <c r="D22" s="20" t="s">
        <v>12</v>
      </c>
      <c r="E22" s="21">
        <v>44458</v>
      </c>
      <c r="F22" s="20">
        <v>687063</v>
      </c>
      <c r="G22" s="20">
        <v>10040</v>
      </c>
      <c r="H22" s="20">
        <v>17090</v>
      </c>
      <c r="I22" s="20">
        <v>233</v>
      </c>
      <c r="J22" s="1"/>
      <c r="K22" s="98"/>
      <c r="L22" s="1"/>
      <c r="M22" s="10"/>
      <c r="N22" s="34" t="s">
        <v>61</v>
      </c>
      <c r="O22" s="58">
        <f>-O21</f>
        <v>-1.9599639845400536</v>
      </c>
      <c r="P22" s="59"/>
      <c r="Q22" s="59"/>
      <c r="R22" s="13"/>
      <c r="S22" s="13"/>
      <c r="T22" s="13"/>
      <c r="U22" s="13"/>
      <c r="V22" s="1"/>
      <c r="W22" s="1"/>
      <c r="X22" s="1"/>
      <c r="Y22" s="1"/>
      <c r="Z22" s="9"/>
      <c r="AA22" s="1"/>
      <c r="AB22" s="10"/>
      <c r="AC22" s="25"/>
      <c r="AD22" s="37" t="s">
        <v>62</v>
      </c>
      <c r="AE22" s="52">
        <f>((AE16-1)*AE18^2+(AE17-1)*AE19^2)/(AE16+AE17-2)</f>
        <v>18132885.858208954</v>
      </c>
      <c r="AF22" s="25"/>
      <c r="AG22" s="25"/>
      <c r="AH22" s="25"/>
      <c r="AI22" s="13"/>
      <c r="AJ22" s="13"/>
      <c r="AK22" s="1"/>
      <c r="AL22" s="1"/>
      <c r="AM22" s="1"/>
      <c r="AN22" s="9"/>
      <c r="AO22" s="1"/>
      <c r="AP22" s="10"/>
      <c r="AW22" s="13"/>
      <c r="AY22" s="1"/>
      <c r="AZ22" s="1"/>
      <c r="BA22" s="1"/>
      <c r="BB22" s="1"/>
      <c r="BC22" s="9"/>
      <c r="BD22" s="1"/>
      <c r="BE22" s="10"/>
      <c r="BF22" s="25"/>
      <c r="BG22" s="40"/>
      <c r="BH22" s="60"/>
      <c r="BI22" s="61"/>
      <c r="BJ22" s="33"/>
      <c r="BK22" s="25"/>
      <c r="BL22" s="25"/>
      <c r="BM22" s="13"/>
      <c r="BN22" s="62" t="s">
        <v>63</v>
      </c>
      <c r="BO22" s="1"/>
      <c r="BP22" s="1"/>
      <c r="BQ22" s="1"/>
      <c r="BR22" s="1"/>
      <c r="BS22" s="1"/>
      <c r="BT22" s="1"/>
      <c r="BU22" s="1"/>
      <c r="BV22" s="1"/>
      <c r="BW22" s="1"/>
      <c r="BX22" s="9"/>
      <c r="BY22" s="1"/>
      <c r="BZ22" s="1"/>
      <c r="CA22" s="1"/>
    </row>
    <row r="23" spans="1:79" ht="14.25" customHeight="1" x14ac:dyDescent="0.3">
      <c r="A23" s="18">
        <v>20</v>
      </c>
      <c r="B23" s="19" t="s">
        <v>10</v>
      </c>
      <c r="C23" s="20" t="s">
        <v>11</v>
      </c>
      <c r="D23" s="20" t="s">
        <v>12</v>
      </c>
      <c r="E23" s="21">
        <v>44459</v>
      </c>
      <c r="F23" s="20">
        <v>695744</v>
      </c>
      <c r="G23" s="20">
        <v>8681</v>
      </c>
      <c r="H23" s="20">
        <v>17305</v>
      </c>
      <c r="I23" s="20">
        <v>215</v>
      </c>
      <c r="J23" s="1"/>
      <c r="K23" s="98"/>
      <c r="L23" s="1"/>
      <c r="M23" s="10"/>
      <c r="N23" s="34" t="s">
        <v>64</v>
      </c>
      <c r="O23" s="64">
        <f>2*NORMSDIST(-ABS(O20))</f>
        <v>0.1179901866223812</v>
      </c>
      <c r="P23" s="33" t="s">
        <v>65</v>
      </c>
      <c r="Q23" s="33" t="s">
        <v>56</v>
      </c>
      <c r="R23" s="13"/>
      <c r="S23" s="13"/>
      <c r="T23" s="13"/>
      <c r="U23" s="13"/>
      <c r="V23" s="1"/>
      <c r="W23" s="1"/>
      <c r="X23" s="1"/>
      <c r="Y23" s="1"/>
      <c r="Z23" s="9"/>
      <c r="AA23" s="1"/>
      <c r="AB23" s="10"/>
      <c r="AC23" s="25"/>
      <c r="AI23" s="13"/>
      <c r="AJ23" s="13"/>
      <c r="AK23" s="1"/>
      <c r="AL23" s="1"/>
      <c r="AM23" s="1"/>
      <c r="AN23" s="9"/>
      <c r="AO23" s="1"/>
      <c r="AP23" s="10"/>
      <c r="AW23" s="13"/>
      <c r="AX23" s="13"/>
      <c r="AY23" s="1"/>
      <c r="AZ23" s="1"/>
      <c r="BA23" s="1"/>
      <c r="BB23" s="1"/>
      <c r="BC23" s="9"/>
      <c r="BD23" s="1"/>
      <c r="BE23" s="10"/>
      <c r="BF23" s="25"/>
      <c r="BG23" s="65"/>
      <c r="BH23" s="66"/>
      <c r="BI23" s="25"/>
      <c r="BJ23" s="25"/>
      <c r="BK23" s="25"/>
      <c r="BL23" s="25"/>
      <c r="BM23" s="13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9"/>
      <c r="BY23" s="1"/>
      <c r="BZ23" s="1"/>
      <c r="CA23" s="1"/>
    </row>
    <row r="24" spans="1:79" ht="14.25" customHeight="1" x14ac:dyDescent="0.3">
      <c r="A24" s="18">
        <v>21</v>
      </c>
      <c r="B24" s="19" t="s">
        <v>10</v>
      </c>
      <c r="C24" s="20" t="s">
        <v>11</v>
      </c>
      <c r="D24" s="20" t="s">
        <v>12</v>
      </c>
      <c r="E24" s="21">
        <v>44460</v>
      </c>
      <c r="F24" s="20">
        <v>707436</v>
      </c>
      <c r="G24" s="20">
        <v>11692</v>
      </c>
      <c r="H24" s="20">
        <v>17545</v>
      </c>
      <c r="I24" s="20">
        <v>240</v>
      </c>
      <c r="J24" s="1"/>
      <c r="K24" s="98"/>
      <c r="L24" s="1"/>
      <c r="M24" s="10"/>
      <c r="N24" s="103" t="s">
        <v>66</v>
      </c>
      <c r="O24" s="100"/>
      <c r="P24" s="100"/>
      <c r="Q24" s="26"/>
      <c r="R24" s="13"/>
      <c r="S24" s="13"/>
      <c r="T24" s="13"/>
      <c r="U24" s="13"/>
      <c r="V24" s="1"/>
      <c r="W24" s="1"/>
      <c r="X24" s="1"/>
      <c r="Y24" s="1"/>
      <c r="Z24" s="9"/>
      <c r="AA24" s="1"/>
      <c r="AB24" s="10"/>
      <c r="AC24" s="25"/>
      <c r="AI24" s="13"/>
      <c r="AJ24" s="13"/>
      <c r="AK24" s="1"/>
      <c r="AL24" s="1"/>
      <c r="AM24" s="1"/>
      <c r="AN24" s="9"/>
      <c r="AO24" s="1"/>
      <c r="AP24" s="10"/>
      <c r="AW24" s="13"/>
      <c r="AX24" s="13"/>
      <c r="AY24" s="1"/>
      <c r="AZ24" s="1"/>
      <c r="BA24" s="1"/>
      <c r="BB24" s="1"/>
      <c r="BC24" s="9"/>
      <c r="BD24" s="1"/>
      <c r="BE24" s="10"/>
      <c r="BF24" s="25"/>
      <c r="BG24" s="65"/>
      <c r="BH24" s="67"/>
      <c r="BI24" s="33"/>
      <c r="BJ24" s="103"/>
      <c r="BK24" s="100"/>
      <c r="BL24" s="13"/>
      <c r="BM24" s="13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9"/>
      <c r="BY24" s="1"/>
      <c r="BZ24" s="1"/>
      <c r="CA24" s="1"/>
    </row>
    <row r="25" spans="1:79" ht="14.25" customHeight="1" x14ac:dyDescent="0.3">
      <c r="A25" s="18">
        <v>22</v>
      </c>
      <c r="B25" s="19" t="s">
        <v>10</v>
      </c>
      <c r="C25" s="20" t="s">
        <v>11</v>
      </c>
      <c r="D25" s="20" t="s">
        <v>12</v>
      </c>
      <c r="E25" s="21">
        <v>44461</v>
      </c>
      <c r="F25" s="20">
        <v>718963</v>
      </c>
      <c r="G25" s="20">
        <v>11527</v>
      </c>
      <c r="H25" s="20">
        <v>17781</v>
      </c>
      <c r="I25" s="20">
        <v>236</v>
      </c>
      <c r="J25" s="1"/>
      <c r="K25" s="98"/>
      <c r="L25" s="1"/>
      <c r="M25" s="10"/>
      <c r="N25" s="26"/>
      <c r="O25" s="26"/>
      <c r="P25" s="26"/>
      <c r="Q25" s="26"/>
      <c r="R25" s="13"/>
      <c r="S25" s="13"/>
      <c r="T25" s="13"/>
      <c r="U25" s="13"/>
      <c r="V25" s="1"/>
      <c r="W25" s="1"/>
      <c r="X25" s="1"/>
      <c r="Y25" s="1"/>
      <c r="Z25" s="9"/>
      <c r="AA25" s="1"/>
      <c r="AB25" s="10"/>
      <c r="AC25" s="25"/>
      <c r="AI25" s="13"/>
      <c r="AJ25" s="13"/>
      <c r="AK25" s="1"/>
      <c r="AL25" s="1"/>
      <c r="AM25" s="1"/>
      <c r="AN25" s="9"/>
      <c r="AO25" s="1"/>
      <c r="AP25" s="10"/>
      <c r="AS25" s="67"/>
      <c r="AT25" s="25"/>
      <c r="AU25" s="25"/>
      <c r="AV25" s="25"/>
      <c r="AW25" s="13"/>
      <c r="AX25" s="13"/>
      <c r="AY25" s="1"/>
      <c r="AZ25" s="1"/>
      <c r="BA25" s="1"/>
      <c r="BB25" s="1"/>
      <c r="BC25" s="9"/>
      <c r="BD25" s="1"/>
      <c r="BE25" s="10"/>
      <c r="BF25" s="68"/>
      <c r="BG25" s="65"/>
      <c r="BH25" s="67"/>
      <c r="BI25" s="25"/>
      <c r="BJ25" s="25"/>
      <c r="BK25" s="25"/>
      <c r="BL25" s="13"/>
      <c r="BM25" s="13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9"/>
      <c r="BY25" s="1"/>
      <c r="BZ25" s="1"/>
      <c r="CA25" s="1"/>
    </row>
    <row r="26" spans="1:79" ht="14.25" customHeight="1" x14ac:dyDescent="0.3">
      <c r="A26" s="18">
        <v>23</v>
      </c>
      <c r="B26" s="19" t="s">
        <v>10</v>
      </c>
      <c r="C26" s="20" t="s">
        <v>11</v>
      </c>
      <c r="D26" s="20" t="s">
        <v>12</v>
      </c>
      <c r="E26" s="21">
        <v>44462</v>
      </c>
      <c r="F26" s="20">
        <v>728435</v>
      </c>
      <c r="G26" s="20">
        <v>9472</v>
      </c>
      <c r="H26" s="20">
        <v>18017</v>
      </c>
      <c r="I26" s="20">
        <v>236</v>
      </c>
      <c r="J26" s="1"/>
      <c r="K26" s="98"/>
      <c r="L26" s="1"/>
      <c r="M26" s="10"/>
      <c r="N26" s="26"/>
      <c r="O26" s="26"/>
      <c r="P26" s="26"/>
      <c r="Q26" s="26"/>
      <c r="R26" s="13"/>
      <c r="S26" s="13"/>
      <c r="T26" s="13"/>
      <c r="U26" s="13"/>
      <c r="V26" s="1"/>
      <c r="W26" s="1"/>
      <c r="X26" s="1"/>
      <c r="Y26" s="1"/>
      <c r="Z26" s="9"/>
      <c r="AA26" s="1"/>
      <c r="AB26" s="10"/>
      <c r="AC26" s="25"/>
      <c r="AD26" s="53" t="s">
        <v>52</v>
      </c>
      <c r="AI26" s="13"/>
      <c r="AJ26" s="13"/>
      <c r="AK26" s="1"/>
      <c r="AL26" s="1"/>
      <c r="AM26" s="1"/>
      <c r="AN26" s="9"/>
      <c r="AO26" s="1"/>
      <c r="AP26" s="10"/>
      <c r="AQ26" s="68"/>
      <c r="AR26" s="65"/>
      <c r="AS26" s="69"/>
      <c r="AT26" s="33"/>
      <c r="AU26" s="25"/>
      <c r="AV26" s="25"/>
      <c r="AW26" s="13"/>
      <c r="AX26" s="13"/>
      <c r="AY26" s="1"/>
      <c r="AZ26" s="1"/>
      <c r="BA26" s="1"/>
      <c r="BB26" s="1"/>
      <c r="BC26" s="9"/>
      <c r="BD26" s="1"/>
      <c r="BE26" s="10"/>
      <c r="BF26" s="1"/>
      <c r="BG26" s="65"/>
      <c r="BH26" s="69"/>
      <c r="BI26" s="33"/>
      <c r="BJ26" s="25"/>
      <c r="BK26" s="25"/>
      <c r="BL26" s="13"/>
      <c r="BM26" s="13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9"/>
      <c r="BY26" s="1"/>
      <c r="BZ26" s="1"/>
      <c r="CA26" s="1"/>
    </row>
    <row r="27" spans="1:79" ht="14.25" customHeight="1" x14ac:dyDescent="0.3">
      <c r="A27" s="18">
        <v>24</v>
      </c>
      <c r="B27" s="19" t="s">
        <v>10</v>
      </c>
      <c r="C27" s="20" t="s">
        <v>11</v>
      </c>
      <c r="D27" s="20" t="s">
        <v>12</v>
      </c>
      <c r="E27" s="21">
        <v>44463</v>
      </c>
      <c r="F27" s="20">
        <v>736972</v>
      </c>
      <c r="G27" s="20">
        <v>8537</v>
      </c>
      <c r="H27" s="20">
        <v>18220</v>
      </c>
      <c r="I27" s="20">
        <v>203</v>
      </c>
      <c r="J27" s="1"/>
      <c r="K27" s="98"/>
      <c r="L27" s="1"/>
      <c r="M27" s="10"/>
      <c r="N27" s="26"/>
      <c r="O27" s="26"/>
      <c r="P27" s="26"/>
      <c r="Q27" s="26"/>
      <c r="R27" s="13"/>
      <c r="S27" s="13"/>
      <c r="T27" s="13"/>
      <c r="U27" s="13"/>
      <c r="V27" s="1"/>
      <c r="W27" s="1"/>
      <c r="X27" s="1"/>
      <c r="Y27" s="1"/>
      <c r="Z27" s="9"/>
      <c r="AA27" s="1"/>
      <c r="AB27" s="10"/>
      <c r="AC27" s="68"/>
      <c r="AD27" s="37" t="s">
        <v>67</v>
      </c>
      <c r="AE27" s="55">
        <f>(AE20-AE21-AE14)/SQRT((AE22/AE16)+(AE22/AE17))</f>
        <v>-1.2630396374473616</v>
      </c>
      <c r="AF27" s="103" t="s">
        <v>69</v>
      </c>
      <c r="AG27" s="100"/>
      <c r="AH27" s="25"/>
      <c r="AJ27" s="13"/>
      <c r="AK27" s="1"/>
      <c r="AL27" s="1"/>
      <c r="AM27" s="1"/>
      <c r="AN27" s="9"/>
      <c r="AO27" s="1"/>
      <c r="AP27" s="10"/>
      <c r="AQ27" s="53" t="s">
        <v>52</v>
      </c>
      <c r="AW27" s="13"/>
      <c r="AX27" s="13"/>
      <c r="AY27" s="1"/>
      <c r="AZ27" s="1"/>
      <c r="BA27" s="1"/>
      <c r="BB27" s="1"/>
      <c r="BC27" s="9"/>
      <c r="BD27" s="1"/>
      <c r="BE27" s="10"/>
      <c r="BF27" s="1"/>
      <c r="BG27" s="70"/>
      <c r="BH27" s="13"/>
      <c r="BI27" s="13"/>
      <c r="BJ27" s="13"/>
      <c r="BK27" s="13"/>
      <c r="BL27" s="13"/>
      <c r="BM27" s="13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9"/>
      <c r="BY27" s="1"/>
      <c r="BZ27" s="1"/>
      <c r="CA27" s="1"/>
    </row>
    <row r="28" spans="1:79" ht="14.25" customHeight="1" x14ac:dyDescent="0.3">
      <c r="A28" s="18">
        <v>25</v>
      </c>
      <c r="B28" s="19" t="s">
        <v>10</v>
      </c>
      <c r="C28" s="20" t="s">
        <v>11</v>
      </c>
      <c r="D28" s="20" t="s">
        <v>12</v>
      </c>
      <c r="E28" s="21">
        <v>44464</v>
      </c>
      <c r="F28" s="20">
        <v>746678</v>
      </c>
      <c r="G28" s="20">
        <v>9706</v>
      </c>
      <c r="H28" s="20">
        <v>18400</v>
      </c>
      <c r="I28" s="20">
        <v>180</v>
      </c>
      <c r="J28" s="1"/>
      <c r="K28" s="98"/>
      <c r="L28" s="1"/>
      <c r="M28" s="10"/>
      <c r="N28" s="26"/>
      <c r="O28" s="26"/>
      <c r="P28" s="26"/>
      <c r="Q28" s="26"/>
      <c r="R28" s="13"/>
      <c r="S28" s="13"/>
      <c r="T28" s="13"/>
      <c r="U28" s="13"/>
      <c r="V28" s="1"/>
      <c r="W28" s="1"/>
      <c r="X28" s="1"/>
      <c r="Y28" s="1"/>
      <c r="Z28" s="9"/>
      <c r="AA28" s="1"/>
      <c r="AB28" s="10"/>
      <c r="AC28" s="68"/>
      <c r="AD28" s="37" t="s">
        <v>70</v>
      </c>
      <c r="AE28" s="55">
        <f>TINV(AE15,AE16+AE17-2)</f>
        <v>1.9778257580871246</v>
      </c>
      <c r="AF28" s="25"/>
      <c r="AG28" s="25"/>
      <c r="AH28" s="25"/>
      <c r="AI28" s="13"/>
      <c r="AJ28" s="13"/>
      <c r="AK28" s="1"/>
      <c r="AL28" s="1"/>
      <c r="AM28" s="1"/>
      <c r="AN28" s="9"/>
      <c r="AO28" s="1"/>
      <c r="AP28" s="10"/>
      <c r="AQ28" s="37" t="s">
        <v>55</v>
      </c>
      <c r="AR28" s="56">
        <f>(AR17-AR18)/SQRT(AR19*(1-AR19)*(1/AR13+1/AR14))</f>
        <v>81.438135280085717</v>
      </c>
      <c r="AS28" s="24" t="s">
        <v>71</v>
      </c>
      <c r="AT28" s="25"/>
      <c r="AU28" s="25"/>
      <c r="AV28" s="25"/>
      <c r="AW28" s="13"/>
      <c r="AX28" s="13"/>
      <c r="AY28" s="1"/>
      <c r="AZ28" s="1"/>
      <c r="BA28" s="1"/>
      <c r="BB28" s="1"/>
      <c r="BC28" s="9"/>
      <c r="BD28" s="1"/>
      <c r="BE28" s="10"/>
      <c r="BF28" s="71" t="s">
        <v>36</v>
      </c>
      <c r="BG28" s="72">
        <f>COUNT(F4:F71)</f>
        <v>68</v>
      </c>
      <c r="BH28" s="25"/>
      <c r="BI28" s="25"/>
      <c r="BJ28" s="1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9"/>
      <c r="BY28" s="1"/>
      <c r="BZ28" s="1"/>
      <c r="CA28" s="1"/>
    </row>
    <row r="29" spans="1:79" ht="14.25" customHeight="1" x14ac:dyDescent="0.3">
      <c r="A29" s="18">
        <v>26</v>
      </c>
      <c r="B29" s="19" t="s">
        <v>10</v>
      </c>
      <c r="C29" s="20" t="s">
        <v>11</v>
      </c>
      <c r="D29" s="20" t="s">
        <v>12</v>
      </c>
      <c r="E29" s="21">
        <v>44465</v>
      </c>
      <c r="F29" s="20">
        <v>756689</v>
      </c>
      <c r="G29" s="20">
        <v>10011</v>
      </c>
      <c r="H29" s="20">
        <v>18584</v>
      </c>
      <c r="I29" s="20">
        <v>184</v>
      </c>
      <c r="J29" s="1"/>
      <c r="K29" s="98"/>
      <c r="L29" s="1"/>
      <c r="M29" s="10"/>
      <c r="N29" s="13"/>
      <c r="O29" s="13"/>
      <c r="P29" s="13"/>
      <c r="Q29" s="13"/>
      <c r="R29" s="13"/>
      <c r="S29" s="13"/>
      <c r="T29" s="13"/>
      <c r="U29" s="13"/>
      <c r="V29" s="1"/>
      <c r="W29" s="1"/>
      <c r="X29" s="1"/>
      <c r="Y29" s="1"/>
      <c r="Z29" s="9"/>
      <c r="AA29" s="1"/>
      <c r="AB29" s="10"/>
      <c r="AC29" s="13"/>
      <c r="AD29" s="37" t="s">
        <v>72</v>
      </c>
      <c r="AE29" s="55">
        <f>-AE28</f>
        <v>-1.9778257580871246</v>
      </c>
      <c r="AF29" s="25"/>
      <c r="AG29" s="25"/>
      <c r="AH29" s="25"/>
      <c r="AI29" s="13"/>
      <c r="AJ29" s="13"/>
      <c r="AK29" s="1"/>
      <c r="AL29" s="1"/>
      <c r="AM29" s="1"/>
      <c r="AN29" s="9"/>
      <c r="AO29" s="1"/>
      <c r="AP29" s="10"/>
      <c r="AQ29" s="37" t="s">
        <v>73</v>
      </c>
      <c r="AR29" s="55">
        <f>NORMSINV(1-AR12)</f>
        <v>1.6448536269514715</v>
      </c>
      <c r="AS29" s="25"/>
      <c r="AT29" s="25"/>
      <c r="AU29" s="25"/>
      <c r="AV29" s="25"/>
      <c r="AW29" s="13"/>
      <c r="AX29" s="13"/>
      <c r="AY29" s="1"/>
      <c r="AZ29" s="1"/>
      <c r="BA29" s="1"/>
      <c r="BB29" s="1"/>
      <c r="BC29" s="9"/>
      <c r="BD29" s="1"/>
      <c r="BE29" s="10"/>
      <c r="BF29" s="73" t="s">
        <v>74</v>
      </c>
      <c r="BG29" s="74">
        <f>SUMSQ(A4:A71)-(1/BG28)*POWER(SUM(A4:A71),2)</f>
        <v>26197</v>
      </c>
      <c r="BH29" s="25"/>
      <c r="BI29" s="25"/>
      <c r="BJ29" s="1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9"/>
      <c r="BY29" s="1"/>
      <c r="BZ29" s="1"/>
      <c r="CA29" s="1"/>
    </row>
    <row r="30" spans="1:79" ht="14.25" customHeight="1" x14ac:dyDescent="0.3">
      <c r="A30" s="18">
        <v>27</v>
      </c>
      <c r="B30" s="19" t="s">
        <v>10</v>
      </c>
      <c r="C30" s="20" t="s">
        <v>11</v>
      </c>
      <c r="D30" s="20" t="s">
        <v>12</v>
      </c>
      <c r="E30" s="21">
        <v>44466</v>
      </c>
      <c r="F30" s="20">
        <v>766051</v>
      </c>
      <c r="G30" s="20">
        <v>9362</v>
      </c>
      <c r="H30" s="20">
        <v>18758</v>
      </c>
      <c r="I30" s="20">
        <v>174</v>
      </c>
      <c r="J30" s="1"/>
      <c r="K30" s="98"/>
      <c r="L30" s="1"/>
      <c r="M30" s="1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9"/>
      <c r="AA30" s="1"/>
      <c r="AB30" s="10"/>
      <c r="AC30" s="13"/>
      <c r="AD30" s="37" t="s">
        <v>75</v>
      </c>
      <c r="AE30" s="45">
        <f>TDIST(ABS(AE27),AE16+AE17-2,2)</f>
        <v>0.20876824672936362</v>
      </c>
      <c r="AF30" s="33" t="s">
        <v>76</v>
      </c>
      <c r="AG30" s="103" t="s">
        <v>69</v>
      </c>
      <c r="AH30" s="100"/>
      <c r="AI30" s="1"/>
      <c r="AJ30" s="1"/>
      <c r="AK30" s="1"/>
      <c r="AL30" s="1"/>
      <c r="AM30" s="1"/>
      <c r="AN30" s="9"/>
      <c r="AO30" s="1"/>
      <c r="AP30" s="10"/>
      <c r="AQ30" s="37" t="s">
        <v>75</v>
      </c>
      <c r="AR30" s="55">
        <f>1-NORMSDIST(AR28)</f>
        <v>0</v>
      </c>
      <c r="AS30" s="33" t="s">
        <v>77</v>
      </c>
      <c r="AT30" s="33" t="s">
        <v>78</v>
      </c>
      <c r="AU30" s="25"/>
      <c r="AV30" s="25"/>
      <c r="AW30" s="1"/>
      <c r="AX30" s="1"/>
      <c r="AY30" s="1"/>
      <c r="AZ30" s="1"/>
      <c r="BA30" s="1"/>
      <c r="BB30" s="1"/>
      <c r="BC30" s="9"/>
      <c r="BD30" s="1"/>
      <c r="BE30" s="10"/>
      <c r="BF30" s="73" t="s">
        <v>79</v>
      </c>
      <c r="BG30" s="75">
        <f>SUMSQ(F4:F71) - POWER(SUM(F4:F71),2)/BG28</f>
        <v>1252645841054.5156</v>
      </c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9"/>
      <c r="BY30" s="1"/>
      <c r="BZ30" s="1"/>
      <c r="CA30" s="1"/>
    </row>
    <row r="31" spans="1:79" ht="14.25" customHeight="1" x14ac:dyDescent="0.3">
      <c r="A31" s="18">
        <v>28</v>
      </c>
      <c r="B31" s="19" t="s">
        <v>10</v>
      </c>
      <c r="C31" s="20" t="s">
        <v>11</v>
      </c>
      <c r="D31" s="20" t="s">
        <v>12</v>
      </c>
      <c r="E31" s="21">
        <v>44467</v>
      </c>
      <c r="F31" s="20">
        <v>770640</v>
      </c>
      <c r="G31" s="20">
        <v>4589</v>
      </c>
      <c r="H31" s="20">
        <v>18936</v>
      </c>
      <c r="I31" s="20">
        <v>178</v>
      </c>
      <c r="J31" s="1"/>
      <c r="K31" s="98"/>
      <c r="L31" s="1"/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9"/>
      <c r="AA31" s="1"/>
      <c r="AB31" s="10"/>
      <c r="AC31" s="1"/>
      <c r="AD31" s="37" t="s">
        <v>47</v>
      </c>
      <c r="AE31" s="56">
        <f>AE20-AE21-AE28*SQRT(AE22/AE16+AE22/AE17)</f>
        <v>2633.2357588236673</v>
      </c>
      <c r="AF31" s="25"/>
      <c r="AG31" s="25"/>
      <c r="AH31" s="25"/>
      <c r="AI31" s="1"/>
      <c r="AJ31" s="1"/>
      <c r="AK31" s="1"/>
      <c r="AL31" s="1"/>
      <c r="AM31" s="1"/>
      <c r="AN31" s="9"/>
      <c r="AO31" s="1"/>
      <c r="AP31" s="10"/>
      <c r="AQ31" s="103" t="s">
        <v>80</v>
      </c>
      <c r="AR31" s="100"/>
      <c r="AS31" s="100"/>
      <c r="AT31" s="33"/>
      <c r="AU31" s="103"/>
      <c r="AV31" s="100"/>
      <c r="AW31" s="1"/>
      <c r="AX31" s="1"/>
      <c r="AY31" s="1"/>
      <c r="AZ31" s="1"/>
      <c r="BA31" s="1"/>
      <c r="BB31" s="1"/>
      <c r="BC31" s="9"/>
      <c r="BD31" s="1"/>
      <c r="BE31" s="10"/>
      <c r="BF31" s="73" t="s">
        <v>81</v>
      </c>
      <c r="BG31" s="74">
        <f>SUMPRODUCT(A4:A71,F4:F71)-(1/BG28)*SUM(A4:A71)*SUM(F4:F71)</f>
        <v>175909813.5</v>
      </c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9"/>
      <c r="BY31" s="1"/>
      <c r="BZ31" s="1"/>
      <c r="CA31" s="1"/>
    </row>
    <row r="32" spans="1:79" ht="14.25" customHeight="1" x14ac:dyDescent="0.3">
      <c r="A32" s="18">
        <v>29</v>
      </c>
      <c r="B32" s="19" t="s">
        <v>10</v>
      </c>
      <c r="C32" s="20" t="s">
        <v>11</v>
      </c>
      <c r="D32" s="20" t="s">
        <v>12</v>
      </c>
      <c r="E32" s="21">
        <v>44468</v>
      </c>
      <c r="F32" s="20">
        <v>779398</v>
      </c>
      <c r="G32" s="20">
        <v>8758</v>
      </c>
      <c r="H32" s="20">
        <v>19098</v>
      </c>
      <c r="I32" s="20">
        <v>162</v>
      </c>
      <c r="J32" s="1"/>
      <c r="K32" s="98"/>
      <c r="L32" s="1"/>
      <c r="M32" s="10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9"/>
      <c r="AA32" s="1"/>
      <c r="AB32" s="10"/>
      <c r="AC32" s="1"/>
      <c r="AD32" s="37" t="s">
        <v>45</v>
      </c>
      <c r="AE32" s="76">
        <f>AE20-AE21+AE28*SQRT(AE22/AE16+AE22/AE17)</f>
        <v>5521.9995352939804</v>
      </c>
      <c r="AF32" s="33" t="s">
        <v>69</v>
      </c>
      <c r="AG32" s="25"/>
      <c r="AH32" s="25"/>
      <c r="AI32" s="1"/>
      <c r="AJ32" s="1"/>
      <c r="AK32" s="1"/>
      <c r="AL32" s="1"/>
      <c r="AM32" s="1"/>
      <c r="AN32" s="9"/>
      <c r="AO32" s="1"/>
      <c r="AP32" s="10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9"/>
      <c r="BD32" s="1"/>
      <c r="BE32" s="10"/>
      <c r="BF32" s="73" t="s">
        <v>82</v>
      </c>
      <c r="BG32" s="74">
        <f>AVERAGE(A4:A71)</f>
        <v>34.5</v>
      </c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9"/>
      <c r="BY32" s="1"/>
      <c r="BZ32" s="1"/>
      <c r="CA32" s="1"/>
    </row>
    <row r="33" spans="1:79" ht="14.25" customHeight="1" x14ac:dyDescent="0.3">
      <c r="A33" s="18">
        <v>30</v>
      </c>
      <c r="B33" s="19" t="s">
        <v>10</v>
      </c>
      <c r="C33" s="20" t="s">
        <v>11</v>
      </c>
      <c r="D33" s="20" t="s">
        <v>12</v>
      </c>
      <c r="E33" s="21">
        <v>44469</v>
      </c>
      <c r="F33" s="20">
        <v>790755</v>
      </c>
      <c r="G33" s="20">
        <v>11357</v>
      </c>
      <c r="H33" s="20">
        <v>19301</v>
      </c>
      <c r="I33" s="20">
        <v>203</v>
      </c>
      <c r="J33" s="1"/>
      <c r="K33" s="98"/>
      <c r="L33" s="1"/>
      <c r="M33" s="1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9"/>
      <c r="AA33" s="1"/>
      <c r="AB33" s="10"/>
      <c r="AC33" s="1"/>
      <c r="AD33" s="103" t="s">
        <v>66</v>
      </c>
      <c r="AE33" s="100"/>
      <c r="AF33" s="100"/>
      <c r="AG33" s="1"/>
      <c r="AH33" s="1"/>
      <c r="AI33" s="1"/>
      <c r="AJ33" s="1"/>
      <c r="AK33" s="1"/>
      <c r="AL33" s="1"/>
      <c r="AM33" s="1"/>
      <c r="AN33" s="9"/>
      <c r="AO33" s="1"/>
      <c r="AP33" s="10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9"/>
      <c r="BD33" s="1"/>
      <c r="BE33" s="10"/>
      <c r="BF33" s="73" t="s">
        <v>83</v>
      </c>
      <c r="BG33" s="77">
        <f>SUM(F4:F71)/BG28</f>
        <v>773651.8088235294</v>
      </c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9"/>
      <c r="BY33" s="1"/>
      <c r="BZ33" s="1"/>
      <c r="CA33" s="1"/>
    </row>
    <row r="34" spans="1:79" ht="14.25" customHeight="1" x14ac:dyDescent="0.3">
      <c r="A34" s="18">
        <v>31</v>
      </c>
      <c r="B34" s="19" t="s">
        <v>10</v>
      </c>
      <c r="C34" s="20" t="s">
        <v>11</v>
      </c>
      <c r="D34" s="20" t="s">
        <v>12</v>
      </c>
      <c r="E34" s="21">
        <v>44470</v>
      </c>
      <c r="F34" s="20">
        <v>797712</v>
      </c>
      <c r="G34" s="20">
        <v>6957</v>
      </c>
      <c r="H34" s="20">
        <v>19437</v>
      </c>
      <c r="I34" s="20">
        <v>136</v>
      </c>
      <c r="J34" s="1"/>
      <c r="K34" s="98"/>
      <c r="L34" s="1"/>
      <c r="M34" s="10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9"/>
      <c r="AA34" s="1"/>
      <c r="AB34" s="10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9"/>
      <c r="AO34" s="1"/>
      <c r="AP34" s="10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9"/>
      <c r="BD34" s="1"/>
      <c r="BE34" s="10"/>
      <c r="BF34" s="73" t="s">
        <v>84</v>
      </c>
      <c r="BG34" s="78">
        <f>BG31/SQRT(BG29*BG30)</f>
        <v>0.97106910642263666</v>
      </c>
      <c r="BH34" s="103"/>
      <c r="BI34" s="10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9"/>
      <c r="BY34" s="1"/>
      <c r="BZ34" s="1"/>
      <c r="CA34" s="1"/>
    </row>
    <row r="35" spans="1:79" ht="14.25" customHeight="1" x14ac:dyDescent="0.3">
      <c r="A35" s="18">
        <v>32</v>
      </c>
      <c r="B35" s="19" t="s">
        <v>10</v>
      </c>
      <c r="C35" s="20" t="s">
        <v>11</v>
      </c>
      <c r="D35" s="20" t="s">
        <v>12</v>
      </c>
      <c r="E35" s="21">
        <v>44471</v>
      </c>
      <c r="F35" s="20">
        <v>803202</v>
      </c>
      <c r="G35" s="20">
        <v>5490</v>
      </c>
      <c r="H35" s="20">
        <v>19601</v>
      </c>
      <c r="I35" s="20">
        <v>164</v>
      </c>
      <c r="J35" s="1"/>
      <c r="K35" s="98"/>
      <c r="L35" s="1"/>
      <c r="M35" s="1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9"/>
      <c r="AA35" s="1"/>
      <c r="AB35" s="10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9"/>
      <c r="AO35" s="1"/>
      <c r="AP35" s="10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9"/>
      <c r="BD35" s="1"/>
      <c r="BE35" s="10"/>
      <c r="BF35" s="73" t="s">
        <v>85</v>
      </c>
      <c r="BG35" s="77">
        <f>BG31/BG29</f>
        <v>6714.8838989197238</v>
      </c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9"/>
      <c r="BY35" s="1"/>
      <c r="BZ35" s="1"/>
      <c r="CA35" s="1"/>
    </row>
    <row r="36" spans="1:79" ht="14.25" customHeight="1" x14ac:dyDescent="0.3">
      <c r="A36" s="18">
        <v>33</v>
      </c>
      <c r="B36" s="19" t="s">
        <v>10</v>
      </c>
      <c r="C36" s="20" t="s">
        <v>11</v>
      </c>
      <c r="D36" s="20" t="s">
        <v>12</v>
      </c>
      <c r="E36" s="21">
        <v>44472</v>
      </c>
      <c r="F36" s="20">
        <v>808578</v>
      </c>
      <c r="G36" s="20">
        <v>5376</v>
      </c>
      <c r="H36" s="20">
        <v>19715</v>
      </c>
      <c r="I36" s="20">
        <v>114</v>
      </c>
      <c r="J36" s="1"/>
      <c r="K36" s="98"/>
      <c r="L36" s="1"/>
      <c r="M36" s="10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9"/>
      <c r="AA36" s="1"/>
      <c r="AB36" s="10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9"/>
      <c r="AO36" s="1"/>
      <c r="AP36" s="10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9"/>
      <c r="BD36" s="1"/>
      <c r="BE36" s="10"/>
      <c r="BF36" s="73" t="s">
        <v>86</v>
      </c>
      <c r="BG36" s="77">
        <f>BG33-BG35*BG32</f>
        <v>541988.31431079889</v>
      </c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9"/>
      <c r="BY36" s="1"/>
      <c r="BZ36" s="1"/>
      <c r="CA36" s="1"/>
    </row>
    <row r="37" spans="1:79" ht="14.25" customHeight="1" x14ac:dyDescent="0.3">
      <c r="A37" s="18">
        <v>34</v>
      </c>
      <c r="B37" s="19" t="s">
        <v>10</v>
      </c>
      <c r="C37" s="20" t="s">
        <v>11</v>
      </c>
      <c r="D37" s="20" t="s">
        <v>12</v>
      </c>
      <c r="E37" s="21">
        <v>44473</v>
      </c>
      <c r="F37" s="20">
        <v>813961</v>
      </c>
      <c r="G37" s="20">
        <v>5383</v>
      </c>
      <c r="H37" s="20">
        <v>19845</v>
      </c>
      <c r="I37" s="20">
        <v>130</v>
      </c>
      <c r="J37" s="1"/>
      <c r="K37" s="98"/>
      <c r="L37" s="1"/>
      <c r="M37" s="1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9"/>
      <c r="AA37" s="1"/>
      <c r="AB37" s="10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9"/>
      <c r="AO37" s="1"/>
      <c r="AP37" s="10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9"/>
      <c r="BD37" s="1"/>
      <c r="BE37" s="10"/>
      <c r="BF37" s="79" t="s">
        <v>87</v>
      </c>
      <c r="BG37" s="80">
        <f>BG30-BG35*BG31</f>
        <v>71431866721.394043</v>
      </c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9"/>
      <c r="BY37" s="1"/>
      <c r="BZ37" s="1"/>
      <c r="CA37" s="1"/>
    </row>
    <row r="38" spans="1:79" ht="14.25" customHeight="1" thickBot="1" x14ac:dyDescent="0.35">
      <c r="A38" s="18">
        <v>35</v>
      </c>
      <c r="B38" s="19" t="s">
        <v>10</v>
      </c>
      <c r="C38" s="20" t="s">
        <v>11</v>
      </c>
      <c r="D38" s="20" t="s">
        <v>12</v>
      </c>
      <c r="E38" s="21">
        <v>44474</v>
      </c>
      <c r="F38" s="20">
        <v>818324</v>
      </c>
      <c r="G38" s="20">
        <v>4363</v>
      </c>
      <c r="H38" s="20">
        <v>19979</v>
      </c>
      <c r="I38" s="20">
        <v>134</v>
      </c>
      <c r="J38" s="1"/>
      <c r="K38" s="98"/>
      <c r="L38" s="1"/>
      <c r="M38" s="81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3"/>
      <c r="AA38" s="1"/>
      <c r="AB38" s="81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3"/>
      <c r="AO38" s="1"/>
      <c r="AP38" s="10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9"/>
      <c r="BD38" s="1"/>
      <c r="BE38" s="10"/>
      <c r="BF38" s="1"/>
      <c r="BG38" s="25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9"/>
      <c r="BY38" s="1"/>
      <c r="BZ38" s="1"/>
      <c r="CA38" s="1"/>
    </row>
    <row r="39" spans="1:79" ht="14.25" customHeight="1" thickTop="1" x14ac:dyDescent="0.3">
      <c r="A39" s="18">
        <v>36</v>
      </c>
      <c r="B39" s="19" t="s">
        <v>10</v>
      </c>
      <c r="C39" s="20" t="s">
        <v>11</v>
      </c>
      <c r="D39" s="20" t="s">
        <v>12</v>
      </c>
      <c r="E39" s="21">
        <v>44475</v>
      </c>
      <c r="F39" s="20">
        <v>822687</v>
      </c>
      <c r="G39" s="20">
        <v>4363</v>
      </c>
      <c r="H39" s="20">
        <v>20098</v>
      </c>
      <c r="I39" s="20">
        <v>119</v>
      </c>
      <c r="J39" s="1"/>
      <c r="K39" s="9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0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9"/>
      <c r="BD39" s="1"/>
      <c r="BE39" s="10"/>
      <c r="BF39" s="84" t="s">
        <v>88</v>
      </c>
      <c r="BG39" s="17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9"/>
      <c r="BY39" s="1"/>
      <c r="BZ39" s="1"/>
      <c r="CA39" s="1"/>
    </row>
    <row r="40" spans="1:79" ht="14.25" customHeight="1" x14ac:dyDescent="0.3">
      <c r="A40" s="18">
        <v>37</v>
      </c>
      <c r="B40" s="19" t="s">
        <v>10</v>
      </c>
      <c r="C40" s="20" t="s">
        <v>11</v>
      </c>
      <c r="D40" s="20" t="s">
        <v>12</v>
      </c>
      <c r="E40" s="21">
        <v>44476</v>
      </c>
      <c r="F40" s="20">
        <v>826837</v>
      </c>
      <c r="G40" s="20">
        <v>4150</v>
      </c>
      <c r="H40" s="20">
        <v>20223</v>
      </c>
      <c r="I40" s="20">
        <v>125</v>
      </c>
      <c r="J40" s="1"/>
      <c r="K40" s="9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0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9"/>
      <c r="BD40" s="1"/>
      <c r="BE40" s="10"/>
      <c r="BF40" s="48"/>
      <c r="BG40" s="48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9"/>
      <c r="BY40" s="1"/>
      <c r="BZ40" s="1"/>
      <c r="CA40" s="1"/>
    </row>
    <row r="41" spans="1:79" ht="14.25" customHeight="1" x14ac:dyDescent="0.3">
      <c r="A41" s="18">
        <v>38</v>
      </c>
      <c r="B41" s="19" t="s">
        <v>10</v>
      </c>
      <c r="C41" s="20" t="s">
        <v>11</v>
      </c>
      <c r="D41" s="20" t="s">
        <v>12</v>
      </c>
      <c r="E41" s="21">
        <v>44477</v>
      </c>
      <c r="F41" s="20">
        <v>831643</v>
      </c>
      <c r="G41" s="20">
        <v>4806</v>
      </c>
      <c r="H41" s="20">
        <v>20337</v>
      </c>
      <c r="I41" s="20">
        <v>114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0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9"/>
      <c r="BD41" s="1"/>
      <c r="BE41" s="10"/>
      <c r="BF41" s="48"/>
      <c r="BG41" s="48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9"/>
      <c r="BY41" s="1"/>
      <c r="BZ41" s="1"/>
      <c r="CA41" s="1"/>
    </row>
    <row r="42" spans="1:79" ht="14.25" customHeight="1" x14ac:dyDescent="0.3">
      <c r="A42" s="18">
        <v>39</v>
      </c>
      <c r="B42" s="19" t="s">
        <v>10</v>
      </c>
      <c r="C42" s="20" t="s">
        <v>11</v>
      </c>
      <c r="D42" s="20" t="s">
        <v>12</v>
      </c>
      <c r="E42" s="21">
        <v>44478</v>
      </c>
      <c r="F42" s="20">
        <v>836134</v>
      </c>
      <c r="G42" s="20">
        <v>4491</v>
      </c>
      <c r="H42" s="20">
        <v>20442</v>
      </c>
      <c r="I42" s="20">
        <v>105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0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9"/>
      <c r="BD42" s="1"/>
      <c r="BE42" s="10"/>
      <c r="BF42" s="48"/>
      <c r="BG42" s="48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9"/>
      <c r="BY42" s="1"/>
      <c r="BZ42" s="1"/>
      <c r="CA42" s="1"/>
    </row>
    <row r="43" spans="1:79" ht="14.25" customHeight="1" thickBot="1" x14ac:dyDescent="0.35">
      <c r="A43" s="18">
        <v>40</v>
      </c>
      <c r="B43" s="19" t="s">
        <v>10</v>
      </c>
      <c r="C43" s="20" t="s">
        <v>11</v>
      </c>
      <c r="D43" s="20" t="s">
        <v>12</v>
      </c>
      <c r="E43" s="21">
        <v>44479</v>
      </c>
      <c r="F43" s="20">
        <v>839662</v>
      </c>
      <c r="G43" s="20">
        <v>3528</v>
      </c>
      <c r="H43" s="20">
        <v>20555</v>
      </c>
      <c r="I43" s="20">
        <v>113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81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3"/>
      <c r="BD43" s="1"/>
      <c r="BE43" s="10"/>
      <c r="BF43" s="85" t="s">
        <v>89</v>
      </c>
      <c r="BG43" s="43" t="s">
        <v>90</v>
      </c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9"/>
      <c r="BY43" s="1"/>
      <c r="BZ43" s="1"/>
      <c r="CA43" s="1"/>
    </row>
    <row r="44" spans="1:79" ht="14.25" customHeight="1" thickTop="1" x14ac:dyDescent="0.3">
      <c r="A44" s="18">
        <v>41</v>
      </c>
      <c r="B44" s="19" t="s">
        <v>10</v>
      </c>
      <c r="C44" s="20" t="s">
        <v>11</v>
      </c>
      <c r="D44" s="20" t="s">
        <v>12</v>
      </c>
      <c r="E44" s="21">
        <v>44480</v>
      </c>
      <c r="F44" s="20">
        <v>843281</v>
      </c>
      <c r="G44" s="20">
        <v>3619</v>
      </c>
      <c r="H44" s="20">
        <v>20670</v>
      </c>
      <c r="I44" s="20">
        <v>115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0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9"/>
      <c r="BY44" s="1"/>
      <c r="BZ44" s="1"/>
      <c r="CA44" s="1"/>
    </row>
    <row r="45" spans="1:79" ht="14.25" customHeight="1" x14ac:dyDescent="0.3">
      <c r="A45" s="18">
        <v>42</v>
      </c>
      <c r="B45" s="19" t="s">
        <v>10</v>
      </c>
      <c r="C45" s="20" t="s">
        <v>11</v>
      </c>
      <c r="D45" s="20" t="s">
        <v>12</v>
      </c>
      <c r="E45" s="21">
        <v>44481</v>
      </c>
      <c r="F45" s="20">
        <v>846230</v>
      </c>
      <c r="G45" s="20">
        <v>2949</v>
      </c>
      <c r="H45" s="20">
        <v>20763</v>
      </c>
      <c r="I45" s="20">
        <v>93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0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9"/>
      <c r="BY45" s="1"/>
      <c r="BZ45" s="1"/>
      <c r="CA45" s="1"/>
    </row>
    <row r="46" spans="1:79" ht="14.25" customHeight="1" x14ac:dyDescent="0.3">
      <c r="A46" s="18">
        <v>43</v>
      </c>
      <c r="B46" s="19" t="s">
        <v>10</v>
      </c>
      <c r="C46" s="20" t="s">
        <v>11</v>
      </c>
      <c r="D46" s="20" t="s">
        <v>12</v>
      </c>
      <c r="E46" s="21">
        <v>44482</v>
      </c>
      <c r="F46" s="20">
        <v>849691</v>
      </c>
      <c r="G46" s="20">
        <v>3461</v>
      </c>
      <c r="H46" s="20">
        <v>20869</v>
      </c>
      <c r="I46" s="20">
        <v>106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86"/>
      <c r="BF46" s="87"/>
      <c r="BG46" s="87"/>
      <c r="BH46" s="87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9"/>
      <c r="BY46" s="1"/>
      <c r="BZ46" s="1"/>
      <c r="CA46" s="1"/>
    </row>
    <row r="47" spans="1:79" ht="14.25" customHeight="1" x14ac:dyDescent="0.3">
      <c r="A47" s="18">
        <v>44</v>
      </c>
      <c r="B47" s="19" t="s">
        <v>10</v>
      </c>
      <c r="C47" s="20" t="s">
        <v>11</v>
      </c>
      <c r="D47" s="20" t="s">
        <v>12</v>
      </c>
      <c r="E47" s="21">
        <v>44483</v>
      </c>
      <c r="F47" s="20">
        <v>853842</v>
      </c>
      <c r="G47" s="20">
        <v>4151</v>
      </c>
      <c r="H47" s="20">
        <v>20950</v>
      </c>
      <c r="I47" s="20">
        <v>81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86"/>
      <c r="BF47" s="101" t="s">
        <v>91</v>
      </c>
      <c r="BG47" s="100"/>
      <c r="BH47" s="100"/>
      <c r="BI47" s="88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9"/>
      <c r="BY47" s="1"/>
      <c r="BZ47" s="1"/>
      <c r="CA47" s="1"/>
    </row>
    <row r="48" spans="1:79" ht="14.25" customHeight="1" x14ac:dyDescent="0.3">
      <c r="A48" s="18">
        <v>45</v>
      </c>
      <c r="B48" s="19" t="s">
        <v>10</v>
      </c>
      <c r="C48" s="20" t="s">
        <v>11</v>
      </c>
      <c r="D48" s="20" t="s">
        <v>12</v>
      </c>
      <c r="E48" s="21">
        <v>44484</v>
      </c>
      <c r="F48" s="20">
        <v>857639</v>
      </c>
      <c r="G48" s="20">
        <v>3797</v>
      </c>
      <c r="H48" s="20">
        <v>21043</v>
      </c>
      <c r="I48" s="20">
        <v>93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0"/>
      <c r="BF48" s="89" t="s">
        <v>92</v>
      </c>
      <c r="BG48" s="48"/>
      <c r="BH48" s="48"/>
      <c r="BI48" s="88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9"/>
      <c r="BY48" s="1"/>
      <c r="BZ48" s="1"/>
      <c r="CA48" s="1"/>
    </row>
    <row r="49" spans="1:79" ht="14.25" customHeight="1" x14ac:dyDescent="0.3">
      <c r="A49" s="18">
        <v>46</v>
      </c>
      <c r="B49" s="19" t="s">
        <v>10</v>
      </c>
      <c r="C49" s="20" t="s">
        <v>11</v>
      </c>
      <c r="D49" s="20" t="s">
        <v>12</v>
      </c>
      <c r="E49" s="21">
        <v>44485</v>
      </c>
      <c r="F49" s="20">
        <v>860860</v>
      </c>
      <c r="G49" s="20">
        <v>3221</v>
      </c>
      <c r="H49" s="20">
        <v>21131</v>
      </c>
      <c r="I49" s="20">
        <v>88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0"/>
      <c r="BF49" s="90" t="s">
        <v>93</v>
      </c>
      <c r="BG49" s="48"/>
      <c r="BH49" s="48"/>
      <c r="BI49" s="8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9"/>
      <c r="BY49" s="1"/>
      <c r="BZ49" s="1"/>
      <c r="CA49" s="1"/>
    </row>
    <row r="50" spans="1:79" ht="14.25" customHeight="1" x14ac:dyDescent="0.3">
      <c r="A50" s="18">
        <v>47</v>
      </c>
      <c r="B50" s="19" t="s">
        <v>10</v>
      </c>
      <c r="C50" s="20" t="s">
        <v>11</v>
      </c>
      <c r="D50" s="20" t="s">
        <v>12</v>
      </c>
      <c r="E50" s="21">
        <v>44486</v>
      </c>
      <c r="F50" s="20">
        <v>864053</v>
      </c>
      <c r="G50" s="20">
        <v>3193</v>
      </c>
      <c r="H50" s="20">
        <v>21194</v>
      </c>
      <c r="I50" s="20">
        <v>63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0"/>
      <c r="BF50" s="48"/>
      <c r="BG50" s="48"/>
      <c r="BH50" s="48"/>
      <c r="BI50" s="8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9"/>
      <c r="BY50" s="1"/>
      <c r="BZ50" s="1"/>
      <c r="CA50" s="1"/>
    </row>
    <row r="51" spans="1:79" ht="14.25" customHeight="1" x14ac:dyDescent="0.3">
      <c r="A51" s="18">
        <v>48</v>
      </c>
      <c r="B51" s="19" t="s">
        <v>10</v>
      </c>
      <c r="C51" s="20" t="s">
        <v>11</v>
      </c>
      <c r="D51" s="20" t="s">
        <v>12</v>
      </c>
      <c r="E51" s="21">
        <v>44487</v>
      </c>
      <c r="F51" s="20">
        <v>867221</v>
      </c>
      <c r="G51" s="20">
        <v>3168</v>
      </c>
      <c r="H51" s="20">
        <v>21269</v>
      </c>
      <c r="I51" s="20">
        <v>75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0"/>
      <c r="BF51" s="99" t="s">
        <v>94</v>
      </c>
      <c r="BG51" s="100"/>
      <c r="BH51" s="35">
        <v>0.05</v>
      </c>
      <c r="BI51" s="88"/>
      <c r="BJ51" s="9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9"/>
      <c r="BY51" s="1"/>
      <c r="BZ51" s="1"/>
      <c r="CA51" s="1"/>
    </row>
    <row r="52" spans="1:79" ht="14.25" customHeight="1" x14ac:dyDescent="0.3">
      <c r="A52" s="18">
        <v>49</v>
      </c>
      <c r="B52" s="19" t="s">
        <v>10</v>
      </c>
      <c r="C52" s="20" t="s">
        <v>11</v>
      </c>
      <c r="D52" s="20" t="s">
        <v>12</v>
      </c>
      <c r="E52" s="21">
        <v>44488</v>
      </c>
      <c r="F52" s="20">
        <v>870255</v>
      </c>
      <c r="G52" s="20">
        <v>3034</v>
      </c>
      <c r="H52" s="20">
        <v>21344</v>
      </c>
      <c r="I52" s="20">
        <v>75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0"/>
      <c r="BF52" s="99" t="s">
        <v>70</v>
      </c>
      <c r="BG52" s="100"/>
      <c r="BH52" s="51">
        <f>TINV(BH51,BG28-2)</f>
        <v>1.996564418952312</v>
      </c>
      <c r="BI52" s="9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9"/>
      <c r="BY52" s="1"/>
      <c r="BZ52" s="1"/>
      <c r="CA52" s="1"/>
    </row>
    <row r="53" spans="1:79" ht="14.25" customHeight="1" x14ac:dyDescent="0.3">
      <c r="A53" s="18">
        <v>50</v>
      </c>
      <c r="B53" s="19" t="s">
        <v>10</v>
      </c>
      <c r="C53" s="20" t="s">
        <v>11</v>
      </c>
      <c r="D53" s="20" t="s">
        <v>12</v>
      </c>
      <c r="E53" s="21">
        <v>44489</v>
      </c>
      <c r="F53" s="20">
        <v>873901</v>
      </c>
      <c r="G53" s="20">
        <v>3646</v>
      </c>
      <c r="H53" s="20">
        <v>21416</v>
      </c>
      <c r="I53" s="20">
        <v>72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93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0"/>
      <c r="BF53" s="99" t="s">
        <v>72</v>
      </c>
      <c r="BG53" s="100"/>
      <c r="BH53" s="51">
        <f>-BH52</f>
        <v>-1.996564418952312</v>
      </c>
      <c r="BI53" s="17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9"/>
      <c r="BY53" s="1"/>
      <c r="BZ53" s="1"/>
      <c r="CA53" s="1"/>
    </row>
    <row r="54" spans="1:79" ht="14.25" customHeight="1" x14ac:dyDescent="0.3">
      <c r="A54" s="18">
        <v>51</v>
      </c>
      <c r="B54" s="19" t="s">
        <v>10</v>
      </c>
      <c r="C54" s="20" t="s">
        <v>11</v>
      </c>
      <c r="D54" s="20" t="s">
        <v>12</v>
      </c>
      <c r="E54" s="21">
        <v>44490</v>
      </c>
      <c r="F54" s="20">
        <v>877537</v>
      </c>
      <c r="G54" s="20">
        <v>3636</v>
      </c>
      <c r="H54" s="20">
        <v>21487</v>
      </c>
      <c r="I54" s="20">
        <v>71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0"/>
      <c r="BF54" s="99" t="s">
        <v>95</v>
      </c>
      <c r="BG54" s="100"/>
      <c r="BH54" s="64">
        <f>BG37/(BG28-2)</f>
        <v>1082301010.9302127</v>
      </c>
      <c r="BI54" s="17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9"/>
      <c r="BY54" s="1"/>
      <c r="BZ54" s="1"/>
      <c r="CA54" s="1"/>
    </row>
    <row r="55" spans="1:79" ht="14.25" customHeight="1" x14ac:dyDescent="0.3">
      <c r="A55" s="18">
        <v>52</v>
      </c>
      <c r="B55" s="19" t="s">
        <v>10</v>
      </c>
      <c r="C55" s="20" t="s">
        <v>11</v>
      </c>
      <c r="D55" s="20" t="s">
        <v>12</v>
      </c>
      <c r="E55" s="21">
        <v>44491</v>
      </c>
      <c r="F55" s="20">
        <v>881522</v>
      </c>
      <c r="G55" s="20">
        <v>3985</v>
      </c>
      <c r="H55" s="20">
        <v>21543</v>
      </c>
      <c r="I55" s="20">
        <v>56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0"/>
      <c r="BF55" s="34" t="s">
        <v>96</v>
      </c>
      <c r="BG55" s="94"/>
      <c r="BH55" s="36">
        <f>(BG35-0)/SQRT(BH54/BG29)</f>
        <v>33.03621288716522</v>
      </c>
      <c r="BI55" s="92" t="s">
        <v>68</v>
      </c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9"/>
      <c r="BY55" s="1"/>
      <c r="BZ55" s="1"/>
      <c r="CA55" s="1"/>
    </row>
    <row r="56" spans="1:79" ht="14.25" customHeight="1" x14ac:dyDescent="0.3">
      <c r="A56" s="18">
        <v>53</v>
      </c>
      <c r="B56" s="19" t="s">
        <v>10</v>
      </c>
      <c r="C56" s="20" t="s">
        <v>11</v>
      </c>
      <c r="D56" s="20" t="s">
        <v>12</v>
      </c>
      <c r="E56" s="21">
        <v>44492</v>
      </c>
      <c r="F56" s="20">
        <v>884895</v>
      </c>
      <c r="G56" s="20">
        <v>3373</v>
      </c>
      <c r="H56" s="20">
        <v>21620</v>
      </c>
      <c r="I56" s="20">
        <v>77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0"/>
      <c r="BF56" s="101" t="s">
        <v>97</v>
      </c>
      <c r="BG56" s="100"/>
      <c r="BH56" s="100"/>
      <c r="BI56" s="17"/>
      <c r="BJ56" s="1"/>
      <c r="BK56" s="62" t="s">
        <v>98</v>
      </c>
      <c r="BL56" s="1"/>
      <c r="BM56" s="63" t="s">
        <v>99</v>
      </c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9"/>
      <c r="BY56" s="1"/>
      <c r="BZ56" s="1"/>
      <c r="CA56" s="1"/>
    </row>
    <row r="57" spans="1:79" ht="14.25" customHeight="1" x14ac:dyDescent="0.3">
      <c r="A57" s="18">
        <v>54</v>
      </c>
      <c r="B57" s="19" t="s">
        <v>10</v>
      </c>
      <c r="C57" s="20" t="s">
        <v>11</v>
      </c>
      <c r="D57" s="20" t="s">
        <v>12</v>
      </c>
      <c r="E57" s="21">
        <v>44493</v>
      </c>
      <c r="F57" s="20">
        <v>888940</v>
      </c>
      <c r="G57" s="20">
        <v>4045</v>
      </c>
      <c r="H57" s="20">
        <v>21673</v>
      </c>
      <c r="I57" s="20">
        <v>53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0"/>
      <c r="BF57" s="62" t="s">
        <v>100</v>
      </c>
      <c r="BG57" s="1"/>
      <c r="BH57" s="1">
        <f>POWER(BG34,2)</f>
        <v>0.94297520944845803</v>
      </c>
      <c r="BI57" s="1"/>
      <c r="BJ57" s="1"/>
      <c r="BK57" s="62" t="s">
        <v>101</v>
      </c>
      <c r="BL57" s="1"/>
      <c r="BM57" s="1"/>
      <c r="BN57" s="23" t="s">
        <v>102</v>
      </c>
      <c r="BO57" s="95"/>
      <c r="BP57" s="1">
        <f>F5 - (541988.3 + 6714.9*(2))</f>
        <v>-68691.100000000093</v>
      </c>
      <c r="BQ57" s="1"/>
      <c r="BR57" s="1"/>
      <c r="BS57" s="1"/>
      <c r="BT57" s="1"/>
      <c r="BU57" s="1"/>
      <c r="BV57" s="1"/>
      <c r="BW57" s="1"/>
      <c r="BX57" s="9"/>
      <c r="BY57" s="1"/>
      <c r="BZ57" s="1"/>
      <c r="CA57" s="1"/>
    </row>
    <row r="58" spans="1:79" ht="14.25" customHeight="1" thickBot="1" x14ac:dyDescent="0.35">
      <c r="A58" s="18">
        <v>55</v>
      </c>
      <c r="B58" s="19" t="s">
        <v>10</v>
      </c>
      <c r="C58" s="20" t="s">
        <v>11</v>
      </c>
      <c r="D58" s="20" t="s">
        <v>12</v>
      </c>
      <c r="E58" s="21">
        <v>44494</v>
      </c>
      <c r="F58" s="20">
        <v>892579</v>
      </c>
      <c r="G58" s="20">
        <v>3639</v>
      </c>
      <c r="H58" s="20">
        <v>21738</v>
      </c>
      <c r="I58" s="20">
        <v>65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93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81"/>
      <c r="BF58" s="82"/>
      <c r="BG58" s="82"/>
      <c r="BH58" s="82"/>
      <c r="BI58" s="82"/>
      <c r="BJ58" s="82"/>
      <c r="BK58" s="82"/>
      <c r="BL58" s="82"/>
      <c r="BM58" s="82"/>
      <c r="BN58" s="96"/>
      <c r="BO58" s="82"/>
      <c r="BP58" s="82"/>
      <c r="BQ58" s="82"/>
      <c r="BR58" s="82"/>
      <c r="BS58" s="82"/>
      <c r="BT58" s="82"/>
      <c r="BU58" s="82"/>
      <c r="BV58" s="82"/>
      <c r="BW58" s="82"/>
      <c r="BX58" s="83"/>
      <c r="BY58" s="1"/>
      <c r="BZ58" s="1"/>
      <c r="CA58" s="1"/>
    </row>
    <row r="59" spans="1:79" ht="14.25" customHeight="1" thickTop="1" x14ac:dyDescent="0.3">
      <c r="A59" s="18">
        <v>56</v>
      </c>
      <c r="B59" s="19" t="s">
        <v>10</v>
      </c>
      <c r="C59" s="20" t="s">
        <v>11</v>
      </c>
      <c r="D59" s="20" t="s">
        <v>12</v>
      </c>
      <c r="E59" s="21">
        <v>44495</v>
      </c>
      <c r="F59" s="20">
        <v>896174</v>
      </c>
      <c r="G59" s="20">
        <v>3595</v>
      </c>
      <c r="H59" s="20">
        <v>21802</v>
      </c>
      <c r="I59" s="20">
        <v>64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</row>
    <row r="60" spans="1:79" ht="14.25" customHeight="1" x14ac:dyDescent="0.3">
      <c r="A60" s="18">
        <v>57</v>
      </c>
      <c r="B60" s="19" t="s">
        <v>10</v>
      </c>
      <c r="C60" s="20" t="s">
        <v>11</v>
      </c>
      <c r="D60" s="20" t="s">
        <v>12</v>
      </c>
      <c r="E60" s="21">
        <v>44496</v>
      </c>
      <c r="F60" s="20">
        <v>900585</v>
      </c>
      <c r="G60" s="20">
        <v>4411</v>
      </c>
      <c r="H60" s="20">
        <v>21856</v>
      </c>
      <c r="I60" s="20">
        <v>54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</row>
    <row r="61" spans="1:79" ht="14.25" customHeight="1" x14ac:dyDescent="0.3">
      <c r="A61" s="18">
        <v>58</v>
      </c>
      <c r="B61" s="19" t="s">
        <v>10</v>
      </c>
      <c r="C61" s="20" t="s">
        <v>11</v>
      </c>
      <c r="D61" s="20" t="s">
        <v>12</v>
      </c>
      <c r="E61" s="21">
        <v>44497</v>
      </c>
      <c r="F61" s="20">
        <v>905477</v>
      </c>
      <c r="G61" s="20">
        <v>4892</v>
      </c>
      <c r="H61" s="20">
        <v>21910</v>
      </c>
      <c r="I61" s="20">
        <v>54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</row>
    <row r="62" spans="1:79" ht="14.25" customHeight="1" x14ac:dyDescent="0.3">
      <c r="A62" s="18">
        <v>59</v>
      </c>
      <c r="B62" s="19" t="s">
        <v>10</v>
      </c>
      <c r="C62" s="20" t="s">
        <v>11</v>
      </c>
      <c r="D62" s="20" t="s">
        <v>12</v>
      </c>
      <c r="E62" s="21">
        <v>44498</v>
      </c>
      <c r="F62" s="20">
        <v>910376</v>
      </c>
      <c r="G62" s="20">
        <v>4899</v>
      </c>
      <c r="H62" s="20">
        <v>21966</v>
      </c>
      <c r="I62" s="20">
        <v>56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</row>
    <row r="63" spans="1:79" ht="14.25" customHeight="1" x14ac:dyDescent="0.3">
      <c r="A63" s="18">
        <v>60</v>
      </c>
      <c r="B63" s="19" t="s">
        <v>10</v>
      </c>
      <c r="C63" s="20" t="s">
        <v>11</v>
      </c>
      <c r="D63" s="20" t="s">
        <v>12</v>
      </c>
      <c r="E63" s="21">
        <v>44499</v>
      </c>
      <c r="F63" s="20">
        <v>915603</v>
      </c>
      <c r="G63" s="20">
        <v>5227</v>
      </c>
      <c r="H63" s="20">
        <v>22030</v>
      </c>
      <c r="I63" s="20">
        <v>64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</row>
    <row r="64" spans="1:79" ht="14.25" customHeight="1" x14ac:dyDescent="0.3">
      <c r="A64" s="18">
        <v>61</v>
      </c>
      <c r="B64" s="19" t="s">
        <v>10</v>
      </c>
      <c r="C64" s="20" t="s">
        <v>11</v>
      </c>
      <c r="D64" s="20" t="s">
        <v>12</v>
      </c>
      <c r="E64" s="21">
        <v>44500</v>
      </c>
      <c r="F64" s="20">
        <v>921122</v>
      </c>
      <c r="G64" s="20">
        <v>5519</v>
      </c>
      <c r="H64" s="20">
        <v>22083</v>
      </c>
      <c r="I64" s="20">
        <v>53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</row>
    <row r="65" spans="1:79" ht="14.25" customHeight="1" x14ac:dyDescent="0.3">
      <c r="A65" s="18">
        <v>62</v>
      </c>
      <c r="B65" s="19" t="s">
        <v>10</v>
      </c>
      <c r="C65" s="20" t="s">
        <v>11</v>
      </c>
      <c r="D65" s="20" t="s">
        <v>12</v>
      </c>
      <c r="E65" s="21">
        <v>44501</v>
      </c>
      <c r="F65" s="20">
        <v>926720</v>
      </c>
      <c r="G65" s="20">
        <v>5598</v>
      </c>
      <c r="H65" s="20">
        <v>22131</v>
      </c>
      <c r="I65" s="20">
        <v>48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</row>
    <row r="66" spans="1:79" ht="14.25" customHeight="1" x14ac:dyDescent="0.3">
      <c r="A66" s="18">
        <v>63</v>
      </c>
      <c r="B66" s="19" t="s">
        <v>10</v>
      </c>
      <c r="C66" s="20" t="s">
        <v>11</v>
      </c>
      <c r="D66" s="20" t="s">
        <v>12</v>
      </c>
      <c r="E66" s="21">
        <v>44502</v>
      </c>
      <c r="F66" s="20">
        <v>932357</v>
      </c>
      <c r="G66" s="20">
        <v>5637</v>
      </c>
      <c r="H66" s="20">
        <v>22205</v>
      </c>
      <c r="I66" s="20">
        <v>74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</row>
    <row r="67" spans="1:79" ht="14.25" customHeight="1" x14ac:dyDescent="0.3">
      <c r="A67" s="18">
        <v>64</v>
      </c>
      <c r="B67" s="19" t="s">
        <v>10</v>
      </c>
      <c r="C67" s="20" t="s">
        <v>11</v>
      </c>
      <c r="D67" s="20" t="s">
        <v>12</v>
      </c>
      <c r="E67" s="21">
        <v>44503</v>
      </c>
      <c r="F67" s="20">
        <v>939463</v>
      </c>
      <c r="G67" s="20">
        <v>7106</v>
      </c>
      <c r="H67" s="20">
        <v>22283</v>
      </c>
      <c r="I67" s="20">
        <v>78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</row>
    <row r="68" spans="1:79" ht="14.25" customHeight="1" x14ac:dyDescent="0.3">
      <c r="A68" s="18">
        <v>65</v>
      </c>
      <c r="B68" s="19" t="s">
        <v>10</v>
      </c>
      <c r="C68" s="20" t="s">
        <v>11</v>
      </c>
      <c r="D68" s="20" t="s">
        <v>12</v>
      </c>
      <c r="E68" s="21">
        <v>44504</v>
      </c>
      <c r="F68" s="20">
        <v>946043</v>
      </c>
      <c r="G68" s="20">
        <v>6580</v>
      </c>
      <c r="H68" s="20">
        <v>22342</v>
      </c>
      <c r="I68" s="20">
        <v>59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</row>
    <row r="69" spans="1:79" ht="14.25" customHeight="1" x14ac:dyDescent="0.3">
      <c r="A69" s="18">
        <v>66</v>
      </c>
      <c r="B69" s="19" t="s">
        <v>10</v>
      </c>
      <c r="C69" s="20" t="s">
        <v>11</v>
      </c>
      <c r="D69" s="20" t="s">
        <v>12</v>
      </c>
      <c r="E69" s="21">
        <v>44505</v>
      </c>
      <c r="F69" s="20">
        <v>953547</v>
      </c>
      <c r="G69" s="20">
        <v>7504</v>
      </c>
      <c r="H69" s="20">
        <v>22412</v>
      </c>
      <c r="I69" s="20">
        <v>70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</row>
    <row r="70" spans="1:79" ht="14.25" customHeight="1" x14ac:dyDescent="0.3">
      <c r="A70" s="18">
        <v>67</v>
      </c>
      <c r="B70" s="19" t="s">
        <v>10</v>
      </c>
      <c r="C70" s="20" t="s">
        <v>11</v>
      </c>
      <c r="D70" s="20" t="s">
        <v>12</v>
      </c>
      <c r="E70" s="21">
        <v>44506</v>
      </c>
      <c r="F70" s="20">
        <v>961038</v>
      </c>
      <c r="G70" s="20">
        <v>7491</v>
      </c>
      <c r="H70" s="20">
        <v>22470</v>
      </c>
      <c r="I70" s="20">
        <v>58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</row>
    <row r="71" spans="1:79" ht="14.25" customHeight="1" x14ac:dyDescent="0.3">
      <c r="A71" s="18">
        <v>68</v>
      </c>
      <c r="B71" s="19" t="s">
        <v>10</v>
      </c>
      <c r="C71" s="20" t="s">
        <v>11</v>
      </c>
      <c r="D71" s="20" t="s">
        <v>12</v>
      </c>
      <c r="E71" s="21">
        <v>44507</v>
      </c>
      <c r="F71" s="20">
        <v>968684</v>
      </c>
      <c r="G71" s="20">
        <v>7646</v>
      </c>
      <c r="H71" s="20">
        <v>22531</v>
      </c>
      <c r="I71" s="20">
        <v>61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</row>
    <row r="72" spans="1:79" ht="14.25" customHeight="1" x14ac:dyDescent="0.3">
      <c r="A72" s="9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</row>
    <row r="73" spans="1:79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</row>
    <row r="74" spans="1:79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1:79" ht="14.25" customHeight="1" x14ac:dyDescent="0.3">
      <c r="A75" s="1"/>
      <c r="B75" s="1"/>
      <c r="C75" s="102" t="s">
        <v>103</v>
      </c>
      <c r="D75" s="100"/>
      <c r="E75" s="100"/>
      <c r="F75" s="100"/>
      <c r="G75" s="100"/>
      <c r="H75" s="10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</row>
    <row r="76" spans="1:79" ht="14.25" customHeight="1" x14ac:dyDescent="0.3">
      <c r="A76" s="1"/>
      <c r="B76" s="1"/>
      <c r="C76" s="100"/>
      <c r="D76" s="100"/>
      <c r="E76" s="100"/>
      <c r="F76" s="100"/>
      <c r="G76" s="100"/>
      <c r="H76" s="10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</row>
    <row r="77" spans="1:79" ht="14.25" customHeight="1" x14ac:dyDescent="0.3">
      <c r="A77" s="6" t="s">
        <v>1</v>
      </c>
      <c r="B77" s="6" t="s">
        <v>2</v>
      </c>
      <c r="C77" s="6" t="s">
        <v>3</v>
      </c>
      <c r="D77" s="6" t="s">
        <v>4</v>
      </c>
      <c r="E77" s="6" t="s">
        <v>5</v>
      </c>
      <c r="F77" s="6" t="s">
        <v>6</v>
      </c>
      <c r="G77" s="6" t="s">
        <v>7</v>
      </c>
      <c r="H77" s="6" t="s">
        <v>8</v>
      </c>
      <c r="I77" s="6" t="s">
        <v>9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</row>
    <row r="78" spans="1:79" ht="14.25" customHeight="1" x14ac:dyDescent="0.3">
      <c r="A78" s="18">
        <v>1</v>
      </c>
      <c r="B78" s="20" t="s">
        <v>104</v>
      </c>
      <c r="C78" s="20" t="s">
        <v>11</v>
      </c>
      <c r="D78" s="20" t="s">
        <v>105</v>
      </c>
      <c r="E78" s="21">
        <v>44440</v>
      </c>
      <c r="F78" s="20">
        <v>1514400</v>
      </c>
      <c r="G78" s="20">
        <v>20028</v>
      </c>
      <c r="H78" s="20">
        <v>16136</v>
      </c>
      <c r="I78" s="20">
        <v>71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</row>
    <row r="79" spans="1:79" ht="14.25" customHeight="1" x14ac:dyDescent="0.3">
      <c r="A79" s="18">
        <v>2</v>
      </c>
      <c r="B79" s="20" t="s">
        <v>104</v>
      </c>
      <c r="C79" s="20" t="s">
        <v>11</v>
      </c>
      <c r="D79" s="20" t="s">
        <v>105</v>
      </c>
      <c r="E79" s="21">
        <v>44441</v>
      </c>
      <c r="F79" s="20">
        <v>1532616</v>
      </c>
      <c r="G79" s="20">
        <v>18216</v>
      </c>
      <c r="H79" s="20">
        <v>16201</v>
      </c>
      <c r="I79" s="20">
        <v>65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</row>
    <row r="80" spans="1:79" ht="14.25" customHeight="1" x14ac:dyDescent="0.3">
      <c r="A80" s="18">
        <v>3</v>
      </c>
      <c r="B80" s="20" t="s">
        <v>104</v>
      </c>
      <c r="C80" s="20" t="s">
        <v>11</v>
      </c>
      <c r="D80" s="20" t="s">
        <v>105</v>
      </c>
      <c r="E80" s="21">
        <v>44442</v>
      </c>
      <c r="F80" s="20">
        <v>1549337</v>
      </c>
      <c r="G80" s="20">
        <v>16721</v>
      </c>
      <c r="H80" s="20">
        <v>16265</v>
      </c>
      <c r="I80" s="20">
        <v>64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</row>
    <row r="81" spans="1:79" ht="14.25" customHeight="1" x14ac:dyDescent="0.3">
      <c r="A81" s="18">
        <v>4</v>
      </c>
      <c r="B81" s="20" t="s">
        <v>104</v>
      </c>
      <c r="C81" s="20" t="s">
        <v>11</v>
      </c>
      <c r="D81" s="20" t="s">
        <v>105</v>
      </c>
      <c r="E81" s="21">
        <v>44443</v>
      </c>
      <c r="F81" s="20">
        <v>1565351</v>
      </c>
      <c r="G81" s="20">
        <v>16014</v>
      </c>
      <c r="H81" s="20">
        <v>16325</v>
      </c>
      <c r="I81" s="20">
        <v>60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</row>
    <row r="82" spans="1:79" ht="14.25" customHeight="1" x14ac:dyDescent="0.3">
      <c r="A82" s="18">
        <v>5</v>
      </c>
      <c r="B82" s="20" t="s">
        <v>104</v>
      </c>
      <c r="C82" s="20" t="s">
        <v>11</v>
      </c>
      <c r="D82" s="20" t="s">
        <v>105</v>
      </c>
      <c r="E82" s="21">
        <v>44444</v>
      </c>
      <c r="F82" s="20">
        <v>1578258</v>
      </c>
      <c r="G82" s="20">
        <v>12907</v>
      </c>
      <c r="H82" s="20">
        <v>16356</v>
      </c>
      <c r="I82" s="20">
        <v>31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</row>
    <row r="83" spans="1:79" ht="14.25" customHeight="1" x14ac:dyDescent="0.3">
      <c r="A83" s="18">
        <v>6</v>
      </c>
      <c r="B83" s="20" t="s">
        <v>104</v>
      </c>
      <c r="C83" s="20" t="s">
        <v>11</v>
      </c>
      <c r="D83" s="20" t="s">
        <v>105</v>
      </c>
      <c r="E83" s="21">
        <v>44445</v>
      </c>
      <c r="F83" s="20">
        <v>1586482</v>
      </c>
      <c r="G83" s="20">
        <v>8224</v>
      </c>
      <c r="H83" s="20">
        <v>16396</v>
      </c>
      <c r="I83" s="20">
        <v>40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</row>
    <row r="84" spans="1:79" ht="14.25" customHeight="1" x14ac:dyDescent="0.3">
      <c r="A84" s="18">
        <v>7</v>
      </c>
      <c r="B84" s="20" t="s">
        <v>104</v>
      </c>
      <c r="C84" s="20" t="s">
        <v>11</v>
      </c>
      <c r="D84" s="20" t="s">
        <v>105</v>
      </c>
      <c r="E84" s="21">
        <v>44446</v>
      </c>
      <c r="F84" s="20">
        <v>1597089</v>
      </c>
      <c r="G84" s="20">
        <v>10607</v>
      </c>
      <c r="H84" s="20">
        <v>16458</v>
      </c>
      <c r="I84" s="20">
        <v>62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</row>
    <row r="85" spans="1:79" ht="14.25" customHeight="1" x14ac:dyDescent="0.3">
      <c r="A85" s="18">
        <v>8</v>
      </c>
      <c r="B85" s="20" t="s">
        <v>104</v>
      </c>
      <c r="C85" s="20" t="s">
        <v>11</v>
      </c>
      <c r="D85" s="20" t="s">
        <v>105</v>
      </c>
      <c r="E85" s="21">
        <v>44447</v>
      </c>
      <c r="F85" s="20">
        <v>1609477</v>
      </c>
      <c r="G85" s="20">
        <v>12388</v>
      </c>
      <c r="H85" s="20">
        <v>16547</v>
      </c>
      <c r="I85" s="20">
        <v>89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</row>
    <row r="86" spans="1:79" ht="14.25" customHeight="1" x14ac:dyDescent="0.3">
      <c r="A86" s="18">
        <v>9</v>
      </c>
      <c r="B86" s="20" t="s">
        <v>104</v>
      </c>
      <c r="C86" s="20" t="s">
        <v>11</v>
      </c>
      <c r="D86" s="20" t="s">
        <v>105</v>
      </c>
      <c r="E86" s="21">
        <v>44448</v>
      </c>
      <c r="F86" s="20">
        <v>1619873</v>
      </c>
      <c r="G86" s="20">
        <v>10396</v>
      </c>
      <c r="H86" s="20">
        <v>16635</v>
      </c>
      <c r="I86" s="20">
        <v>88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</row>
    <row r="87" spans="1:79" ht="14.25" customHeight="1" x14ac:dyDescent="0.3">
      <c r="A87" s="18">
        <v>10</v>
      </c>
      <c r="B87" s="20" t="s">
        <v>104</v>
      </c>
      <c r="C87" s="20" t="s">
        <v>11</v>
      </c>
      <c r="D87" s="20" t="s">
        <v>105</v>
      </c>
      <c r="E87" s="21">
        <v>44449</v>
      </c>
      <c r="F87" s="20">
        <v>1628732</v>
      </c>
      <c r="G87" s="20">
        <v>8859</v>
      </c>
      <c r="H87" s="20">
        <v>16703</v>
      </c>
      <c r="I87" s="20">
        <v>68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</row>
    <row r="88" spans="1:79" ht="14.25" customHeight="1" x14ac:dyDescent="0.3">
      <c r="A88" s="18">
        <v>11</v>
      </c>
      <c r="B88" s="20" t="s">
        <v>104</v>
      </c>
      <c r="C88" s="20" t="s">
        <v>11</v>
      </c>
      <c r="D88" s="20" t="s">
        <v>105</v>
      </c>
      <c r="E88" s="21">
        <v>44450</v>
      </c>
      <c r="F88" s="20">
        <v>1637534</v>
      </c>
      <c r="G88" s="20">
        <v>8802</v>
      </c>
      <c r="H88" s="20">
        <v>16759</v>
      </c>
      <c r="I88" s="20">
        <v>56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</row>
    <row r="89" spans="1:79" ht="14.25" customHeight="1" x14ac:dyDescent="0.3">
      <c r="A89" s="18">
        <v>12</v>
      </c>
      <c r="B89" s="20" t="s">
        <v>104</v>
      </c>
      <c r="C89" s="20" t="s">
        <v>11</v>
      </c>
      <c r="D89" s="20" t="s">
        <v>105</v>
      </c>
      <c r="E89" s="21">
        <v>44451</v>
      </c>
      <c r="F89" s="20">
        <v>1644747</v>
      </c>
      <c r="G89" s="20">
        <v>7213</v>
      </c>
      <c r="H89" s="20">
        <v>16800</v>
      </c>
      <c r="I89" s="20">
        <v>41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</row>
    <row r="90" spans="1:79" ht="14.25" customHeight="1" x14ac:dyDescent="0.3">
      <c r="A90" s="18">
        <v>13</v>
      </c>
      <c r="B90" s="20" t="s">
        <v>104</v>
      </c>
      <c r="C90" s="20" t="s">
        <v>11</v>
      </c>
      <c r="D90" s="20" t="s">
        <v>105</v>
      </c>
      <c r="E90" s="21">
        <v>44452</v>
      </c>
      <c r="F90" s="20">
        <v>1648920</v>
      </c>
      <c r="G90" s="20">
        <v>4173</v>
      </c>
      <c r="H90" s="20">
        <v>16849</v>
      </c>
      <c r="I90" s="20">
        <v>49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</row>
    <row r="91" spans="1:79" ht="14.25" customHeight="1" x14ac:dyDescent="0.3">
      <c r="A91" s="18">
        <v>14</v>
      </c>
      <c r="B91" s="20" t="s">
        <v>104</v>
      </c>
      <c r="C91" s="20" t="s">
        <v>11</v>
      </c>
      <c r="D91" s="20" t="s">
        <v>105</v>
      </c>
      <c r="E91" s="21">
        <v>44453</v>
      </c>
      <c r="F91" s="20">
        <v>1655199</v>
      </c>
      <c r="G91" s="20">
        <v>6279</v>
      </c>
      <c r="H91" s="20">
        <v>16904</v>
      </c>
      <c r="I91" s="20">
        <v>55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</row>
    <row r="92" spans="1:79" ht="14.25" customHeight="1" x14ac:dyDescent="0.3">
      <c r="A92" s="18">
        <v>15</v>
      </c>
      <c r="B92" s="20" t="s">
        <v>104</v>
      </c>
      <c r="C92" s="20" t="s">
        <v>11</v>
      </c>
      <c r="D92" s="20" t="s">
        <v>105</v>
      </c>
      <c r="E92" s="21">
        <v>44454</v>
      </c>
      <c r="F92" s="20">
        <v>1662008</v>
      </c>
      <c r="G92" s="20">
        <v>6809</v>
      </c>
      <c r="H92" s="20">
        <v>16978</v>
      </c>
      <c r="I92" s="20">
        <v>74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</row>
    <row r="93" spans="1:79" ht="14.25" customHeight="1" x14ac:dyDescent="0.3">
      <c r="A93" s="18">
        <v>16</v>
      </c>
      <c r="B93" s="20" t="s">
        <v>104</v>
      </c>
      <c r="C93" s="20" t="s">
        <v>11</v>
      </c>
      <c r="D93" s="20" t="s">
        <v>105</v>
      </c>
      <c r="E93" s="21">
        <v>44455</v>
      </c>
      <c r="F93" s="20">
        <v>1667699</v>
      </c>
      <c r="G93" s="20">
        <v>5691</v>
      </c>
      <c r="H93" s="20">
        <v>17041</v>
      </c>
      <c r="I93" s="20">
        <v>63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</row>
    <row r="94" spans="1:79" ht="14.25" customHeight="1" x14ac:dyDescent="0.3">
      <c r="A94" s="18">
        <v>17</v>
      </c>
      <c r="B94" s="20" t="s">
        <v>104</v>
      </c>
      <c r="C94" s="20" t="s">
        <v>11</v>
      </c>
      <c r="D94" s="20" t="s">
        <v>105</v>
      </c>
      <c r="E94" s="21">
        <v>44456</v>
      </c>
      <c r="F94" s="20">
        <v>1672812</v>
      </c>
      <c r="G94" s="20">
        <v>5113</v>
      </c>
      <c r="H94" s="20">
        <v>17105</v>
      </c>
      <c r="I94" s="20">
        <v>64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</row>
    <row r="95" spans="1:79" ht="14.25" customHeight="1" x14ac:dyDescent="0.3">
      <c r="A95" s="18">
        <v>18</v>
      </c>
      <c r="B95" s="20" t="s">
        <v>104</v>
      </c>
      <c r="C95" s="20" t="s">
        <v>11</v>
      </c>
      <c r="D95" s="20" t="s">
        <v>105</v>
      </c>
      <c r="E95" s="21">
        <v>44457</v>
      </c>
      <c r="F95" s="20">
        <v>1677512</v>
      </c>
      <c r="G95" s="20">
        <v>4700</v>
      </c>
      <c r="H95" s="20">
        <v>17168</v>
      </c>
      <c r="I95" s="20">
        <v>63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</row>
    <row r="96" spans="1:79" ht="14.25" customHeight="1" x14ac:dyDescent="0.3">
      <c r="A96" s="18">
        <v>19</v>
      </c>
      <c r="B96" s="20" t="s">
        <v>104</v>
      </c>
      <c r="C96" s="20" t="s">
        <v>11</v>
      </c>
      <c r="D96" s="20" t="s">
        <v>105</v>
      </c>
      <c r="E96" s="21">
        <v>44458</v>
      </c>
      <c r="F96" s="20">
        <v>1680908</v>
      </c>
      <c r="G96" s="20">
        <v>3396</v>
      </c>
      <c r="H96" s="20">
        <v>17209</v>
      </c>
      <c r="I96" s="20">
        <v>41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</row>
    <row r="97" spans="1:79" ht="14.25" customHeight="1" x14ac:dyDescent="0.3">
      <c r="A97" s="18">
        <v>20</v>
      </c>
      <c r="B97" s="20" t="s">
        <v>104</v>
      </c>
      <c r="C97" s="20" t="s">
        <v>11</v>
      </c>
      <c r="D97" s="20" t="s">
        <v>105</v>
      </c>
      <c r="E97" s="21">
        <v>44459</v>
      </c>
      <c r="F97" s="20">
        <v>1683129</v>
      </c>
      <c r="G97" s="20">
        <v>2221</v>
      </c>
      <c r="H97" s="20">
        <v>17232</v>
      </c>
      <c r="I97" s="20">
        <v>23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</row>
    <row r="98" spans="1:79" ht="14.25" customHeight="1" x14ac:dyDescent="0.3">
      <c r="A98" s="18">
        <v>21</v>
      </c>
      <c r="B98" s="20" t="s">
        <v>104</v>
      </c>
      <c r="C98" s="20" t="s">
        <v>11</v>
      </c>
      <c r="D98" s="20" t="s">
        <v>105</v>
      </c>
      <c r="E98" s="21">
        <v>44460</v>
      </c>
      <c r="F98" s="20">
        <v>1684899</v>
      </c>
      <c r="G98" s="20">
        <v>1770</v>
      </c>
      <c r="H98" s="20">
        <v>17279</v>
      </c>
      <c r="I98" s="20">
        <v>47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</row>
    <row r="99" spans="1:79" ht="14.25" customHeight="1" x14ac:dyDescent="0.3">
      <c r="A99" s="18">
        <v>22</v>
      </c>
      <c r="B99" s="20" t="s">
        <v>104</v>
      </c>
      <c r="C99" s="20" t="s">
        <v>11</v>
      </c>
      <c r="D99" s="20" t="s">
        <v>105</v>
      </c>
      <c r="E99" s="21">
        <v>44461</v>
      </c>
      <c r="F99" s="20">
        <v>1688142</v>
      </c>
      <c r="G99" s="20">
        <v>3243</v>
      </c>
      <c r="H99" s="20">
        <v>17333</v>
      </c>
      <c r="I99" s="20">
        <v>54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</row>
    <row r="100" spans="1:79" ht="14.25" customHeight="1" x14ac:dyDescent="0.3">
      <c r="A100" s="18">
        <v>23</v>
      </c>
      <c r="B100" s="20" t="s">
        <v>104</v>
      </c>
      <c r="C100" s="20" t="s">
        <v>11</v>
      </c>
      <c r="D100" s="20" t="s">
        <v>105</v>
      </c>
      <c r="E100" s="21">
        <v>44462</v>
      </c>
      <c r="F100" s="20">
        <v>1691743</v>
      </c>
      <c r="G100" s="20">
        <v>3601</v>
      </c>
      <c r="H100" s="20">
        <v>17382</v>
      </c>
      <c r="I100" s="20">
        <v>49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</row>
    <row r="101" spans="1:79" ht="14.25" customHeight="1" x14ac:dyDescent="0.3">
      <c r="A101" s="18">
        <v>24</v>
      </c>
      <c r="B101" s="20" t="s">
        <v>104</v>
      </c>
      <c r="C101" s="20" t="s">
        <v>11</v>
      </c>
      <c r="D101" s="20" t="s">
        <v>105</v>
      </c>
      <c r="E101" s="21">
        <v>44463</v>
      </c>
      <c r="F101" s="20">
        <v>1693838</v>
      </c>
      <c r="G101" s="20">
        <v>2095</v>
      </c>
      <c r="H101" s="20">
        <v>17427</v>
      </c>
      <c r="I101" s="20">
        <v>45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</row>
    <row r="102" spans="1:79" ht="14.25" customHeight="1" x14ac:dyDescent="0.3">
      <c r="A102" s="18">
        <v>25</v>
      </c>
      <c r="B102" s="20" t="s">
        <v>104</v>
      </c>
      <c r="C102" s="20" t="s">
        <v>11</v>
      </c>
      <c r="D102" s="20" t="s">
        <v>105</v>
      </c>
      <c r="E102" s="21">
        <v>44464</v>
      </c>
      <c r="F102" s="20">
        <v>1696508</v>
      </c>
      <c r="G102" s="20">
        <v>2670</v>
      </c>
      <c r="H102" s="20">
        <v>17460</v>
      </c>
      <c r="I102" s="20">
        <v>33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</row>
    <row r="103" spans="1:79" ht="14.25" customHeight="1" x14ac:dyDescent="0.3">
      <c r="A103" s="18">
        <v>26</v>
      </c>
      <c r="B103" s="20" t="s">
        <v>104</v>
      </c>
      <c r="C103" s="20" t="s">
        <v>11</v>
      </c>
      <c r="D103" s="20" t="s">
        <v>105</v>
      </c>
      <c r="E103" s="21">
        <v>44465</v>
      </c>
      <c r="F103" s="20">
        <v>1698644</v>
      </c>
      <c r="G103" s="20">
        <v>2136</v>
      </c>
      <c r="H103" s="20">
        <v>17481</v>
      </c>
      <c r="I103" s="20">
        <v>21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</row>
    <row r="104" spans="1:79" ht="14.25" customHeight="1" x14ac:dyDescent="0.3">
      <c r="A104" s="18">
        <v>27</v>
      </c>
      <c r="B104" s="20" t="s">
        <v>104</v>
      </c>
      <c r="C104" s="20" t="s">
        <v>11</v>
      </c>
      <c r="D104" s="20" t="s">
        <v>105</v>
      </c>
      <c r="E104" s="21">
        <v>44466</v>
      </c>
      <c r="F104" s="20">
        <v>1699792</v>
      </c>
      <c r="G104" s="20">
        <v>1148</v>
      </c>
      <c r="H104" s="20">
        <v>17509</v>
      </c>
      <c r="I104" s="20">
        <v>28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</row>
    <row r="105" spans="1:79" ht="14.25" customHeight="1" x14ac:dyDescent="0.3">
      <c r="A105" s="18">
        <v>28</v>
      </c>
      <c r="B105" s="20" t="s">
        <v>104</v>
      </c>
      <c r="C105" s="20" t="s">
        <v>11</v>
      </c>
      <c r="D105" s="20" t="s">
        <v>105</v>
      </c>
      <c r="E105" s="21">
        <v>44467</v>
      </c>
      <c r="F105" s="20">
        <v>1701514</v>
      </c>
      <c r="G105" s="20">
        <v>1722</v>
      </c>
      <c r="H105" s="20">
        <v>17559</v>
      </c>
      <c r="I105" s="20">
        <v>50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</row>
    <row r="106" spans="1:79" ht="14.25" customHeight="1" x14ac:dyDescent="0.3">
      <c r="A106" s="18">
        <v>29</v>
      </c>
      <c r="B106" s="20" t="s">
        <v>104</v>
      </c>
      <c r="C106" s="20" t="s">
        <v>11</v>
      </c>
      <c r="D106" s="20" t="s">
        <v>105</v>
      </c>
      <c r="E106" s="21">
        <v>44468</v>
      </c>
      <c r="F106" s="20">
        <v>1703497</v>
      </c>
      <c r="G106" s="20">
        <v>1983</v>
      </c>
      <c r="H106" s="20">
        <v>17607</v>
      </c>
      <c r="I106" s="20">
        <v>48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</row>
    <row r="107" spans="1:79" ht="14.25" customHeight="1" x14ac:dyDescent="0.3">
      <c r="A107" s="18">
        <v>30</v>
      </c>
      <c r="B107" s="20" t="s">
        <v>104</v>
      </c>
      <c r="C107" s="20" t="s">
        <v>11</v>
      </c>
      <c r="D107" s="20" t="s">
        <v>105</v>
      </c>
      <c r="E107" s="21">
        <v>44469</v>
      </c>
      <c r="F107" s="20">
        <v>1705072</v>
      </c>
      <c r="G107" s="20">
        <v>1575</v>
      </c>
      <c r="H107" s="20">
        <v>17649</v>
      </c>
      <c r="I107" s="20">
        <v>42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</row>
    <row r="108" spans="1:79" ht="14.25" customHeight="1" x14ac:dyDescent="0.3">
      <c r="A108" s="18">
        <v>31</v>
      </c>
      <c r="B108" s="20" t="s">
        <v>104</v>
      </c>
      <c r="C108" s="20" t="s">
        <v>11</v>
      </c>
      <c r="D108" s="20" t="s">
        <v>105</v>
      </c>
      <c r="E108" s="21">
        <v>44470</v>
      </c>
      <c r="F108" s="20">
        <v>1706516</v>
      </c>
      <c r="G108" s="20">
        <v>1444</v>
      </c>
      <c r="H108" s="20">
        <v>17683</v>
      </c>
      <c r="I108" s="20">
        <v>34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</row>
    <row r="109" spans="1:79" ht="14.25" customHeight="1" x14ac:dyDescent="0.3">
      <c r="A109" s="18">
        <v>32</v>
      </c>
      <c r="B109" s="20" t="s">
        <v>104</v>
      </c>
      <c r="C109" s="20" t="s">
        <v>11</v>
      </c>
      <c r="D109" s="20" t="s">
        <v>105</v>
      </c>
      <c r="E109" s="21">
        <v>44471</v>
      </c>
      <c r="F109" s="20">
        <v>1707759</v>
      </c>
      <c r="G109" s="20">
        <v>1243</v>
      </c>
      <c r="H109" s="20">
        <v>17715</v>
      </c>
      <c r="I109" s="20">
        <v>32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</row>
    <row r="110" spans="1:79" ht="14.25" customHeight="1" x14ac:dyDescent="0.3">
      <c r="A110" s="18">
        <v>33</v>
      </c>
      <c r="B110" s="20" t="s">
        <v>104</v>
      </c>
      <c r="C110" s="20" t="s">
        <v>11</v>
      </c>
      <c r="D110" s="20" t="s">
        <v>105</v>
      </c>
      <c r="E110" s="21">
        <v>44472</v>
      </c>
      <c r="F110" s="20">
        <v>1708726</v>
      </c>
      <c r="G110" s="20">
        <v>967</v>
      </c>
      <c r="H110" s="20">
        <v>17732</v>
      </c>
      <c r="I110" s="20">
        <v>17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</row>
    <row r="111" spans="1:79" ht="14.25" customHeight="1" x14ac:dyDescent="0.3">
      <c r="A111" s="18">
        <v>34</v>
      </c>
      <c r="B111" s="20" t="s">
        <v>104</v>
      </c>
      <c r="C111" s="20" t="s">
        <v>11</v>
      </c>
      <c r="D111" s="20" t="s">
        <v>105</v>
      </c>
      <c r="E111" s="21">
        <v>44473</v>
      </c>
      <c r="F111" s="20">
        <v>1709325</v>
      </c>
      <c r="G111" s="20">
        <v>599</v>
      </c>
      <c r="H111" s="20">
        <v>17756</v>
      </c>
      <c r="I111" s="20">
        <v>24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</row>
    <row r="112" spans="1:79" ht="14.25" customHeight="1" x14ac:dyDescent="0.3">
      <c r="A112" s="18">
        <v>35</v>
      </c>
      <c r="B112" s="20" t="s">
        <v>104</v>
      </c>
      <c r="C112" s="20" t="s">
        <v>11</v>
      </c>
      <c r="D112" s="20" t="s">
        <v>105</v>
      </c>
      <c r="E112" s="21">
        <v>44474</v>
      </c>
      <c r="F112" s="20">
        <v>1710304</v>
      </c>
      <c r="G112" s="20">
        <v>979</v>
      </c>
      <c r="H112" s="20">
        <v>17792</v>
      </c>
      <c r="I112" s="20">
        <v>36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</row>
    <row r="113" spans="1:79" ht="14.25" customHeight="1" x14ac:dyDescent="0.3">
      <c r="A113" s="18">
        <v>36</v>
      </c>
      <c r="B113" s="20" t="s">
        <v>104</v>
      </c>
      <c r="C113" s="20" t="s">
        <v>11</v>
      </c>
      <c r="D113" s="20" t="s">
        <v>105</v>
      </c>
      <c r="E113" s="21">
        <v>44475</v>
      </c>
      <c r="F113" s="20">
        <v>1711429</v>
      </c>
      <c r="G113" s="20">
        <v>1125</v>
      </c>
      <c r="H113" s="20">
        <v>17818</v>
      </c>
      <c r="I113" s="20">
        <v>26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</row>
    <row r="114" spans="1:79" ht="14.25" customHeight="1" x14ac:dyDescent="0.3">
      <c r="A114" s="18">
        <v>37</v>
      </c>
      <c r="B114" s="20" t="s">
        <v>104</v>
      </c>
      <c r="C114" s="20" t="s">
        <v>11</v>
      </c>
      <c r="D114" s="20" t="s">
        <v>105</v>
      </c>
      <c r="E114" s="21">
        <v>44476</v>
      </c>
      <c r="F114" s="20">
        <v>1712401</v>
      </c>
      <c r="G114" s="20">
        <v>972</v>
      </c>
      <c r="H114" s="20">
        <v>17857</v>
      </c>
      <c r="I114" s="20">
        <v>39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</row>
    <row r="115" spans="1:79" ht="14.25" customHeight="1" x14ac:dyDescent="0.3">
      <c r="A115" s="18">
        <v>38</v>
      </c>
      <c r="B115" s="20" t="s">
        <v>104</v>
      </c>
      <c r="C115" s="20" t="s">
        <v>11</v>
      </c>
      <c r="D115" s="20" t="s">
        <v>105</v>
      </c>
      <c r="E115" s="21">
        <v>44477</v>
      </c>
      <c r="F115" s="20">
        <v>1713228</v>
      </c>
      <c r="G115" s="20">
        <v>827</v>
      </c>
      <c r="H115" s="20">
        <v>17903</v>
      </c>
      <c r="I115" s="20">
        <v>46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</row>
    <row r="116" spans="1:79" ht="14.25" customHeight="1" x14ac:dyDescent="0.3">
      <c r="A116" s="18">
        <v>39</v>
      </c>
      <c r="B116" s="20" t="s">
        <v>104</v>
      </c>
      <c r="C116" s="20" t="s">
        <v>11</v>
      </c>
      <c r="D116" s="20" t="s">
        <v>105</v>
      </c>
      <c r="E116" s="21">
        <v>44478</v>
      </c>
      <c r="F116" s="20">
        <v>1714002</v>
      </c>
      <c r="G116" s="20">
        <v>774</v>
      </c>
      <c r="H116" s="20">
        <v>17927</v>
      </c>
      <c r="I116" s="20">
        <v>24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</row>
    <row r="117" spans="1:79" ht="14.25" customHeight="1" x14ac:dyDescent="0.3">
      <c r="A117" s="18">
        <v>40</v>
      </c>
      <c r="B117" s="20" t="s">
        <v>104</v>
      </c>
      <c r="C117" s="20" t="s">
        <v>11</v>
      </c>
      <c r="D117" s="20" t="s">
        <v>105</v>
      </c>
      <c r="E117" s="21">
        <v>44479</v>
      </c>
      <c r="F117" s="20">
        <v>1714555</v>
      </c>
      <c r="G117" s="20">
        <v>553</v>
      </c>
      <c r="H117" s="20">
        <v>17937</v>
      </c>
      <c r="I117" s="20">
        <v>10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</row>
    <row r="118" spans="1:79" ht="14.25" customHeight="1" x14ac:dyDescent="0.3">
      <c r="A118" s="18">
        <v>41</v>
      </c>
      <c r="B118" s="20" t="s">
        <v>104</v>
      </c>
      <c r="C118" s="20" t="s">
        <v>11</v>
      </c>
      <c r="D118" s="20" t="s">
        <v>105</v>
      </c>
      <c r="E118" s="21">
        <v>44480</v>
      </c>
      <c r="F118" s="20">
        <v>1714924</v>
      </c>
      <c r="G118" s="20">
        <v>369</v>
      </c>
      <c r="H118" s="20">
        <v>17957</v>
      </c>
      <c r="I118" s="20">
        <v>20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</row>
    <row r="119" spans="1:79" ht="14.25" customHeight="1" x14ac:dyDescent="0.3">
      <c r="A119" s="18">
        <v>42</v>
      </c>
      <c r="B119" s="20" t="s">
        <v>104</v>
      </c>
      <c r="C119" s="20" t="s">
        <v>11</v>
      </c>
      <c r="D119" s="20" t="s">
        <v>105</v>
      </c>
      <c r="E119" s="21">
        <v>44481</v>
      </c>
      <c r="F119" s="20">
        <v>1715531</v>
      </c>
      <c r="G119" s="20">
        <v>607</v>
      </c>
      <c r="H119" s="20">
        <v>17986</v>
      </c>
      <c r="I119" s="20">
        <v>29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</row>
    <row r="120" spans="1:79" ht="14.25" customHeight="1" x14ac:dyDescent="0.3">
      <c r="A120" s="18">
        <v>43</v>
      </c>
      <c r="B120" s="20" t="s">
        <v>104</v>
      </c>
      <c r="C120" s="20" t="s">
        <v>11</v>
      </c>
      <c r="D120" s="20" t="s">
        <v>105</v>
      </c>
      <c r="E120" s="21">
        <v>44482</v>
      </c>
      <c r="F120" s="20">
        <v>1716262</v>
      </c>
      <c r="G120" s="20">
        <v>731</v>
      </c>
      <c r="H120" s="20">
        <v>18019</v>
      </c>
      <c r="I120" s="20">
        <v>33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</row>
    <row r="121" spans="1:79" ht="14.25" customHeight="1" x14ac:dyDescent="0.3">
      <c r="A121" s="18">
        <v>44</v>
      </c>
      <c r="B121" s="20" t="s">
        <v>104</v>
      </c>
      <c r="C121" s="20" t="s">
        <v>11</v>
      </c>
      <c r="D121" s="20" t="s">
        <v>105</v>
      </c>
      <c r="E121" s="21">
        <v>44483</v>
      </c>
      <c r="F121" s="20">
        <v>1716879</v>
      </c>
      <c r="G121" s="20">
        <v>617</v>
      </c>
      <c r="H121" s="20">
        <v>18052</v>
      </c>
      <c r="I121" s="20">
        <v>33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</row>
    <row r="122" spans="1:79" ht="14.25" customHeight="1" x14ac:dyDescent="0.3">
      <c r="A122" s="18">
        <v>45</v>
      </c>
      <c r="B122" s="20" t="s">
        <v>104</v>
      </c>
      <c r="C122" s="20" t="s">
        <v>11</v>
      </c>
      <c r="D122" s="20" t="s">
        <v>105</v>
      </c>
      <c r="E122" s="21">
        <v>44484</v>
      </c>
      <c r="F122" s="20">
        <v>1717396</v>
      </c>
      <c r="G122" s="20">
        <v>517</v>
      </c>
      <c r="H122" s="20">
        <v>18075</v>
      </c>
      <c r="I122" s="20">
        <v>23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</row>
    <row r="123" spans="1:79" ht="14.25" customHeight="1" x14ac:dyDescent="0.3">
      <c r="A123" s="18">
        <v>46</v>
      </c>
      <c r="B123" s="20" t="s">
        <v>104</v>
      </c>
      <c r="C123" s="20" t="s">
        <v>11</v>
      </c>
      <c r="D123" s="20" t="s">
        <v>105</v>
      </c>
      <c r="E123" s="21">
        <v>44485</v>
      </c>
      <c r="F123" s="20">
        <v>1717896</v>
      </c>
      <c r="G123" s="20">
        <v>500</v>
      </c>
      <c r="H123" s="20">
        <v>18088</v>
      </c>
      <c r="I123" s="20">
        <v>13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</row>
    <row r="124" spans="1:79" ht="14.25" customHeight="1" x14ac:dyDescent="0.3">
      <c r="A124" s="18">
        <v>47</v>
      </c>
      <c r="B124" s="20" t="s">
        <v>104</v>
      </c>
      <c r="C124" s="20" t="s">
        <v>11</v>
      </c>
      <c r="D124" s="20" t="s">
        <v>105</v>
      </c>
      <c r="E124" s="21">
        <v>44486</v>
      </c>
      <c r="F124" s="20">
        <v>1718324</v>
      </c>
      <c r="G124" s="20">
        <v>428</v>
      </c>
      <c r="H124" s="20">
        <v>18101</v>
      </c>
      <c r="I124" s="20">
        <v>13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</row>
    <row r="125" spans="1:79" ht="14.25" customHeight="1" x14ac:dyDescent="0.3">
      <c r="A125" s="18">
        <v>48</v>
      </c>
      <c r="B125" s="20" t="s">
        <v>104</v>
      </c>
      <c r="C125" s="20" t="s">
        <v>11</v>
      </c>
      <c r="D125" s="20" t="s">
        <v>105</v>
      </c>
      <c r="E125" s="21">
        <v>44487</v>
      </c>
      <c r="F125" s="20">
        <v>1718554</v>
      </c>
      <c r="G125" s="20">
        <v>230</v>
      </c>
      <c r="H125" s="20">
        <v>18118</v>
      </c>
      <c r="I125" s="20">
        <v>17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</row>
    <row r="126" spans="1:79" ht="14.25" customHeight="1" x14ac:dyDescent="0.3">
      <c r="A126" s="18">
        <v>49</v>
      </c>
      <c r="B126" s="20" t="s">
        <v>104</v>
      </c>
      <c r="C126" s="20" t="s">
        <v>11</v>
      </c>
      <c r="D126" s="20" t="s">
        <v>105</v>
      </c>
      <c r="E126" s="21">
        <v>44488</v>
      </c>
      <c r="F126" s="20">
        <v>1718925</v>
      </c>
      <c r="G126" s="20">
        <v>371</v>
      </c>
      <c r="H126" s="20">
        <v>18145</v>
      </c>
      <c r="I126" s="20">
        <v>27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</row>
    <row r="127" spans="1:79" ht="14.25" customHeight="1" x14ac:dyDescent="0.3">
      <c r="A127" s="18">
        <v>50</v>
      </c>
      <c r="B127" s="20" t="s">
        <v>104</v>
      </c>
      <c r="C127" s="20" t="s">
        <v>11</v>
      </c>
      <c r="D127" s="20" t="s">
        <v>105</v>
      </c>
      <c r="E127" s="21">
        <v>44489</v>
      </c>
      <c r="F127" s="20">
        <v>1719313</v>
      </c>
      <c r="G127" s="20">
        <v>388</v>
      </c>
      <c r="H127" s="20">
        <v>18155</v>
      </c>
      <c r="I127" s="20">
        <v>10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</row>
    <row r="128" spans="1:79" ht="14.25" customHeight="1" x14ac:dyDescent="0.3">
      <c r="A128" s="18">
        <v>51</v>
      </c>
      <c r="B128" s="20" t="s">
        <v>104</v>
      </c>
      <c r="C128" s="20" t="s">
        <v>11</v>
      </c>
      <c r="D128" s="20" t="s">
        <v>105</v>
      </c>
      <c r="E128" s="21">
        <v>44490</v>
      </c>
      <c r="F128" s="20">
        <v>1719656</v>
      </c>
      <c r="G128" s="20">
        <v>343</v>
      </c>
      <c r="H128" s="20">
        <v>18171</v>
      </c>
      <c r="I128" s="20">
        <v>16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</row>
    <row r="129" spans="1:79" ht="14.25" customHeight="1" x14ac:dyDescent="0.3">
      <c r="A129" s="18">
        <v>52</v>
      </c>
      <c r="B129" s="20" t="s">
        <v>104</v>
      </c>
      <c r="C129" s="20" t="s">
        <v>11</v>
      </c>
      <c r="D129" s="20" t="s">
        <v>105</v>
      </c>
      <c r="E129" s="21">
        <v>44491</v>
      </c>
      <c r="F129" s="20">
        <v>1719980</v>
      </c>
      <c r="G129" s="20">
        <v>324</v>
      </c>
      <c r="H129" s="20">
        <v>18183</v>
      </c>
      <c r="I129" s="20">
        <v>12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</row>
    <row r="130" spans="1:79" ht="14.25" customHeight="1" x14ac:dyDescent="0.3">
      <c r="A130" s="18">
        <v>53</v>
      </c>
      <c r="B130" s="20" t="s">
        <v>104</v>
      </c>
      <c r="C130" s="20" t="s">
        <v>11</v>
      </c>
      <c r="D130" s="20" t="s">
        <v>105</v>
      </c>
      <c r="E130" s="21">
        <v>44492</v>
      </c>
      <c r="F130" s="20">
        <v>1720263</v>
      </c>
      <c r="G130" s="20">
        <v>283</v>
      </c>
      <c r="H130" s="20">
        <v>18188</v>
      </c>
      <c r="I130" s="20">
        <v>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</row>
    <row r="131" spans="1:79" ht="14.25" customHeight="1" x14ac:dyDescent="0.3">
      <c r="A131" s="18">
        <v>54</v>
      </c>
      <c r="B131" s="20" t="s">
        <v>104</v>
      </c>
      <c r="C131" s="20" t="s">
        <v>11</v>
      </c>
      <c r="D131" s="20" t="s">
        <v>105</v>
      </c>
      <c r="E131" s="21">
        <v>44493</v>
      </c>
      <c r="F131" s="20">
        <v>1720495</v>
      </c>
      <c r="G131" s="20">
        <v>232</v>
      </c>
      <c r="H131" s="20">
        <v>18196</v>
      </c>
      <c r="I131" s="20">
        <v>8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</row>
    <row r="132" spans="1:79" ht="14.25" customHeight="1" x14ac:dyDescent="0.3">
      <c r="A132" s="18">
        <v>55</v>
      </c>
      <c r="B132" s="20" t="s">
        <v>104</v>
      </c>
      <c r="C132" s="20" t="s">
        <v>11</v>
      </c>
      <c r="D132" s="20" t="s">
        <v>105</v>
      </c>
      <c r="E132" s="21">
        <v>44494</v>
      </c>
      <c r="F132" s="20">
        <v>1720646</v>
      </c>
      <c r="G132" s="20">
        <v>151</v>
      </c>
      <c r="H132" s="20">
        <v>18203</v>
      </c>
      <c r="I132" s="20">
        <v>7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</row>
    <row r="133" spans="1:79" ht="14.25" customHeight="1" x14ac:dyDescent="0.3">
      <c r="A133" s="18">
        <v>56</v>
      </c>
      <c r="B133" s="20" t="s">
        <v>104</v>
      </c>
      <c r="C133" s="20" t="s">
        <v>11</v>
      </c>
      <c r="D133" s="20" t="s">
        <v>105</v>
      </c>
      <c r="E133" s="21">
        <v>44495</v>
      </c>
      <c r="F133" s="20">
        <v>1720956</v>
      </c>
      <c r="G133" s="20">
        <v>310</v>
      </c>
      <c r="H133" s="20">
        <v>18218</v>
      </c>
      <c r="I133" s="20">
        <v>15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</row>
    <row r="134" spans="1:79" ht="14.25" customHeight="1" x14ac:dyDescent="0.3">
      <c r="A134" s="18">
        <v>57</v>
      </c>
      <c r="B134" s="20" t="s">
        <v>104</v>
      </c>
      <c r="C134" s="20" t="s">
        <v>11</v>
      </c>
      <c r="D134" s="20" t="s">
        <v>105</v>
      </c>
      <c r="E134" s="21">
        <v>44496</v>
      </c>
      <c r="F134" s="20">
        <v>1721266</v>
      </c>
      <c r="G134" s="20">
        <v>310</v>
      </c>
      <c r="H134" s="20">
        <v>18225</v>
      </c>
      <c r="I134" s="20">
        <v>7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</row>
    <row r="135" spans="1:79" ht="14.25" customHeight="1" x14ac:dyDescent="0.3">
      <c r="A135" s="18">
        <v>58</v>
      </c>
      <c r="B135" s="20" t="s">
        <v>104</v>
      </c>
      <c r="C135" s="20" t="s">
        <v>11</v>
      </c>
      <c r="D135" s="20" t="s">
        <v>105</v>
      </c>
      <c r="E135" s="21">
        <v>44497</v>
      </c>
      <c r="F135" s="20">
        <v>1721539</v>
      </c>
      <c r="G135" s="20">
        <v>273</v>
      </c>
      <c r="H135" s="20">
        <v>18234</v>
      </c>
      <c r="I135" s="20">
        <v>9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</row>
    <row r="136" spans="1:79" ht="14.25" customHeight="1" x14ac:dyDescent="0.3">
      <c r="A136" s="18">
        <v>59</v>
      </c>
      <c r="B136" s="20" t="s">
        <v>104</v>
      </c>
      <c r="C136" s="20" t="s">
        <v>11</v>
      </c>
      <c r="D136" s="20" t="s">
        <v>105</v>
      </c>
      <c r="E136" s="21">
        <v>44498</v>
      </c>
      <c r="F136" s="20">
        <v>1721831</v>
      </c>
      <c r="G136" s="20">
        <v>292</v>
      </c>
      <c r="H136" s="20">
        <v>18250</v>
      </c>
      <c r="I136" s="20">
        <v>16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</row>
    <row r="137" spans="1:79" ht="14.25" customHeight="1" x14ac:dyDescent="0.3">
      <c r="A137" s="18">
        <v>60</v>
      </c>
      <c r="B137" s="20" t="s">
        <v>104</v>
      </c>
      <c r="C137" s="20" t="s">
        <v>11</v>
      </c>
      <c r="D137" s="20" t="s">
        <v>105</v>
      </c>
      <c r="E137" s="21">
        <v>44499</v>
      </c>
      <c r="F137" s="20">
        <v>1722115</v>
      </c>
      <c r="G137" s="20">
        <v>284</v>
      </c>
      <c r="H137" s="20">
        <v>18257</v>
      </c>
      <c r="I137" s="20">
        <v>7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</row>
    <row r="138" spans="1:79" ht="14.25" customHeight="1" x14ac:dyDescent="0.3">
      <c r="A138" s="18">
        <v>61</v>
      </c>
      <c r="B138" s="20" t="s">
        <v>104</v>
      </c>
      <c r="C138" s="20" t="s">
        <v>11</v>
      </c>
      <c r="D138" s="20" t="s">
        <v>105</v>
      </c>
      <c r="E138" s="21">
        <v>44500</v>
      </c>
      <c r="F138" s="20">
        <v>1722343</v>
      </c>
      <c r="G138" s="20">
        <v>228</v>
      </c>
      <c r="H138" s="20">
        <v>18264</v>
      </c>
      <c r="I138" s="20">
        <v>7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</row>
    <row r="139" spans="1:79" ht="14.25" customHeight="1" x14ac:dyDescent="0.3">
      <c r="A139" s="18">
        <v>62</v>
      </c>
      <c r="B139" s="20" t="s">
        <v>104</v>
      </c>
      <c r="C139" s="20" t="s">
        <v>11</v>
      </c>
      <c r="D139" s="20" t="s">
        <v>105</v>
      </c>
      <c r="E139" s="21">
        <v>44501</v>
      </c>
      <c r="F139" s="20">
        <v>1722427</v>
      </c>
      <c r="G139" s="20">
        <v>84</v>
      </c>
      <c r="H139" s="20">
        <v>18271</v>
      </c>
      <c r="I139" s="20">
        <v>7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</row>
    <row r="140" spans="1:79" ht="14.25" customHeight="1" x14ac:dyDescent="0.3">
      <c r="A140" s="18">
        <v>63</v>
      </c>
      <c r="B140" s="20" t="s">
        <v>104</v>
      </c>
      <c r="C140" s="20" t="s">
        <v>11</v>
      </c>
      <c r="D140" s="20" t="s">
        <v>105</v>
      </c>
      <c r="E140" s="21">
        <v>44502</v>
      </c>
      <c r="F140" s="20">
        <v>1722648</v>
      </c>
      <c r="G140" s="20">
        <v>221</v>
      </c>
      <c r="H140" s="20">
        <v>18278</v>
      </c>
      <c r="I140" s="20">
        <v>7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</row>
    <row r="141" spans="1:79" ht="14.25" customHeight="1" x14ac:dyDescent="0.3">
      <c r="A141" s="18">
        <v>64</v>
      </c>
      <c r="B141" s="20" t="s">
        <v>104</v>
      </c>
      <c r="C141" s="20" t="s">
        <v>11</v>
      </c>
      <c r="D141" s="20" t="s">
        <v>105</v>
      </c>
      <c r="E141" s="21">
        <v>44503</v>
      </c>
      <c r="F141" s="20">
        <v>1722912</v>
      </c>
      <c r="G141" s="20">
        <v>264</v>
      </c>
      <c r="H141" s="20">
        <v>18286</v>
      </c>
      <c r="I141" s="20">
        <v>8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</row>
    <row r="142" spans="1:79" ht="14.25" customHeight="1" x14ac:dyDescent="0.3">
      <c r="A142" s="18">
        <v>65</v>
      </c>
      <c r="B142" s="20" t="s">
        <v>104</v>
      </c>
      <c r="C142" s="20" t="s">
        <v>11</v>
      </c>
      <c r="D142" s="20" t="s">
        <v>105</v>
      </c>
      <c r="E142" s="21">
        <v>44504</v>
      </c>
      <c r="F142" s="20">
        <v>1723070</v>
      </c>
      <c r="G142" s="20">
        <v>158</v>
      </c>
      <c r="H142" s="20">
        <v>18292</v>
      </c>
      <c r="I142" s="20">
        <v>6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</row>
    <row r="143" spans="1:79" ht="14.25" customHeight="1" x14ac:dyDescent="0.3">
      <c r="A143" s="18">
        <v>66</v>
      </c>
      <c r="B143" s="20" t="s">
        <v>104</v>
      </c>
      <c r="C143" s="20" t="s">
        <v>11</v>
      </c>
      <c r="D143" s="20" t="s">
        <v>105</v>
      </c>
      <c r="E143" s="21">
        <v>44505</v>
      </c>
      <c r="F143" s="20">
        <v>1723295</v>
      </c>
      <c r="G143" s="20">
        <v>225</v>
      </c>
      <c r="H143" s="20">
        <v>18304</v>
      </c>
      <c r="I143" s="20">
        <v>12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</row>
    <row r="144" spans="1:79" ht="14.25" customHeight="1" x14ac:dyDescent="0.3">
      <c r="A144" s="18">
        <v>67</v>
      </c>
      <c r="B144" s="20" t="s">
        <v>104</v>
      </c>
      <c r="C144" s="20" t="s">
        <v>11</v>
      </c>
      <c r="D144" s="20" t="s">
        <v>105</v>
      </c>
      <c r="E144" s="21">
        <v>44506</v>
      </c>
      <c r="F144" s="20">
        <v>1723525</v>
      </c>
      <c r="G144" s="20">
        <v>230</v>
      </c>
      <c r="H144" s="20">
        <v>18306</v>
      </c>
      <c r="I144" s="20">
        <v>2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</row>
    <row r="145" spans="1:79" ht="14.25" customHeight="1" x14ac:dyDescent="0.3">
      <c r="A145" s="18">
        <v>68</v>
      </c>
      <c r="B145" s="20" t="s">
        <v>104</v>
      </c>
      <c r="C145" s="20" t="s">
        <v>11</v>
      </c>
      <c r="D145" s="20" t="s">
        <v>105</v>
      </c>
      <c r="E145" s="21">
        <v>44507</v>
      </c>
      <c r="F145" s="20">
        <v>1723682</v>
      </c>
      <c r="G145" s="20">
        <v>157</v>
      </c>
      <c r="H145" s="20">
        <v>18306</v>
      </c>
      <c r="I145" s="20">
        <v>0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</row>
    <row r="146" spans="1:79" ht="14.25" customHeight="1" x14ac:dyDescent="0.3">
      <c r="A146" s="9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</row>
    <row r="147" spans="1:79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</row>
    <row r="148" spans="1:79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</row>
    <row r="149" spans="1:79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</row>
    <row r="150" spans="1:79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</row>
    <row r="151" spans="1:79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</row>
    <row r="152" spans="1:79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</row>
    <row r="153" spans="1:79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</row>
    <row r="154" spans="1:79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</row>
    <row r="155" spans="1:79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</row>
    <row r="156" spans="1:79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</row>
    <row r="157" spans="1:79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</row>
    <row r="158" spans="1:79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</row>
    <row r="159" spans="1:79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</row>
    <row r="160" spans="1:79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</row>
    <row r="161" spans="1:79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</row>
    <row r="162" spans="1:79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</row>
    <row r="163" spans="1:79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</row>
    <row r="164" spans="1:79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</row>
    <row r="165" spans="1:79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</row>
    <row r="166" spans="1:79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</row>
    <row r="167" spans="1:79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</row>
    <row r="168" spans="1:79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</row>
    <row r="169" spans="1:79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</row>
    <row r="170" spans="1:79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</row>
    <row r="171" spans="1:79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</row>
    <row r="172" spans="1:79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</row>
    <row r="173" spans="1:79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</row>
    <row r="174" spans="1:79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</row>
    <row r="175" spans="1:79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</row>
    <row r="176" spans="1:79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</row>
    <row r="177" spans="1:79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</row>
    <row r="178" spans="1:79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</row>
    <row r="179" spans="1:79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</row>
    <row r="180" spans="1:79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</row>
    <row r="181" spans="1:79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</row>
    <row r="182" spans="1:79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</row>
    <row r="183" spans="1:79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</row>
    <row r="184" spans="1:79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</row>
    <row r="185" spans="1:79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</row>
    <row r="186" spans="1:79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</row>
    <row r="187" spans="1:79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</row>
    <row r="188" spans="1:79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</row>
    <row r="189" spans="1:79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</row>
    <row r="190" spans="1:79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</row>
    <row r="191" spans="1:79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</row>
    <row r="192" spans="1:79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</row>
    <row r="193" spans="1:79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</row>
    <row r="194" spans="1:79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</row>
    <row r="195" spans="1:79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</row>
    <row r="196" spans="1:79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</row>
    <row r="197" spans="1:79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</row>
    <row r="198" spans="1:79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</row>
    <row r="199" spans="1:79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</row>
    <row r="200" spans="1:79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</row>
    <row r="201" spans="1:79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</row>
    <row r="202" spans="1:79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</row>
    <row r="203" spans="1:79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</row>
    <row r="204" spans="1:79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</row>
    <row r="205" spans="1:79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</row>
    <row r="206" spans="1:79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</row>
    <row r="207" spans="1:79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</row>
    <row r="208" spans="1:79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</row>
    <row r="209" spans="1:79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</row>
    <row r="210" spans="1:79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</row>
    <row r="211" spans="1:79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</row>
    <row r="212" spans="1:79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</row>
    <row r="213" spans="1:79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</row>
    <row r="214" spans="1:79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</row>
    <row r="215" spans="1:79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</row>
    <row r="216" spans="1:79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</row>
    <row r="217" spans="1:79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</row>
    <row r="218" spans="1:79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</row>
    <row r="219" spans="1:79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</row>
    <row r="220" spans="1:79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</row>
    <row r="221" spans="1:79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</row>
    <row r="222" spans="1:79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</row>
    <row r="223" spans="1:79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</row>
    <row r="224" spans="1:79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</row>
    <row r="225" spans="1:79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</row>
    <row r="226" spans="1:79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</row>
    <row r="227" spans="1:79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</row>
    <row r="228" spans="1:79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</row>
    <row r="229" spans="1:79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</row>
    <row r="230" spans="1:79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</row>
    <row r="231" spans="1:79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</row>
    <row r="232" spans="1:79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</row>
    <row r="233" spans="1:79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</row>
    <row r="234" spans="1:79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</row>
    <row r="235" spans="1:79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</row>
    <row r="236" spans="1:79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</row>
    <row r="237" spans="1:79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</row>
    <row r="238" spans="1:79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</row>
    <row r="239" spans="1:79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</row>
    <row r="240" spans="1:79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</row>
    <row r="241" spans="1:79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</row>
    <row r="242" spans="1:79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</row>
    <row r="243" spans="1:79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</row>
    <row r="244" spans="1:79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</row>
    <row r="245" spans="1:79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</row>
    <row r="246" spans="1:79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</row>
    <row r="247" spans="1:79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</row>
    <row r="248" spans="1:79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</row>
    <row r="249" spans="1:79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</row>
    <row r="250" spans="1:79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</row>
    <row r="251" spans="1:79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</row>
    <row r="252" spans="1:79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</row>
    <row r="253" spans="1:79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</row>
    <row r="254" spans="1:79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</row>
    <row r="255" spans="1:79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</row>
    <row r="256" spans="1:79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</row>
    <row r="257" spans="1:79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</row>
    <row r="258" spans="1:79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</row>
    <row r="259" spans="1:79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</row>
    <row r="260" spans="1:79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</row>
    <row r="261" spans="1:79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</row>
    <row r="262" spans="1:79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</row>
    <row r="263" spans="1:79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</row>
    <row r="264" spans="1:79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</row>
    <row r="265" spans="1:79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</row>
    <row r="266" spans="1:79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</row>
    <row r="267" spans="1:79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</row>
    <row r="268" spans="1:79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</row>
    <row r="269" spans="1:79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</row>
    <row r="270" spans="1:79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</row>
    <row r="271" spans="1:79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</row>
    <row r="272" spans="1:79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</row>
    <row r="273" spans="1:79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</row>
    <row r="274" spans="1:79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</row>
    <row r="275" spans="1:79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</row>
    <row r="276" spans="1:79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</row>
    <row r="277" spans="1:79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</row>
    <row r="278" spans="1:79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</row>
    <row r="279" spans="1:79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</row>
    <row r="280" spans="1:79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</row>
    <row r="281" spans="1:79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</row>
    <row r="282" spans="1:79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</row>
    <row r="283" spans="1:79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</row>
    <row r="284" spans="1:79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</row>
    <row r="285" spans="1:79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</row>
    <row r="286" spans="1:79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</row>
    <row r="287" spans="1:79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</row>
    <row r="288" spans="1:79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</row>
    <row r="289" spans="1:79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</row>
    <row r="290" spans="1:79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</row>
    <row r="291" spans="1:79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</row>
    <row r="292" spans="1:79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</row>
    <row r="293" spans="1:79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</row>
    <row r="294" spans="1:79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</row>
    <row r="295" spans="1:79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</row>
    <row r="296" spans="1:79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</row>
    <row r="297" spans="1:79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</row>
    <row r="298" spans="1:79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</row>
    <row r="299" spans="1:79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</row>
    <row r="300" spans="1:79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</row>
    <row r="301" spans="1:79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</row>
    <row r="302" spans="1:79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</row>
    <row r="303" spans="1:79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</row>
    <row r="304" spans="1:79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</row>
    <row r="305" spans="1:79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</row>
    <row r="306" spans="1:79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</row>
    <row r="307" spans="1:79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</row>
    <row r="308" spans="1:79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</row>
    <row r="309" spans="1:79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</row>
    <row r="310" spans="1:79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</row>
    <row r="311" spans="1:79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</row>
    <row r="312" spans="1:79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</row>
    <row r="313" spans="1:79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</row>
    <row r="314" spans="1:79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</row>
    <row r="315" spans="1:79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</row>
    <row r="316" spans="1:79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</row>
    <row r="317" spans="1:79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</row>
    <row r="318" spans="1:79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</row>
    <row r="319" spans="1:79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</row>
    <row r="320" spans="1:79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</row>
    <row r="321" spans="1:79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</row>
    <row r="322" spans="1:79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</row>
    <row r="323" spans="1:79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</row>
    <row r="324" spans="1:79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</row>
    <row r="325" spans="1:79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</row>
    <row r="326" spans="1:79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</row>
    <row r="327" spans="1:79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</row>
    <row r="328" spans="1:79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</row>
    <row r="329" spans="1:79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</row>
    <row r="330" spans="1:79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</row>
    <row r="331" spans="1:79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</row>
    <row r="332" spans="1:79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</row>
    <row r="333" spans="1:79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</row>
    <row r="334" spans="1:79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</row>
    <row r="335" spans="1:79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</row>
    <row r="336" spans="1:79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</row>
    <row r="337" spans="1:79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</row>
    <row r="338" spans="1:79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</row>
    <row r="339" spans="1:79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</row>
    <row r="340" spans="1:79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</row>
    <row r="341" spans="1:79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</row>
    <row r="342" spans="1:79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</row>
    <row r="343" spans="1:79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</row>
    <row r="344" spans="1:79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</row>
    <row r="345" spans="1:79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</row>
    <row r="346" spans="1:79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</row>
    <row r="347" spans="1:79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</row>
    <row r="348" spans="1:79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</row>
    <row r="349" spans="1:79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</row>
    <row r="350" spans="1:79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</row>
    <row r="351" spans="1:79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</row>
    <row r="352" spans="1:79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</row>
    <row r="353" spans="1:79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</row>
    <row r="354" spans="1:79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</row>
    <row r="355" spans="1:79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</row>
    <row r="356" spans="1:79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</row>
    <row r="357" spans="1:79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</row>
    <row r="358" spans="1:79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</row>
    <row r="359" spans="1:79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</row>
    <row r="360" spans="1:79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</row>
    <row r="361" spans="1:79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</row>
    <row r="362" spans="1:79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</row>
    <row r="363" spans="1:79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</row>
    <row r="364" spans="1:79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</row>
    <row r="365" spans="1:79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</row>
    <row r="366" spans="1:79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</row>
    <row r="367" spans="1:79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</row>
    <row r="368" spans="1:79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</row>
    <row r="369" spans="1:79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</row>
    <row r="370" spans="1:79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</row>
    <row r="371" spans="1:79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</row>
    <row r="372" spans="1:79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</row>
    <row r="373" spans="1:79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</row>
    <row r="374" spans="1:79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</row>
    <row r="375" spans="1:79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</row>
    <row r="376" spans="1:79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</row>
    <row r="377" spans="1:79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</row>
    <row r="378" spans="1:79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</row>
    <row r="379" spans="1:79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</row>
    <row r="380" spans="1:79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</row>
    <row r="381" spans="1:79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</row>
    <row r="382" spans="1:79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</row>
    <row r="383" spans="1:79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</row>
    <row r="384" spans="1:79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</row>
    <row r="385" spans="1:79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</row>
    <row r="386" spans="1:79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</row>
    <row r="387" spans="1:79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</row>
    <row r="388" spans="1:79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</row>
    <row r="389" spans="1:79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</row>
    <row r="390" spans="1:79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</row>
    <row r="391" spans="1:79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</row>
    <row r="392" spans="1:79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</row>
    <row r="393" spans="1:79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</row>
    <row r="394" spans="1:79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</row>
    <row r="395" spans="1:79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</row>
    <row r="396" spans="1:79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</row>
    <row r="397" spans="1:79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</row>
    <row r="398" spans="1:79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</row>
    <row r="399" spans="1:79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</row>
    <row r="400" spans="1:79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</row>
    <row r="401" spans="1:79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</row>
    <row r="402" spans="1:79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</row>
    <row r="403" spans="1:79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</row>
    <row r="404" spans="1:79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</row>
    <row r="405" spans="1:79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</row>
    <row r="406" spans="1:79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</row>
    <row r="407" spans="1:79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</row>
    <row r="408" spans="1:79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</row>
    <row r="409" spans="1:79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</row>
    <row r="410" spans="1:79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</row>
    <row r="411" spans="1:79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</row>
    <row r="412" spans="1:79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</row>
    <row r="413" spans="1:79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</row>
    <row r="414" spans="1:79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</row>
    <row r="415" spans="1:79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</row>
    <row r="416" spans="1:79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</row>
    <row r="417" spans="1:79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</row>
    <row r="418" spans="1:79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</row>
    <row r="419" spans="1:79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</row>
    <row r="420" spans="1:79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</row>
    <row r="421" spans="1:79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</row>
    <row r="422" spans="1:79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</row>
    <row r="423" spans="1:79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</row>
    <row r="424" spans="1:79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</row>
    <row r="425" spans="1:79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</row>
    <row r="426" spans="1:79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</row>
    <row r="427" spans="1:79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</row>
    <row r="428" spans="1:79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</row>
    <row r="429" spans="1:79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</row>
    <row r="430" spans="1:79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</row>
    <row r="431" spans="1:79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</row>
    <row r="432" spans="1:79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</row>
    <row r="433" spans="1:79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</row>
    <row r="434" spans="1:79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</row>
    <row r="435" spans="1:79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</row>
    <row r="436" spans="1:79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</row>
    <row r="437" spans="1:79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</row>
    <row r="438" spans="1:79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</row>
    <row r="439" spans="1:79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</row>
    <row r="440" spans="1:79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</row>
    <row r="441" spans="1:79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</row>
    <row r="442" spans="1:79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</row>
    <row r="443" spans="1:79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</row>
    <row r="444" spans="1:79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</row>
    <row r="445" spans="1:79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</row>
    <row r="446" spans="1:79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</row>
    <row r="447" spans="1:79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</row>
    <row r="448" spans="1:79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</row>
    <row r="449" spans="1:79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</row>
    <row r="450" spans="1:79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</row>
    <row r="451" spans="1:79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</row>
    <row r="452" spans="1:79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</row>
    <row r="453" spans="1:79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</row>
    <row r="454" spans="1:79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</row>
    <row r="455" spans="1:79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</row>
    <row r="456" spans="1:79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</row>
    <row r="457" spans="1:79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</row>
    <row r="458" spans="1:79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</row>
    <row r="459" spans="1:79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</row>
    <row r="460" spans="1:79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</row>
    <row r="461" spans="1:79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</row>
    <row r="462" spans="1:79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</row>
    <row r="463" spans="1:79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</row>
    <row r="464" spans="1:79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</row>
    <row r="465" spans="1:79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</row>
    <row r="466" spans="1:79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</row>
    <row r="467" spans="1:79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</row>
    <row r="468" spans="1:79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</row>
    <row r="469" spans="1:79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</row>
    <row r="470" spans="1:79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</row>
    <row r="471" spans="1:79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</row>
    <row r="472" spans="1:79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</row>
    <row r="473" spans="1:79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</row>
    <row r="474" spans="1:79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</row>
    <row r="475" spans="1:79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</row>
    <row r="476" spans="1:79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</row>
    <row r="477" spans="1:79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</row>
    <row r="478" spans="1:79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</row>
    <row r="479" spans="1:79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</row>
    <row r="480" spans="1:79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</row>
    <row r="481" spans="1:79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</row>
    <row r="482" spans="1:79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</row>
    <row r="483" spans="1:79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</row>
    <row r="484" spans="1:79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</row>
    <row r="485" spans="1:79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</row>
    <row r="486" spans="1:79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</row>
    <row r="487" spans="1:79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</row>
    <row r="488" spans="1:79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</row>
    <row r="489" spans="1:79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</row>
    <row r="490" spans="1:79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</row>
    <row r="491" spans="1:79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</row>
    <row r="492" spans="1:79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</row>
    <row r="493" spans="1:79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</row>
    <row r="494" spans="1:79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</row>
    <row r="495" spans="1:79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</row>
    <row r="496" spans="1:79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</row>
    <row r="497" spans="1:79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</row>
    <row r="498" spans="1:79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</row>
    <row r="499" spans="1:79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</row>
    <row r="500" spans="1:79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</row>
    <row r="501" spans="1:79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</row>
    <row r="502" spans="1:79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</row>
    <row r="503" spans="1:79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</row>
    <row r="504" spans="1:79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</row>
    <row r="505" spans="1:79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</row>
    <row r="506" spans="1:79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</row>
    <row r="507" spans="1:79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</row>
    <row r="508" spans="1:79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</row>
    <row r="509" spans="1:79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</row>
    <row r="510" spans="1:79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</row>
    <row r="511" spans="1:79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</row>
    <row r="512" spans="1:79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</row>
    <row r="513" spans="1:79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</row>
    <row r="514" spans="1:79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</row>
    <row r="515" spans="1:79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</row>
    <row r="516" spans="1:79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</row>
    <row r="517" spans="1:79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</row>
    <row r="518" spans="1:79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</row>
    <row r="519" spans="1:79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</row>
    <row r="520" spans="1:79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</row>
    <row r="521" spans="1:79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</row>
    <row r="522" spans="1:79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</row>
    <row r="523" spans="1:79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</row>
    <row r="524" spans="1:79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</row>
    <row r="525" spans="1:79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</row>
    <row r="526" spans="1:79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</row>
    <row r="527" spans="1:79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</row>
    <row r="528" spans="1:79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</row>
    <row r="529" spans="1:79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</row>
    <row r="530" spans="1:79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</row>
    <row r="531" spans="1:79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</row>
    <row r="532" spans="1:79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</row>
    <row r="533" spans="1:79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</row>
    <row r="534" spans="1:79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</row>
    <row r="535" spans="1:79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</row>
    <row r="536" spans="1:79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</row>
    <row r="537" spans="1:79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</row>
    <row r="538" spans="1:79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</row>
    <row r="539" spans="1:79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</row>
    <row r="540" spans="1:79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</row>
    <row r="541" spans="1:79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</row>
    <row r="542" spans="1:79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</row>
    <row r="543" spans="1:79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</row>
    <row r="544" spans="1:79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</row>
    <row r="545" spans="1:79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</row>
    <row r="546" spans="1:79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</row>
    <row r="547" spans="1:79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</row>
    <row r="548" spans="1:79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</row>
    <row r="549" spans="1:79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</row>
    <row r="550" spans="1:79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</row>
    <row r="551" spans="1:79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</row>
    <row r="552" spans="1:79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</row>
    <row r="553" spans="1:79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</row>
    <row r="554" spans="1:79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</row>
    <row r="555" spans="1:79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</row>
    <row r="556" spans="1:79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</row>
    <row r="557" spans="1:79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</row>
    <row r="558" spans="1:79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</row>
    <row r="559" spans="1:79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</row>
    <row r="560" spans="1:79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</row>
    <row r="561" spans="1:79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</row>
    <row r="562" spans="1:79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</row>
    <row r="563" spans="1:79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</row>
    <row r="564" spans="1:79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</row>
    <row r="565" spans="1:79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</row>
    <row r="566" spans="1:79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</row>
    <row r="567" spans="1:79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</row>
    <row r="568" spans="1:79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</row>
    <row r="569" spans="1:79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</row>
    <row r="570" spans="1:79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</row>
    <row r="571" spans="1:79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</row>
    <row r="572" spans="1:79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</row>
    <row r="573" spans="1:79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</row>
    <row r="574" spans="1:79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</row>
    <row r="575" spans="1:79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</row>
    <row r="576" spans="1:79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</row>
    <row r="577" spans="1:79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</row>
    <row r="578" spans="1:79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</row>
    <row r="579" spans="1:79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</row>
    <row r="580" spans="1:79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</row>
    <row r="581" spans="1:79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</row>
    <row r="582" spans="1:79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</row>
    <row r="583" spans="1:79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</row>
    <row r="584" spans="1:79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</row>
    <row r="585" spans="1:79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</row>
    <row r="586" spans="1:79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</row>
    <row r="587" spans="1:79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</row>
    <row r="588" spans="1:79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</row>
    <row r="589" spans="1:79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</row>
    <row r="590" spans="1:79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</row>
    <row r="591" spans="1:79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</row>
    <row r="592" spans="1:79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</row>
    <row r="593" spans="1:79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</row>
    <row r="594" spans="1:79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</row>
    <row r="595" spans="1:79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</row>
    <row r="596" spans="1:79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</row>
    <row r="597" spans="1:79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</row>
    <row r="598" spans="1:79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</row>
    <row r="599" spans="1:79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</row>
    <row r="600" spans="1:79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</row>
    <row r="601" spans="1:79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</row>
    <row r="602" spans="1:79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</row>
    <row r="603" spans="1:79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</row>
    <row r="604" spans="1:79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</row>
    <row r="605" spans="1:79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</row>
    <row r="606" spans="1:79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</row>
    <row r="607" spans="1:79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</row>
    <row r="608" spans="1:79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</row>
    <row r="609" spans="1:79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</row>
    <row r="610" spans="1:79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</row>
    <row r="611" spans="1:79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</row>
    <row r="612" spans="1:79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</row>
    <row r="613" spans="1:79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</row>
    <row r="614" spans="1:79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</row>
    <row r="615" spans="1:79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</row>
    <row r="616" spans="1:79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</row>
    <row r="617" spans="1:79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</row>
    <row r="618" spans="1:79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</row>
    <row r="619" spans="1:79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</row>
    <row r="620" spans="1:79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</row>
    <row r="621" spans="1:79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</row>
    <row r="622" spans="1:79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</row>
    <row r="623" spans="1:79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</row>
    <row r="624" spans="1:79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</row>
    <row r="625" spans="1:79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</row>
    <row r="626" spans="1:79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</row>
    <row r="627" spans="1:79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</row>
    <row r="628" spans="1:79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</row>
    <row r="629" spans="1:79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</row>
    <row r="630" spans="1:79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</row>
    <row r="631" spans="1:79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</row>
    <row r="632" spans="1:79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</row>
    <row r="633" spans="1:79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</row>
    <row r="634" spans="1:79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</row>
    <row r="635" spans="1:79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</row>
    <row r="636" spans="1:79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</row>
    <row r="637" spans="1:79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</row>
    <row r="638" spans="1:79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</row>
    <row r="639" spans="1:79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</row>
    <row r="640" spans="1:79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</row>
    <row r="641" spans="1:79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</row>
    <row r="642" spans="1:79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</row>
    <row r="643" spans="1:79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</row>
    <row r="644" spans="1:79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</row>
    <row r="645" spans="1:79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</row>
    <row r="646" spans="1:79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</row>
    <row r="647" spans="1:79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</row>
    <row r="648" spans="1:79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</row>
    <row r="649" spans="1:79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</row>
    <row r="650" spans="1:79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</row>
    <row r="651" spans="1:79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</row>
    <row r="652" spans="1:79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</row>
    <row r="653" spans="1:79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</row>
    <row r="654" spans="1:79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</row>
    <row r="655" spans="1:79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</row>
    <row r="656" spans="1:79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</row>
    <row r="657" spans="1:79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</row>
    <row r="658" spans="1:79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</row>
    <row r="659" spans="1:79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</row>
    <row r="660" spans="1:79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</row>
    <row r="661" spans="1:79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</row>
    <row r="662" spans="1:79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</row>
    <row r="663" spans="1:79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</row>
    <row r="664" spans="1:79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</row>
    <row r="665" spans="1:79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</row>
    <row r="666" spans="1:79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</row>
    <row r="667" spans="1:79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</row>
    <row r="668" spans="1:79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</row>
    <row r="669" spans="1:79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</row>
    <row r="670" spans="1:79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</row>
    <row r="671" spans="1:79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</row>
    <row r="672" spans="1:79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</row>
    <row r="673" spans="1:79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</row>
    <row r="674" spans="1:79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</row>
    <row r="675" spans="1:79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</row>
    <row r="676" spans="1:79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</row>
    <row r="677" spans="1:79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</row>
    <row r="678" spans="1:79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</row>
    <row r="679" spans="1:79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</row>
    <row r="680" spans="1:79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</row>
    <row r="681" spans="1:79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</row>
    <row r="682" spans="1:79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</row>
    <row r="683" spans="1:79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</row>
    <row r="684" spans="1:79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</row>
    <row r="685" spans="1:79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</row>
    <row r="686" spans="1:79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</row>
    <row r="687" spans="1:79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</row>
    <row r="688" spans="1:79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</row>
    <row r="689" spans="1:79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</row>
    <row r="690" spans="1:79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</row>
    <row r="691" spans="1:79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</row>
    <row r="692" spans="1:79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</row>
    <row r="693" spans="1:79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</row>
    <row r="694" spans="1:79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</row>
    <row r="695" spans="1:79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</row>
    <row r="696" spans="1:79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</row>
    <row r="697" spans="1:79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</row>
    <row r="698" spans="1:79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</row>
    <row r="699" spans="1:79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</row>
    <row r="700" spans="1:79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</row>
    <row r="701" spans="1:79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</row>
    <row r="702" spans="1:79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</row>
    <row r="703" spans="1:79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</row>
    <row r="704" spans="1:79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</row>
    <row r="705" spans="1:79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</row>
    <row r="706" spans="1:79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</row>
    <row r="707" spans="1:79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</row>
    <row r="708" spans="1:79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</row>
    <row r="709" spans="1:79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</row>
    <row r="710" spans="1:79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</row>
    <row r="711" spans="1:79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</row>
    <row r="712" spans="1:79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</row>
    <row r="713" spans="1:79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</row>
    <row r="714" spans="1:79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</row>
    <row r="715" spans="1:79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</row>
    <row r="716" spans="1:79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</row>
    <row r="717" spans="1:79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</row>
    <row r="718" spans="1:79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</row>
    <row r="719" spans="1:79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</row>
    <row r="720" spans="1:79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</row>
    <row r="721" spans="1:79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</row>
    <row r="722" spans="1:79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</row>
    <row r="723" spans="1:79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</row>
    <row r="724" spans="1:79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</row>
    <row r="725" spans="1:79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</row>
    <row r="726" spans="1:79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</row>
    <row r="727" spans="1:79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</row>
    <row r="728" spans="1:79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</row>
    <row r="729" spans="1:79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</row>
    <row r="730" spans="1:79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</row>
    <row r="731" spans="1:79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</row>
    <row r="732" spans="1:79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</row>
    <row r="733" spans="1:79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</row>
    <row r="734" spans="1:79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</row>
    <row r="735" spans="1:79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</row>
    <row r="736" spans="1:79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</row>
    <row r="737" spans="1:79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</row>
    <row r="738" spans="1:79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</row>
    <row r="739" spans="1:79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</row>
    <row r="740" spans="1:79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</row>
    <row r="741" spans="1:79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</row>
    <row r="742" spans="1:79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</row>
    <row r="743" spans="1:79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</row>
    <row r="744" spans="1:79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</row>
    <row r="745" spans="1:79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</row>
    <row r="746" spans="1:79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</row>
    <row r="747" spans="1:79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</row>
    <row r="748" spans="1:79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</row>
    <row r="749" spans="1:79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</row>
    <row r="750" spans="1:79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</row>
    <row r="751" spans="1:79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</row>
    <row r="752" spans="1:79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</row>
    <row r="753" spans="1:79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</row>
    <row r="754" spans="1:79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</row>
    <row r="755" spans="1:79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</row>
    <row r="756" spans="1:79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</row>
    <row r="757" spans="1:79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</row>
    <row r="758" spans="1:79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</row>
    <row r="759" spans="1:79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</row>
    <row r="760" spans="1:79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</row>
    <row r="761" spans="1:79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</row>
    <row r="762" spans="1:79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</row>
    <row r="763" spans="1:79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</row>
    <row r="764" spans="1:79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</row>
    <row r="765" spans="1:79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</row>
    <row r="766" spans="1:79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</row>
    <row r="767" spans="1:79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</row>
    <row r="768" spans="1:79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</row>
    <row r="769" spans="1:79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</row>
    <row r="770" spans="1:79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</row>
    <row r="771" spans="1:79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</row>
    <row r="772" spans="1:79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</row>
    <row r="773" spans="1:79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</row>
    <row r="774" spans="1:79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</row>
    <row r="775" spans="1:79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</row>
    <row r="776" spans="1:79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</row>
    <row r="777" spans="1:79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</row>
    <row r="778" spans="1:79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</row>
    <row r="779" spans="1:79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</row>
    <row r="780" spans="1:79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</row>
    <row r="781" spans="1:79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</row>
    <row r="782" spans="1:79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</row>
    <row r="783" spans="1:79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</row>
    <row r="784" spans="1:79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</row>
    <row r="785" spans="1:79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</row>
    <row r="786" spans="1:79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</row>
    <row r="787" spans="1:79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</row>
    <row r="788" spans="1:79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</row>
    <row r="789" spans="1:79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</row>
    <row r="790" spans="1:79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</row>
    <row r="791" spans="1:79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</row>
    <row r="792" spans="1:79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</row>
    <row r="793" spans="1:79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</row>
    <row r="794" spans="1:79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</row>
    <row r="795" spans="1:79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</row>
    <row r="796" spans="1:79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</row>
    <row r="797" spans="1:79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</row>
    <row r="798" spans="1:79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</row>
    <row r="799" spans="1:79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</row>
    <row r="800" spans="1:79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</row>
    <row r="801" spans="1:79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</row>
    <row r="802" spans="1:79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</row>
    <row r="803" spans="1:79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</row>
    <row r="804" spans="1:79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</row>
    <row r="805" spans="1:79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</row>
    <row r="806" spans="1:79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</row>
    <row r="807" spans="1:79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</row>
    <row r="808" spans="1:79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</row>
    <row r="809" spans="1:79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</row>
    <row r="810" spans="1:79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</row>
    <row r="811" spans="1:79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</row>
    <row r="812" spans="1:79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</row>
    <row r="813" spans="1:79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</row>
    <row r="814" spans="1:79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</row>
    <row r="815" spans="1:79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</row>
    <row r="816" spans="1:79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</row>
    <row r="817" spans="1:79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</row>
    <row r="818" spans="1:79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</row>
    <row r="819" spans="1:79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</row>
    <row r="820" spans="1:79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</row>
    <row r="821" spans="1:79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</row>
    <row r="822" spans="1:79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</row>
    <row r="823" spans="1:79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</row>
    <row r="824" spans="1:79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</row>
    <row r="825" spans="1:79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</row>
    <row r="826" spans="1:79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</row>
    <row r="827" spans="1:79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</row>
    <row r="828" spans="1:79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</row>
    <row r="829" spans="1:79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</row>
    <row r="830" spans="1:79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</row>
    <row r="831" spans="1:79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</row>
    <row r="832" spans="1:79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</row>
    <row r="833" spans="1:79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</row>
    <row r="834" spans="1:79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</row>
    <row r="835" spans="1:79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</row>
    <row r="836" spans="1:79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</row>
    <row r="837" spans="1:79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</row>
    <row r="838" spans="1:79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</row>
    <row r="839" spans="1:79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</row>
    <row r="840" spans="1:79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</row>
    <row r="841" spans="1:79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</row>
    <row r="842" spans="1:79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</row>
    <row r="843" spans="1:79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</row>
    <row r="844" spans="1:79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</row>
    <row r="845" spans="1:79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</row>
    <row r="846" spans="1:79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</row>
    <row r="847" spans="1:79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</row>
    <row r="848" spans="1:79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</row>
    <row r="849" spans="1:79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</row>
    <row r="850" spans="1:79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</row>
    <row r="851" spans="1:79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</row>
    <row r="852" spans="1:79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</row>
    <row r="853" spans="1:79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</row>
    <row r="854" spans="1:79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</row>
    <row r="855" spans="1:79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</row>
    <row r="856" spans="1:79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</row>
    <row r="857" spans="1:79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</row>
    <row r="858" spans="1:79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</row>
    <row r="859" spans="1:79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</row>
    <row r="860" spans="1:79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</row>
    <row r="861" spans="1:79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</row>
    <row r="862" spans="1:79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</row>
    <row r="863" spans="1:79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</row>
    <row r="864" spans="1:79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</row>
    <row r="865" spans="1:79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</row>
    <row r="866" spans="1:79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</row>
    <row r="867" spans="1:79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</row>
    <row r="868" spans="1:79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</row>
    <row r="869" spans="1:79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</row>
    <row r="870" spans="1:79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</row>
    <row r="871" spans="1:79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</row>
    <row r="872" spans="1:79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</row>
    <row r="873" spans="1:79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</row>
    <row r="874" spans="1:79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</row>
    <row r="875" spans="1:79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</row>
    <row r="876" spans="1:79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</row>
    <row r="877" spans="1:79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</row>
    <row r="878" spans="1:79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</row>
    <row r="879" spans="1:79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</row>
    <row r="880" spans="1:79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</row>
    <row r="881" spans="1:79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</row>
    <row r="882" spans="1:79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</row>
    <row r="883" spans="1:79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</row>
    <row r="884" spans="1:79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</row>
    <row r="885" spans="1:79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</row>
    <row r="886" spans="1:79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</row>
    <row r="887" spans="1:79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</row>
    <row r="888" spans="1:79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</row>
    <row r="889" spans="1:79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</row>
    <row r="890" spans="1:79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</row>
    <row r="891" spans="1:79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</row>
    <row r="892" spans="1:79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</row>
    <row r="893" spans="1:79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</row>
    <row r="894" spans="1:79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</row>
    <row r="895" spans="1:79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</row>
    <row r="896" spans="1:79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</row>
    <row r="897" spans="1:79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</row>
    <row r="898" spans="1:79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</row>
    <row r="899" spans="1:79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</row>
    <row r="900" spans="1:79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</row>
    <row r="901" spans="1:79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</row>
    <row r="902" spans="1:79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</row>
    <row r="903" spans="1:79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</row>
    <row r="904" spans="1:79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</row>
    <row r="905" spans="1:79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</row>
    <row r="906" spans="1:79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</row>
    <row r="907" spans="1:79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</row>
    <row r="908" spans="1:79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</row>
    <row r="909" spans="1:79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</row>
    <row r="910" spans="1:79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</row>
    <row r="911" spans="1:79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</row>
    <row r="912" spans="1:79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</row>
    <row r="913" spans="1:79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</row>
    <row r="914" spans="1:79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</row>
    <row r="915" spans="1:79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</row>
    <row r="916" spans="1:79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</row>
    <row r="917" spans="1:79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</row>
    <row r="918" spans="1:79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</row>
    <row r="919" spans="1:79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</row>
    <row r="920" spans="1:79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</row>
    <row r="921" spans="1:79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</row>
    <row r="922" spans="1:79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</row>
    <row r="923" spans="1:79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</row>
    <row r="924" spans="1:79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</row>
    <row r="925" spans="1:79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</row>
    <row r="926" spans="1:79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</row>
    <row r="927" spans="1:79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</row>
    <row r="928" spans="1:79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</row>
    <row r="929" spans="1:79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</row>
    <row r="930" spans="1:79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</row>
    <row r="931" spans="1:79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</row>
    <row r="932" spans="1:79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</row>
    <row r="933" spans="1:79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</row>
    <row r="934" spans="1:79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</row>
    <row r="935" spans="1:79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</row>
    <row r="936" spans="1:79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</row>
    <row r="937" spans="1:79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</row>
    <row r="938" spans="1:79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</row>
    <row r="939" spans="1:79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</row>
    <row r="940" spans="1:79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</row>
    <row r="941" spans="1:79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</row>
    <row r="942" spans="1:79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</row>
    <row r="943" spans="1:79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</row>
    <row r="944" spans="1:79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</row>
    <row r="945" spans="1:79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</row>
    <row r="946" spans="1:79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</row>
    <row r="947" spans="1:79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</row>
    <row r="948" spans="1:79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</row>
    <row r="949" spans="1:79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</row>
    <row r="950" spans="1:79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</row>
    <row r="951" spans="1:79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</row>
    <row r="952" spans="1:79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</row>
    <row r="953" spans="1:79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</row>
    <row r="954" spans="1:79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</row>
    <row r="955" spans="1:79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</row>
    <row r="956" spans="1:79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</row>
    <row r="957" spans="1:79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</row>
    <row r="958" spans="1:79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</row>
    <row r="959" spans="1:79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</row>
    <row r="960" spans="1:79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</row>
    <row r="961" spans="1:79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</row>
    <row r="962" spans="1:79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</row>
    <row r="963" spans="1:79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</row>
    <row r="964" spans="1:79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</row>
    <row r="965" spans="1:79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</row>
    <row r="966" spans="1:79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</row>
    <row r="967" spans="1:79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</row>
    <row r="968" spans="1:79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</row>
    <row r="969" spans="1:79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</row>
    <row r="970" spans="1:79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</row>
    <row r="971" spans="1:79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</row>
    <row r="972" spans="1:79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</row>
    <row r="973" spans="1:79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</row>
    <row r="974" spans="1:79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</row>
    <row r="975" spans="1:79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</row>
    <row r="976" spans="1:79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</row>
    <row r="977" spans="1:79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</row>
    <row r="978" spans="1:79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</row>
    <row r="979" spans="1:79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</row>
    <row r="980" spans="1:79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</row>
    <row r="981" spans="1:79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</row>
    <row r="982" spans="1:79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</row>
    <row r="983" spans="1:79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</row>
    <row r="984" spans="1:79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</row>
    <row r="985" spans="1:79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</row>
    <row r="986" spans="1:79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</row>
    <row r="987" spans="1:79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</row>
    <row r="988" spans="1:79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</row>
    <row r="989" spans="1:79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</row>
    <row r="990" spans="1:79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</row>
    <row r="991" spans="1:79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</row>
    <row r="992" spans="1:79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</row>
    <row r="993" spans="1:79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</row>
    <row r="994" spans="1:79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</row>
    <row r="995" spans="1:79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</row>
    <row r="996" spans="1:79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</row>
    <row r="997" spans="1:79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</row>
    <row r="998" spans="1:79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</row>
    <row r="999" spans="1:79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</row>
    <row r="1000" spans="1:79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</row>
    <row r="1001" spans="1:79" ht="14.2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</row>
    <row r="1002" spans="1:79" ht="14.2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</row>
  </sheetData>
  <mergeCells count="25">
    <mergeCell ref="C1:H2"/>
    <mergeCell ref="AR6:AS6"/>
    <mergeCell ref="BF6:BJ6"/>
    <mergeCell ref="Q8:U8"/>
    <mergeCell ref="AQ11:AS11"/>
    <mergeCell ref="BF11:BH11"/>
    <mergeCell ref="AD8:AE8"/>
    <mergeCell ref="AC13:AE13"/>
    <mergeCell ref="P15:Q15"/>
    <mergeCell ref="P20:Q20"/>
    <mergeCell ref="N24:P24"/>
    <mergeCell ref="BJ24:BK24"/>
    <mergeCell ref="BF51:BG51"/>
    <mergeCell ref="AF27:AG27"/>
    <mergeCell ref="AG30:AH30"/>
    <mergeCell ref="AQ31:AS31"/>
    <mergeCell ref="AU31:AV31"/>
    <mergeCell ref="AD33:AF33"/>
    <mergeCell ref="BH34:BI34"/>
    <mergeCell ref="BF47:BH47"/>
    <mergeCell ref="BF52:BG52"/>
    <mergeCell ref="BF53:BG53"/>
    <mergeCell ref="BF54:BG54"/>
    <mergeCell ref="BF56:BH56"/>
    <mergeCell ref="C75:H76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Vũ</dc:creator>
  <cp:lastModifiedBy>Dell</cp:lastModifiedBy>
  <dcterms:created xsi:type="dcterms:W3CDTF">2021-11-08T15:42:06Z</dcterms:created>
  <dcterms:modified xsi:type="dcterms:W3CDTF">2022-03-20T16:54:42Z</dcterms:modified>
</cp:coreProperties>
</file>