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10.xml" ContentType="application/vnd.openxmlformats-officedocument.drawing+xml"/>
  <Override PartName="/xl/ctrlProps/ctrlProp6.xml" ContentType="application/vnd.ms-excel.controlproperties+xml"/>
  <Override PartName="/xl/comments4.xml" ContentType="application/vnd.openxmlformats-officedocument.spreadsheetml.comments+xml"/>
  <Override PartName="/xl/drawings/drawing11.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7" codeName="{51196F13-6AD0-C1B8-E2B4-A1F9AE17003E}"/>
  <workbookPr codeName="ThisWorkbook" defaultThemeVersion="124226"/>
  <mc:AlternateContent xmlns:mc="http://schemas.openxmlformats.org/markup-compatibility/2006">
    <mc:Choice Requires="x15">
      <x15ac:absPath xmlns:x15ac="http://schemas.microsoft.com/office/spreadsheetml/2010/11/ac" url="/Users/rjohnston/Documents/GitHub/sanofi-praluent-commissioning-tool/data/"/>
    </mc:Choice>
  </mc:AlternateContent>
  <xr:revisionPtr revIDLastSave="0" documentId="13_ncr:1_{173BA67E-4089-3242-BCF3-E230E59B5DA7}" xr6:coauthVersionLast="45" xr6:coauthVersionMax="45" xr10:uidLastSave="{00000000-0000-0000-0000-000000000000}"/>
  <bookViews>
    <workbookView xWindow="0" yWindow="460" windowWidth="51200" windowHeight="26580" tabRatio="926" firstSheet="4" activeTab="19" xr2:uid="{00000000-000D-0000-FFFF-FFFF00000000}"/>
  </bookViews>
  <sheets>
    <sheet name="Title" sheetId="1" r:id="rId1"/>
    <sheet name="Praluent (alirocumab)" sheetId="26" r:id="rId2"/>
    <sheet name="ODYSSEY OUTCOMES" sheetId="21" r:id="rId3"/>
    <sheet name="CV risk - Post-ACS" sheetId="27" r:id="rId4"/>
    <sheet name="Introduction" sheetId="4" r:id="rId5"/>
    <sheet name="Population" sheetId="12" r:id="rId6"/>
    <sheet name="Current service model" sheetId="25" r:id="rId7"/>
    <sheet name="Revised service model" sheetId="13" r:id="rId8"/>
    <sheet name="Results" sheetId="5" r:id="rId9"/>
    <sheet name="Revised service model (2)" sheetId="30" r:id="rId10"/>
    <sheet name="Results (2)" sheetId="31" r:id="rId11"/>
    <sheet name="Inputs" sheetId="18" r:id="rId12"/>
    <sheet name="Exportable Report Launch Screen" sheetId="17" r:id="rId13"/>
    <sheet name="PI" sheetId="15" r:id="rId14"/>
    <sheet name="References" sheetId="16" r:id="rId15"/>
    <sheet name="Capacity - Current" sheetId="22" r:id="rId16"/>
    <sheet name="Capacity - Revised" sheetId="23" r:id="rId17"/>
    <sheet name="Capacity - Revised (2)" sheetId="28" r:id="rId18"/>
    <sheet name="Calculations - Current Model" sheetId="24" r:id="rId19"/>
    <sheet name="Calculations - Revised Model" sheetId="19" r:id="rId20"/>
    <sheet name="Calculations - Revised Mode (2" sheetId="29" r:id="rId21"/>
    <sheet name="Defaults" sheetId="20" r:id="rId22"/>
  </sheets>
  <definedNames>
    <definedName name="CareCosts" localSheetId="10">'Results (2)'!$24:$26</definedName>
    <definedName name="CareCosts">Results!$24:$26</definedName>
    <definedName name="CurrentTab1" localSheetId="20">#REF!</definedName>
    <definedName name="CurrentTab1" localSheetId="17">#REF!</definedName>
    <definedName name="CurrentTab1" localSheetId="3">#REF!</definedName>
    <definedName name="CurrentTab1" localSheetId="1">#REF!</definedName>
    <definedName name="CurrentTab1" localSheetId="10">#REF!</definedName>
    <definedName name="CurrentTab1" localSheetId="9">#REF!</definedName>
    <definedName name="CurrentTab1">#REF!</definedName>
    <definedName name="CurrentTab2" localSheetId="20">#REF!</definedName>
    <definedName name="CurrentTab2" localSheetId="17">#REF!</definedName>
    <definedName name="CurrentTab2" localSheetId="3">#REF!</definedName>
    <definedName name="CurrentTab2" localSheetId="1">#REF!</definedName>
    <definedName name="CurrentTab2" localSheetId="10">#REF!</definedName>
    <definedName name="CurrentTab2" localSheetId="9">#REF!</definedName>
    <definedName name="CurrentTab2">#REF!</definedName>
    <definedName name="CurrentTab3" localSheetId="20">#REF!</definedName>
    <definedName name="CurrentTab3" localSheetId="17">#REF!</definedName>
    <definedName name="CurrentTab3" localSheetId="3">#REF!</definedName>
    <definedName name="CurrentTab3" localSheetId="1">#REF!</definedName>
    <definedName name="CurrentTab3" localSheetId="10">#REF!</definedName>
    <definedName name="CurrentTab3" localSheetId="9">#REF!</definedName>
    <definedName name="CurrentTab3">#REF!</definedName>
    <definedName name="Events1" localSheetId="10">'Results (2)'!$11:$14</definedName>
    <definedName name="Events1">Results!$11:$14</definedName>
    <definedName name="Events2" localSheetId="10">'Results (2)'!$17:$20</definedName>
    <definedName name="Events2">Results!$17:$20</definedName>
    <definedName name="Revised2Tab1">'Revised service model (2)'!$32:$45</definedName>
    <definedName name="RevisedTab1" localSheetId="6">'Current service model'!$32:$45</definedName>
    <definedName name="RevisedTab1" localSheetId="9">'Revised service model (2)'!$32:$45</definedName>
    <definedName name="RevisedTab1">'Revised service model'!$32:$45</definedName>
    <definedName name="RevisedTab2" localSheetId="6">'Current service model'!$46:$55</definedName>
    <definedName name="RevisedTab2" localSheetId="9">'Revised service model (2)'!$46:$55</definedName>
    <definedName name="RevisedTab2">'Revised service model'!$46:$55</definedName>
    <definedName name="RevisedTab3" localSheetId="6">'Current service model'!$56:$63</definedName>
    <definedName name="RevisedTab3" localSheetId="9">'Revised service model (2)'!$56:$63</definedName>
    <definedName name="RevisedTab3">'Revised service model'!$56:$63</definedName>
    <definedName name="RevisedTab4" localSheetId="6">'Current service model'!$64:$72</definedName>
    <definedName name="RevisedTab4" localSheetId="9">'Revised service model (2)'!$64:$72</definedName>
    <definedName name="RevisedTab4">'Revised service model'!$64:$72</definedName>
    <definedName name="TreatCosts" localSheetId="18">Results!#REF!</definedName>
    <definedName name="TreatCosts" localSheetId="20">Results!#REF!</definedName>
    <definedName name="TreatCosts" localSheetId="17">Results!#REF!</definedName>
    <definedName name="TreatCosts" localSheetId="6">Results!#REF!</definedName>
    <definedName name="TreatCosts" localSheetId="3">Results!#REF!</definedName>
    <definedName name="TreatCosts" localSheetId="1">Results!#REF!</definedName>
    <definedName name="TreatCosts" localSheetId="10">'Results (2)'!#REF!</definedName>
    <definedName name="TreatCosts" localSheetId="9">Results!#REF!</definedName>
    <definedName name="TreatCosts">Results!#REF!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5" i="12" l="1"/>
  <c r="C103" i="20" l="1"/>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112" i="20"/>
  <c r="C111" i="20"/>
  <c r="G168" i="29"/>
  <c r="G165" i="29"/>
  <c r="G95" i="29"/>
  <c r="G98" i="29" s="1"/>
  <c r="G78" i="29"/>
  <c r="G81" i="29" s="1"/>
  <c r="G61" i="29"/>
  <c r="G64" i="29" s="1"/>
  <c r="G57" i="29"/>
  <c r="G54" i="29"/>
  <c r="F54" i="29"/>
  <c r="G51" i="29"/>
  <c r="G144" i="29" s="1"/>
  <c r="G47" i="29"/>
  <c r="F47" i="29"/>
  <c r="G44" i="29"/>
  <c r="G128" i="29" s="1"/>
  <c r="G131" i="29" s="1"/>
  <c r="G40" i="29"/>
  <c r="F40" i="29"/>
  <c r="G37" i="29"/>
  <c r="G112" i="29" s="1"/>
  <c r="G115" i="29" s="1"/>
  <c r="H32" i="29"/>
  <c r="G32" i="29"/>
  <c r="F32" i="29"/>
  <c r="G28" i="29"/>
  <c r="H24" i="29"/>
  <c r="G24" i="29"/>
  <c r="F24" i="29"/>
  <c r="G20" i="29"/>
  <c r="J16" i="29"/>
  <c r="I16" i="29"/>
  <c r="H16" i="29"/>
  <c r="G16" i="29"/>
  <c r="F16" i="29"/>
  <c r="M5" i="29"/>
  <c r="J67" i="30"/>
  <c r="J59" i="30"/>
  <c r="J49" i="30"/>
  <c r="J35" i="30"/>
  <c r="L11" i="28"/>
  <c r="J81" i="29" l="1"/>
  <c r="G77" i="30"/>
  <c r="J64" i="29"/>
  <c r="J131" i="29"/>
  <c r="J98" i="29"/>
  <c r="J115" i="29"/>
  <c r="G147" i="29"/>
  <c r="J147" i="29" s="1"/>
  <c r="G168" i="24"/>
  <c r="G165" i="24"/>
  <c r="G95" i="24"/>
  <c r="G98" i="24" s="1"/>
  <c r="G78" i="24"/>
  <c r="G81" i="24" s="1"/>
  <c r="G61" i="24"/>
  <c r="G64" i="24" s="1"/>
  <c r="G57" i="24"/>
  <c r="G54" i="24"/>
  <c r="F54" i="24"/>
  <c r="G51" i="24"/>
  <c r="G144" i="24" s="1"/>
  <c r="G47" i="24"/>
  <c r="F47" i="24"/>
  <c r="G44" i="24"/>
  <c r="G128" i="24" s="1"/>
  <c r="G40" i="24"/>
  <c r="F40" i="24"/>
  <c r="G37" i="24"/>
  <c r="G112" i="24" s="1"/>
  <c r="G115" i="24" s="1"/>
  <c r="H32" i="24"/>
  <c r="G32" i="24"/>
  <c r="F32" i="24"/>
  <c r="G28" i="24"/>
  <c r="H24" i="24"/>
  <c r="G24" i="24"/>
  <c r="F24" i="24"/>
  <c r="G20" i="24"/>
  <c r="J16" i="24"/>
  <c r="I16" i="24"/>
  <c r="H16" i="24"/>
  <c r="G16" i="24"/>
  <c r="F16" i="24"/>
  <c r="G147" i="24" l="1"/>
  <c r="G131" i="24"/>
  <c r="L11" i="22"/>
  <c r="J64" i="24" s="1"/>
  <c r="C106" i="20"/>
  <c r="C109" i="20"/>
  <c r="C108" i="20"/>
  <c r="C105" i="20"/>
  <c r="L11" i="23"/>
  <c r="C39" i="20"/>
  <c r="C38" i="20"/>
  <c r="C37" i="20"/>
  <c r="C36" i="20"/>
  <c r="C35" i="20"/>
  <c r="C34" i="20"/>
  <c r="C33" i="20"/>
  <c r="C32" i="20"/>
  <c r="C31" i="20"/>
  <c r="C30" i="20"/>
  <c r="C29" i="20"/>
  <c r="C28" i="20"/>
  <c r="C27" i="20"/>
  <c r="C26" i="20"/>
  <c r="C25" i="20"/>
  <c r="C24" i="20"/>
  <c r="C23" i="20"/>
  <c r="C22" i="20"/>
  <c r="C21" i="20"/>
  <c r="C20" i="20"/>
  <c r="D38" i="20"/>
  <c r="D22" i="20"/>
  <c r="C19" i="20"/>
  <c r="C18" i="20"/>
  <c r="D103" i="20" l="1"/>
  <c r="D71" i="20"/>
  <c r="D102" i="20"/>
  <c r="D70" i="20"/>
  <c r="D69" i="20"/>
  <c r="D101" i="20"/>
  <c r="D68" i="20"/>
  <c r="D100" i="20"/>
  <c r="D99" i="20"/>
  <c r="D67" i="20"/>
  <c r="D98" i="20"/>
  <c r="D66" i="20"/>
  <c r="D65" i="20"/>
  <c r="D97" i="20"/>
  <c r="D64" i="20"/>
  <c r="D96" i="20"/>
  <c r="D95" i="20"/>
  <c r="D63" i="20"/>
  <c r="D94" i="20"/>
  <c r="D62" i="20"/>
  <c r="D61" i="20"/>
  <c r="D93" i="20"/>
  <c r="D60" i="20"/>
  <c r="D92" i="20"/>
  <c r="D91" i="20"/>
  <c r="D59" i="20"/>
  <c r="D90" i="20"/>
  <c r="D58" i="20"/>
  <c r="D57" i="20"/>
  <c r="D89" i="20"/>
  <c r="D56" i="20"/>
  <c r="D88" i="20"/>
  <c r="D87" i="20"/>
  <c r="D55" i="20"/>
  <c r="D86" i="20"/>
  <c r="D54" i="20"/>
  <c r="D53" i="20"/>
  <c r="D85" i="20"/>
  <c r="D52" i="20"/>
  <c r="D84" i="20"/>
  <c r="D83" i="20"/>
  <c r="D51" i="20"/>
  <c r="D82" i="20"/>
  <c r="D50" i="20"/>
  <c r="D109" i="20"/>
  <c r="D112" i="20"/>
  <c r="D108" i="20"/>
  <c r="D111" i="20"/>
  <c r="J98" i="24"/>
  <c r="J81" i="24"/>
  <c r="J131" i="24"/>
  <c r="J115" i="24"/>
  <c r="J147" i="24"/>
  <c r="C17" i="20"/>
  <c r="C16" i="20"/>
  <c r="C15" i="20"/>
  <c r="C14" i="20"/>
  <c r="C13" i="20"/>
  <c r="C12" i="20"/>
  <c r="C11" i="20"/>
  <c r="C10" i="20"/>
  <c r="C9" i="20"/>
  <c r="M5" i="24"/>
  <c r="J67" i="25"/>
  <c r="J59" i="25"/>
  <c r="J49" i="25"/>
  <c r="J35" i="25"/>
  <c r="D49" i="20" l="1"/>
  <c r="D81" i="20"/>
  <c r="D48" i="20"/>
  <c r="D80" i="20"/>
  <c r="D79" i="20"/>
  <c r="D47" i="20"/>
  <c r="D78" i="20"/>
  <c r="D46" i="20"/>
  <c r="D77" i="20"/>
  <c r="D45" i="20"/>
  <c r="D44" i="20"/>
  <c r="D76" i="20"/>
  <c r="D75" i="20"/>
  <c r="D43" i="20"/>
  <c r="D42" i="20"/>
  <c r="D74" i="20"/>
  <c r="D41" i="20"/>
  <c r="D73" i="20"/>
  <c r="G77" i="25"/>
  <c r="G168" i="19"/>
  <c r="G165" i="19"/>
  <c r="G95" i="19"/>
  <c r="G98" i="19" s="1"/>
  <c r="J98" i="19" s="1"/>
  <c r="G78" i="19"/>
  <c r="G61" i="19"/>
  <c r="G64" i="19" s="1"/>
  <c r="J64" i="19" s="1"/>
  <c r="G57" i="19"/>
  <c r="G54" i="19"/>
  <c r="F54" i="19"/>
  <c r="G51" i="19"/>
  <c r="G144" i="19" s="1"/>
  <c r="G47" i="19"/>
  <c r="F47" i="19"/>
  <c r="G44" i="19"/>
  <c r="G128" i="19" s="1"/>
  <c r="G40" i="19"/>
  <c r="F40" i="19"/>
  <c r="G37" i="19"/>
  <c r="G112" i="19" s="1"/>
  <c r="G115" i="19" s="1"/>
  <c r="J115" i="19" s="1"/>
  <c r="H32" i="19"/>
  <c r="G32" i="19"/>
  <c r="F32" i="19"/>
  <c r="G28" i="19"/>
  <c r="H24" i="19"/>
  <c r="G24" i="19"/>
  <c r="F24" i="19"/>
  <c r="G20" i="19"/>
  <c r="J16" i="19"/>
  <c r="I16" i="19"/>
  <c r="H16" i="19"/>
  <c r="G16" i="19"/>
  <c r="F16" i="19"/>
  <c r="G147" i="19" l="1"/>
  <c r="J147" i="19" s="1"/>
  <c r="G131" i="19"/>
  <c r="J131" i="19" s="1"/>
  <c r="G81" i="19"/>
  <c r="J81" i="19" s="1"/>
  <c r="C7" i="20" l="1"/>
  <c r="J18" i="12"/>
  <c r="J26" i="12" s="1"/>
  <c r="I9" i="29" s="1"/>
  <c r="B15" i="30" s="1"/>
  <c r="I9" i="24" l="1"/>
  <c r="I9" i="19"/>
  <c r="J67" i="13"/>
  <c r="J59" i="13"/>
  <c r="J49" i="13"/>
  <c r="J35" i="13"/>
  <c r="G17" i="24" l="1"/>
  <c r="G41" i="24" s="1"/>
  <c r="B15" i="25"/>
  <c r="H17" i="24"/>
  <c r="F33" i="24" s="1"/>
  <c r="H174" i="24"/>
  <c r="I17" i="24"/>
  <c r="I61" i="24" s="1"/>
  <c r="I66" i="24" s="1"/>
  <c r="I67" i="24" s="1"/>
  <c r="J17" i="24"/>
  <c r="I162" i="24" s="1"/>
  <c r="F17" i="24"/>
  <c r="H203" i="24" s="1"/>
  <c r="H174" i="29"/>
  <c r="J17" i="29"/>
  <c r="H17" i="29"/>
  <c r="G17" i="29"/>
  <c r="I17" i="29"/>
  <c r="F17" i="29"/>
  <c r="D18" i="30"/>
  <c r="B24" i="30"/>
  <c r="D9" i="30"/>
  <c r="D23" i="30"/>
  <c r="D28" i="30"/>
  <c r="H174" i="19"/>
  <c r="G77" i="13"/>
  <c r="C6" i="20"/>
  <c r="C5" i="20"/>
  <c r="C4" i="20"/>
  <c r="F41" i="24" l="1"/>
  <c r="I112" i="24" s="1"/>
  <c r="I118" i="24" s="1"/>
  <c r="H33" i="24"/>
  <c r="I168" i="24" s="1"/>
  <c r="H204" i="24"/>
  <c r="G33" i="24"/>
  <c r="I95" i="24" s="1"/>
  <c r="I100" i="24" s="1"/>
  <c r="G25" i="24"/>
  <c r="I78" i="24" s="1"/>
  <c r="I84" i="24" s="1"/>
  <c r="H25" i="24"/>
  <c r="I165" i="24" s="1"/>
  <c r="F25" i="24"/>
  <c r="H193" i="24" s="1"/>
  <c r="H204" i="29"/>
  <c r="H33" i="29"/>
  <c r="I168" i="29" s="1"/>
  <c r="F33" i="29"/>
  <c r="G33" i="29"/>
  <c r="I95" i="29" s="1"/>
  <c r="H23" i="30"/>
  <c r="F23" i="30"/>
  <c r="J25" i="30"/>
  <c r="H203" i="29"/>
  <c r="G25" i="29"/>
  <c r="I78" i="29" s="1"/>
  <c r="F25" i="29"/>
  <c r="H25" i="29"/>
  <c r="I165" i="29" s="1"/>
  <c r="I162" i="29"/>
  <c r="H12" i="30"/>
  <c r="H7" i="30"/>
  <c r="F8" i="30"/>
  <c r="I61" i="29"/>
  <c r="G41" i="29"/>
  <c r="F41" i="29"/>
  <c r="I112" i="29" s="1"/>
  <c r="G55" i="24"/>
  <c r="F55" i="24"/>
  <c r="I144" i="24" s="1"/>
  <c r="G70" i="24"/>
  <c r="G69" i="24"/>
  <c r="J67" i="24"/>
  <c r="D28" i="25"/>
  <c r="B24" i="25"/>
  <c r="D9" i="25"/>
  <c r="D23" i="25"/>
  <c r="D18" i="25"/>
  <c r="I117" i="24" l="1"/>
  <c r="I101" i="24"/>
  <c r="J101" i="24" s="1"/>
  <c r="H181" i="24"/>
  <c r="I83" i="24"/>
  <c r="G48" i="24"/>
  <c r="H179" i="24" s="1"/>
  <c r="F48" i="24"/>
  <c r="I128" i="24" s="1"/>
  <c r="I133" i="24" s="1"/>
  <c r="G175" i="24"/>
  <c r="H197" i="24"/>
  <c r="H193" i="29"/>
  <c r="H181" i="29"/>
  <c r="I66" i="29"/>
  <c r="I67" i="29" s="1"/>
  <c r="H197" i="29"/>
  <c r="G48" i="29"/>
  <c r="F48" i="29"/>
  <c r="I128" i="29" s="1"/>
  <c r="I118" i="29"/>
  <c r="I117" i="29"/>
  <c r="I84" i="29"/>
  <c r="I83" i="29"/>
  <c r="F55" i="29"/>
  <c r="I144" i="29" s="1"/>
  <c r="G55" i="29"/>
  <c r="K22" i="30"/>
  <c r="G175" i="29"/>
  <c r="I101" i="29"/>
  <c r="I100" i="29"/>
  <c r="J14" i="30"/>
  <c r="J70" i="24"/>
  <c r="J72" i="24" s="1"/>
  <c r="J73" i="24" s="1"/>
  <c r="J75" i="24" s="1"/>
  <c r="I150" i="24"/>
  <c r="I149" i="24"/>
  <c r="G121" i="24"/>
  <c r="G120" i="24"/>
  <c r="J118" i="24"/>
  <c r="J84" i="24"/>
  <c r="G87" i="24"/>
  <c r="G86" i="24"/>
  <c r="F23" i="25"/>
  <c r="J25" i="25"/>
  <c r="H23" i="25"/>
  <c r="H7" i="25"/>
  <c r="F8" i="25"/>
  <c r="H12" i="25"/>
  <c r="M5" i="19"/>
  <c r="G103" i="24" l="1"/>
  <c r="G104" i="24"/>
  <c r="E175" i="24"/>
  <c r="H194" i="24"/>
  <c r="F175" i="24"/>
  <c r="H205" i="24"/>
  <c r="I134" i="24"/>
  <c r="G136" i="24" s="1"/>
  <c r="H205" i="29"/>
  <c r="F175" i="29"/>
  <c r="E175" i="29"/>
  <c r="H194" i="29"/>
  <c r="I150" i="29"/>
  <c r="I149" i="29"/>
  <c r="H179" i="29"/>
  <c r="J118" i="29"/>
  <c r="W78" i="29" s="1"/>
  <c r="G120" i="29"/>
  <c r="G121" i="29"/>
  <c r="G103" i="29"/>
  <c r="J101" i="29"/>
  <c r="W77" i="29" s="1"/>
  <c r="G104" i="29"/>
  <c r="G87" i="29"/>
  <c r="J84" i="29"/>
  <c r="W76" i="29" s="1"/>
  <c r="G86" i="29"/>
  <c r="I133" i="29"/>
  <c r="I134" i="29" s="1"/>
  <c r="G69" i="29"/>
  <c r="J67" i="29"/>
  <c r="G70" i="29"/>
  <c r="J121" i="24"/>
  <c r="J123" i="24" s="1"/>
  <c r="J124" i="24" s="1"/>
  <c r="J126" i="24" s="1"/>
  <c r="J87" i="24"/>
  <c r="J89" i="24" s="1"/>
  <c r="J90" i="24" s="1"/>
  <c r="J92" i="24" s="1"/>
  <c r="G152" i="24"/>
  <c r="J150" i="24"/>
  <c r="W80" i="24" s="1"/>
  <c r="G153" i="24"/>
  <c r="G17" i="19"/>
  <c r="J17" i="19"/>
  <c r="F17" i="19"/>
  <c r="H17" i="19"/>
  <c r="I17" i="19"/>
  <c r="I61" i="19" s="1"/>
  <c r="I66" i="19" s="1"/>
  <c r="I67" i="19" s="1"/>
  <c r="G69" i="19" s="1"/>
  <c r="W77" i="24"/>
  <c r="W78" i="24"/>
  <c r="K22" i="25"/>
  <c r="J14" i="25"/>
  <c r="W76" i="24"/>
  <c r="L33" i="18"/>
  <c r="J104" i="24" l="1"/>
  <c r="J106" i="24" s="1"/>
  <c r="J107" i="24" s="1"/>
  <c r="J109" i="24" s="1"/>
  <c r="G137" i="24"/>
  <c r="J137" i="24" s="1"/>
  <c r="J139" i="24" s="1"/>
  <c r="J140" i="24" s="1"/>
  <c r="J142" i="24" s="1"/>
  <c r="J134" i="24"/>
  <c r="O22" i="31"/>
  <c r="H175" i="24"/>
  <c r="G22" i="31"/>
  <c r="H175" i="29"/>
  <c r="J70" i="29"/>
  <c r="J72" i="29" s="1"/>
  <c r="J73" i="29" s="1"/>
  <c r="X75" i="29" s="1"/>
  <c r="J104" i="29"/>
  <c r="J106" i="29" s="1"/>
  <c r="J107" i="29" s="1"/>
  <c r="J109" i="29" s="1"/>
  <c r="G136" i="29"/>
  <c r="G137" i="29"/>
  <c r="J134" i="29"/>
  <c r="W79" i="29" s="1"/>
  <c r="J121" i="29"/>
  <c r="J123" i="29" s="1"/>
  <c r="J124" i="29" s="1"/>
  <c r="G153" i="29"/>
  <c r="J150" i="29"/>
  <c r="W80" i="29" s="1"/>
  <c r="G152" i="29"/>
  <c r="W75" i="29"/>
  <c r="J87" i="29"/>
  <c r="J89" i="29" s="1"/>
  <c r="J90" i="29" s="1"/>
  <c r="J153" i="24"/>
  <c r="J155" i="24" s="1"/>
  <c r="J156" i="24" s="1"/>
  <c r="J158" i="24" s="1"/>
  <c r="J67" i="19"/>
  <c r="G70" i="19"/>
  <c r="J70" i="19" s="1"/>
  <c r="J72" i="19" s="1"/>
  <c r="J73" i="19" s="1"/>
  <c r="J75" i="19" s="1"/>
  <c r="F33" i="19"/>
  <c r="H204" i="19"/>
  <c r="H33" i="19"/>
  <c r="I168" i="19" s="1"/>
  <c r="G33" i="19"/>
  <c r="I95" i="19" s="1"/>
  <c r="I162" i="19"/>
  <c r="F25" i="19"/>
  <c r="H25" i="19"/>
  <c r="G25" i="19"/>
  <c r="H203" i="19"/>
  <c r="F41" i="19"/>
  <c r="I112" i="19" s="1"/>
  <c r="I117" i="19" s="1"/>
  <c r="I118" i="19" s="1"/>
  <c r="G41" i="19"/>
  <c r="G22" i="5"/>
  <c r="W75" i="24"/>
  <c r="L16" i="18"/>
  <c r="F23" i="18" s="1"/>
  <c r="H196" i="24" l="1"/>
  <c r="N2" i="25"/>
  <c r="H202" i="24"/>
  <c r="H206" i="24" s="1"/>
  <c r="H202" i="29"/>
  <c r="H206" i="29" s="1"/>
  <c r="O25" i="31" s="1"/>
  <c r="H202" i="19"/>
  <c r="T91" i="29"/>
  <c r="J75" i="29"/>
  <c r="X77" i="29"/>
  <c r="J137" i="29"/>
  <c r="J139" i="29" s="1"/>
  <c r="J140" i="29" s="1"/>
  <c r="J92" i="29"/>
  <c r="X76" i="29"/>
  <c r="X78" i="29"/>
  <c r="J126" i="29"/>
  <c r="W74" i="29"/>
  <c r="J153" i="29"/>
  <c r="J155" i="29" s="1"/>
  <c r="J156" i="29" s="1"/>
  <c r="H180" i="24"/>
  <c r="H182" i="24" s="1"/>
  <c r="G10" i="31" s="1"/>
  <c r="I170" i="24"/>
  <c r="H195" i="24"/>
  <c r="I165" i="19"/>
  <c r="H197" i="19"/>
  <c r="H181" i="19"/>
  <c r="I100" i="19"/>
  <c r="I101" i="19"/>
  <c r="G175" i="19"/>
  <c r="G121" i="19"/>
  <c r="G120" i="19"/>
  <c r="J118" i="19"/>
  <c r="F48" i="19"/>
  <c r="I128" i="19" s="1"/>
  <c r="I133" i="19" s="1"/>
  <c r="I134" i="19" s="1"/>
  <c r="G137" i="19" s="1"/>
  <c r="G48" i="19"/>
  <c r="H193" i="19"/>
  <c r="I78" i="19"/>
  <c r="I83" i="19" s="1"/>
  <c r="I84" i="19" s="1"/>
  <c r="G55" i="19"/>
  <c r="F55" i="19"/>
  <c r="I144" i="19" s="1"/>
  <c r="X78" i="24"/>
  <c r="X77" i="24"/>
  <c r="X80" i="24"/>
  <c r="X76" i="24"/>
  <c r="X75" i="24"/>
  <c r="H198" i="24" l="1"/>
  <c r="G24" i="31" s="1"/>
  <c r="G25" i="31"/>
  <c r="G25" i="5"/>
  <c r="I171" i="24"/>
  <c r="G23" i="31"/>
  <c r="H196" i="29"/>
  <c r="J158" i="29"/>
  <c r="X80" i="29"/>
  <c r="X79" i="29"/>
  <c r="J142" i="29"/>
  <c r="H187" i="24"/>
  <c r="G12" i="31" s="1"/>
  <c r="H186" i="24"/>
  <c r="G11" i="31" s="1"/>
  <c r="H189" i="24"/>
  <c r="G14" i="31" s="1"/>
  <c r="H188" i="24"/>
  <c r="G13" i="31" s="1"/>
  <c r="J134" i="19"/>
  <c r="G136" i="19"/>
  <c r="J137" i="19" s="1"/>
  <c r="J139" i="19" s="1"/>
  <c r="J140" i="19" s="1"/>
  <c r="J142" i="19" s="1"/>
  <c r="H194" i="19"/>
  <c r="J121" i="19"/>
  <c r="J123" i="19" s="1"/>
  <c r="J124" i="19" s="1"/>
  <c r="J126" i="19" s="1"/>
  <c r="E175" i="19"/>
  <c r="I150" i="19"/>
  <c r="I149" i="19"/>
  <c r="G86" i="19"/>
  <c r="J84" i="19"/>
  <c r="G87" i="19"/>
  <c r="G104" i="19"/>
  <c r="J101" i="19"/>
  <c r="G103" i="19"/>
  <c r="F175" i="19"/>
  <c r="H179" i="19"/>
  <c r="H205" i="19"/>
  <c r="H206" i="19" s="1"/>
  <c r="W79" i="24"/>
  <c r="T91" i="24" s="1"/>
  <c r="W74" i="24"/>
  <c r="B15" i="13"/>
  <c r="N2" i="30" l="1"/>
  <c r="K25" i="5"/>
  <c r="K25" i="31"/>
  <c r="K22" i="5"/>
  <c r="K22" i="31"/>
  <c r="X82" i="29"/>
  <c r="T93" i="29" s="1"/>
  <c r="T94" i="29" s="1"/>
  <c r="K9" i="30" s="1"/>
  <c r="I170" i="29"/>
  <c r="H180" i="29"/>
  <c r="H182" i="29" s="1"/>
  <c r="H195" i="29"/>
  <c r="H198" i="29" s="1"/>
  <c r="O24" i="31" s="1"/>
  <c r="G11" i="5"/>
  <c r="H210" i="24"/>
  <c r="G17" i="31" s="1"/>
  <c r="G13" i="5"/>
  <c r="H212" i="24"/>
  <c r="G14" i="5"/>
  <c r="H213" i="24"/>
  <c r="G12" i="5"/>
  <c r="H211" i="24"/>
  <c r="J104" i="19"/>
  <c r="J106" i="19" s="1"/>
  <c r="J107" i="19" s="1"/>
  <c r="J109" i="19" s="1"/>
  <c r="J87" i="19"/>
  <c r="J89" i="19" s="1"/>
  <c r="J90" i="19" s="1"/>
  <c r="J92" i="19" s="1"/>
  <c r="G153" i="19"/>
  <c r="G152" i="19"/>
  <c r="J150" i="19"/>
  <c r="H175" i="19"/>
  <c r="X79" i="24"/>
  <c r="X82" i="24" s="1"/>
  <c r="T93" i="24" s="1"/>
  <c r="T94" i="24" s="1"/>
  <c r="K9" i="25" s="1"/>
  <c r="D23" i="13"/>
  <c r="D18" i="13"/>
  <c r="B24" i="13"/>
  <c r="D9" i="13"/>
  <c r="D28" i="13"/>
  <c r="O10" i="31" l="1"/>
  <c r="O15" i="31" s="1"/>
  <c r="I171" i="29"/>
  <c r="O23" i="31"/>
  <c r="G20" i="5"/>
  <c r="G20" i="31"/>
  <c r="G18" i="5"/>
  <c r="G18" i="31"/>
  <c r="G19" i="5"/>
  <c r="G19" i="31"/>
  <c r="H186" i="29"/>
  <c r="H189" i="29"/>
  <c r="H188" i="29"/>
  <c r="H187" i="29"/>
  <c r="G17" i="5"/>
  <c r="H214" i="24"/>
  <c r="G16" i="31" s="1"/>
  <c r="H196" i="19"/>
  <c r="J153" i="19"/>
  <c r="J155" i="19" s="1"/>
  <c r="J156" i="19" s="1"/>
  <c r="J158" i="19" s="1"/>
  <c r="G24" i="5"/>
  <c r="J25" i="13"/>
  <c r="F23" i="13"/>
  <c r="H23" i="13"/>
  <c r="H7" i="13"/>
  <c r="H12" i="13"/>
  <c r="F8" i="13"/>
  <c r="W75" i="19"/>
  <c r="W78" i="19"/>
  <c r="W76" i="19"/>
  <c r="W77" i="19"/>
  <c r="H211" i="29" l="1"/>
  <c r="O18" i="31" s="1"/>
  <c r="O12" i="31"/>
  <c r="H212" i="29"/>
  <c r="O19" i="31" s="1"/>
  <c r="O13" i="31"/>
  <c r="G26" i="31"/>
  <c r="H213" i="29"/>
  <c r="O20" i="31" s="1"/>
  <c r="O14" i="31"/>
  <c r="H210" i="29"/>
  <c r="O17" i="31" s="1"/>
  <c r="O11" i="31"/>
  <c r="J14" i="13"/>
  <c r="H195" i="19"/>
  <c r="H198" i="19" s="1"/>
  <c r="I170" i="19"/>
  <c r="K23" i="31" s="1"/>
  <c r="H180" i="19"/>
  <c r="H182" i="19" s="1"/>
  <c r="K10" i="31" s="1"/>
  <c r="K15" i="31" s="1"/>
  <c r="G23" i="5"/>
  <c r="G10" i="5"/>
  <c r="K22" i="13"/>
  <c r="X75" i="19"/>
  <c r="X77" i="19"/>
  <c r="W80" i="19"/>
  <c r="W79" i="19"/>
  <c r="H214" i="29" l="1"/>
  <c r="O16" i="31" s="1"/>
  <c r="K24" i="5"/>
  <c r="K24" i="31"/>
  <c r="H187" i="19"/>
  <c r="K12" i="31" s="1"/>
  <c r="H186" i="19"/>
  <c r="K11" i="31" s="1"/>
  <c r="H188" i="19"/>
  <c r="K13" i="31" s="1"/>
  <c r="H189" i="19"/>
  <c r="K14" i="31" s="1"/>
  <c r="I171" i="19"/>
  <c r="K23" i="5"/>
  <c r="K10" i="5"/>
  <c r="G16" i="5"/>
  <c r="G26" i="5" s="1"/>
  <c r="W74" i="19"/>
  <c r="T91" i="19"/>
  <c r="X78" i="19"/>
  <c r="X76" i="19"/>
  <c r="O26" i="31" l="1"/>
  <c r="O21" i="31"/>
  <c r="K14" i="5"/>
  <c r="H213" i="19"/>
  <c r="K12" i="5"/>
  <c r="H211" i="19"/>
  <c r="K11" i="5"/>
  <c r="H210" i="19"/>
  <c r="K13" i="5"/>
  <c r="H212" i="19"/>
  <c r="K19" i="31" s="1"/>
  <c r="X80" i="19"/>
  <c r="X79" i="19"/>
  <c r="N2" i="13"/>
  <c r="U6" i="31" s="1"/>
  <c r="K17" i="5" l="1"/>
  <c r="K17" i="31"/>
  <c r="K20" i="5"/>
  <c r="K20" i="31"/>
  <c r="K18" i="5"/>
  <c r="K18" i="31"/>
  <c r="S6" i="5"/>
  <c r="H214" i="19"/>
  <c r="K19" i="5"/>
  <c r="X82" i="19"/>
  <c r="T93" i="19" s="1"/>
  <c r="T94" i="19" s="1"/>
  <c r="K16" i="5" l="1"/>
  <c r="K26" i="5" s="1"/>
  <c r="K16" i="31"/>
  <c r="K9" i="13"/>
  <c r="K26" i="31" l="1"/>
  <c r="K21" i="31"/>
  <c r="K15" i="5"/>
  <c r="K21"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OPEN VIE</author>
  </authors>
  <commentList>
    <comment ref="J15" authorId="0" shapeId="0" xr:uid="{00000000-0006-0000-0500-000001000000}">
      <text>
        <r>
          <rPr>
            <b/>
            <sz val="9"/>
            <color rgb="FF000000"/>
            <rFont val="Tahoma"/>
            <family val="2"/>
          </rPr>
          <t xml:space="preserve">4. Sanofi. Data on file. SAGB.ALI.19.08.1365
</t>
        </r>
        <r>
          <rPr>
            <b/>
            <sz val="9"/>
            <color rgb="FF000000"/>
            <rFont val="Tahoma"/>
            <family val="2"/>
          </rPr>
          <t xml:space="preserve">
</t>
        </r>
        <r>
          <rPr>
            <b/>
            <sz val="9"/>
            <color rgb="FF000000"/>
            <rFont val="Tahoma"/>
            <family val="2"/>
          </rPr>
          <t xml:space="preserve">and
</t>
        </r>
        <r>
          <rPr>
            <b/>
            <sz val="9"/>
            <color rgb="FF000000"/>
            <rFont val="Tahoma"/>
            <family val="2"/>
          </rPr>
          <t xml:space="preserve">
</t>
        </r>
        <r>
          <rPr>
            <b/>
            <sz val="9"/>
            <color rgb="FF000000"/>
            <rFont val="Tahoma"/>
            <family val="2"/>
          </rPr>
          <t xml:space="preserve">14. Sanofi. Data on file. 2019.  SAGB.ALI.18.11.1774(1)
</t>
        </r>
      </text>
    </comment>
    <comment ref="H18" authorId="0" shapeId="0" xr:uid="{00000000-0006-0000-0500-000002000000}">
      <text>
        <r>
          <rPr>
            <b/>
            <sz val="9"/>
            <color rgb="FF000000"/>
            <rFont val="Tahoma"/>
            <family val="2"/>
          </rPr>
          <t xml:space="preserve">5. Boggon R et al. Br J Cardiol 2012;19–24
</t>
        </r>
      </text>
    </comment>
    <comment ref="H21" authorId="0" shapeId="0" xr:uid="{00000000-0006-0000-0500-000003000000}">
      <text>
        <r>
          <rPr>
            <b/>
            <sz val="9"/>
            <color rgb="FF000000"/>
            <rFont val="Tahoma"/>
            <family val="2"/>
          </rPr>
          <t>6. Sanofi. Data on file.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OPEN VIE</author>
  </authors>
  <commentList>
    <comment ref="C10" authorId="0" shapeId="0" xr:uid="{00000000-0006-0000-0600-000001000000}">
      <text>
        <r>
          <rPr>
            <b/>
            <sz val="9"/>
            <color rgb="FF000000"/>
            <rFont val="Tahoma"/>
            <charset val="1"/>
          </rPr>
          <t>7. Russell K et al. J Cardiopulm Rehabil Prev. 2011;31(6):373-7</t>
        </r>
      </text>
    </comment>
    <comment ref="I10" authorId="0" shapeId="0" xr:uid="{00000000-0006-0000-0600-000002000000}">
      <text>
        <r>
          <rPr>
            <b/>
            <sz val="9"/>
            <color indexed="81"/>
            <rFont val="Tahoma"/>
            <charset val="1"/>
          </rPr>
          <t xml:space="preserve">9. Sanofi. Market research. 2018. SAGB.ALI.19.01.0009
</t>
        </r>
      </text>
    </comment>
    <comment ref="F14" authorId="0" shapeId="0" xr:uid="{00000000-0006-0000-0600-000003000000}">
      <text>
        <r>
          <rPr>
            <b/>
            <sz val="9"/>
            <color rgb="FF000000"/>
            <rFont val="Tahoma"/>
            <charset val="1"/>
          </rPr>
          <t>8. Dalal HM et al. BMJ 2015;351:h5000</t>
        </r>
      </text>
    </comment>
    <comment ref="J15" authorId="0" shapeId="0" xr:uid="{00000000-0006-0000-0600-000004000000}">
      <text>
        <r>
          <rPr>
            <b/>
            <sz val="9"/>
            <color indexed="81"/>
            <rFont val="Tahoma"/>
            <charset val="1"/>
          </rPr>
          <t xml:space="preserve">9. Sanofi. Market research. 2018. SAGB.ALI.19.01.0009
</t>
        </r>
      </text>
    </comment>
    <comment ref="L17" authorId="0" shapeId="0" xr:uid="{00000000-0006-0000-0600-000005000000}">
      <text>
        <r>
          <rPr>
            <sz val="9"/>
            <color indexed="81"/>
            <rFont val="Tahoma"/>
            <family val="2"/>
          </rPr>
          <t>(Pop-up text in final tool) - 'Praluent initiator' is the healthcare provider where PCSK9 inhibitors are initiated in the service. This will vary depending on your service model (i.e. does not have to be a chemical pathologist).</t>
        </r>
      </text>
    </comment>
    <comment ref="F18" authorId="0" shapeId="0" xr:uid="{00000000-0006-0000-0600-000006000000}">
      <text>
        <r>
          <rPr>
            <b/>
            <sz val="9"/>
            <color rgb="FF000000"/>
            <rFont val="Tahoma"/>
            <charset val="1"/>
          </rPr>
          <t xml:space="preserve">9. Sanofi. Market research. 2018. SAGB.ALI.19.01.0009
</t>
        </r>
      </text>
    </comment>
    <comment ref="K23" authorId="0" shapeId="0" xr:uid="{00000000-0006-0000-0600-000007000000}">
      <text>
        <r>
          <rPr>
            <b/>
            <sz val="9"/>
            <color indexed="81"/>
            <rFont val="Tahoma"/>
            <charset val="1"/>
          </rPr>
          <t xml:space="preserve">10. FOI 3976- Lipid Clinic Referrals. Available at: https://www.medway.nhs.uk/foi-disclosure-log/foi-3976-lipid-clinic-referrals/31779
</t>
        </r>
      </text>
    </comment>
    <comment ref="D24" authorId="0" shapeId="0" xr:uid="{00000000-0006-0000-0600-000008000000}">
      <text>
        <r>
          <rPr>
            <b/>
            <sz val="9"/>
            <color rgb="FF000000"/>
            <rFont val="Tahoma"/>
            <charset val="1"/>
          </rPr>
          <t xml:space="preserve">9. Sanofi. Market research. 2018. SAGB.ALI.19.01.0009
</t>
        </r>
      </text>
    </comment>
    <comment ref="H24" authorId="0" shapeId="0" xr:uid="{00000000-0006-0000-0600-000009000000}">
      <text>
        <r>
          <rPr>
            <b/>
            <sz val="9"/>
            <color indexed="81"/>
            <rFont val="Tahoma"/>
            <charset val="1"/>
          </rPr>
          <t xml:space="preserve">9. Sanofi. Market research. 2018. SAGB.ALI.19.01.0009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OPEN VIE</author>
  </authors>
  <commentList>
    <comment ref="C10" authorId="0" shapeId="0" xr:uid="{00000000-0006-0000-0700-000001000000}">
      <text>
        <r>
          <rPr>
            <b/>
            <sz val="9"/>
            <color indexed="81"/>
            <rFont val="Tahoma"/>
            <charset val="1"/>
          </rPr>
          <t>7. Russell K et al. J Cardiopulm Rehabil Prev. 2011;31(6):373-7</t>
        </r>
      </text>
    </comment>
    <comment ref="I10" authorId="0" shapeId="0" xr:uid="{00000000-0006-0000-0700-000002000000}">
      <text>
        <r>
          <rPr>
            <b/>
            <sz val="9"/>
            <color indexed="81"/>
            <rFont val="Tahoma"/>
            <charset val="1"/>
          </rPr>
          <t xml:space="preserve">9. Sanofi. Market research. 2018. SAGB.ALI.19.01.0009
</t>
        </r>
      </text>
    </comment>
    <comment ref="F14" authorId="0" shapeId="0" xr:uid="{00000000-0006-0000-0700-000003000000}">
      <text>
        <r>
          <rPr>
            <b/>
            <sz val="9"/>
            <color indexed="81"/>
            <rFont val="Tahoma"/>
            <charset val="1"/>
          </rPr>
          <t>8. Dalal HM et al. BMJ 2015;351:h5000</t>
        </r>
      </text>
    </comment>
    <comment ref="J15" authorId="0" shapeId="0" xr:uid="{00000000-0006-0000-0700-000004000000}">
      <text>
        <r>
          <rPr>
            <b/>
            <sz val="9"/>
            <color indexed="81"/>
            <rFont val="Tahoma"/>
            <charset val="1"/>
          </rPr>
          <t xml:space="preserve">9. Sanofi. Market research. 2018. SAGB.ALI.19.01.0009
</t>
        </r>
      </text>
    </comment>
    <comment ref="L17" authorId="0" shapeId="0" xr:uid="{00000000-0006-0000-0700-000005000000}">
      <text>
        <r>
          <rPr>
            <sz val="9"/>
            <color indexed="81"/>
            <rFont val="Tahoma"/>
            <family val="2"/>
          </rPr>
          <t>(Pop-up text in final tool) - 'Praluent initiator' is the healthcare provider where PCSK9 inhibitors are initiated in the service. This will vary depending on your service model (i.e. does not have to be a chemical pathologist).</t>
        </r>
      </text>
    </comment>
    <comment ref="F18" authorId="0" shapeId="0" xr:uid="{00000000-0006-0000-0700-000006000000}">
      <text>
        <r>
          <rPr>
            <b/>
            <sz val="9"/>
            <color indexed="81"/>
            <rFont val="Tahoma"/>
            <charset val="1"/>
          </rPr>
          <t xml:space="preserve">9. Sanofi. Market research. 2018. SAGB.ALI.19.01.0009
</t>
        </r>
      </text>
    </comment>
    <comment ref="K23" authorId="0" shapeId="0" xr:uid="{00000000-0006-0000-0700-000007000000}">
      <text>
        <r>
          <rPr>
            <b/>
            <sz val="9"/>
            <color indexed="81"/>
            <rFont val="Tahoma"/>
            <charset val="1"/>
          </rPr>
          <t xml:space="preserve">10. FOI 3976- Lipid Clinic Referrals. Available at: https://www.medway.nhs.uk/foi-disclosure-log/foi-3976-lipid-clinic-referrals/31779
</t>
        </r>
      </text>
    </comment>
    <comment ref="D24" authorId="0" shapeId="0" xr:uid="{00000000-0006-0000-0700-000008000000}">
      <text>
        <r>
          <rPr>
            <b/>
            <sz val="9"/>
            <color indexed="81"/>
            <rFont val="Tahoma"/>
            <charset val="1"/>
          </rPr>
          <t xml:space="preserve">9. Sanofi. Market research. 2018. SAGB.ALI.19.01.0009
</t>
        </r>
      </text>
    </comment>
    <comment ref="H24" authorId="0" shapeId="0" xr:uid="{00000000-0006-0000-0700-000009000000}">
      <text>
        <r>
          <rPr>
            <b/>
            <sz val="9"/>
            <color indexed="81"/>
            <rFont val="Tahoma"/>
            <charset val="1"/>
          </rPr>
          <t xml:space="preserve">9. Sanofi. Market research. 2018. SAGB.ALI.19.01.0009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OPEN VIE</author>
  </authors>
  <commentList>
    <comment ref="C10" authorId="0" shapeId="0" xr:uid="{00000000-0006-0000-0900-000001000000}">
      <text>
        <r>
          <rPr>
            <b/>
            <sz val="9"/>
            <color indexed="81"/>
            <rFont val="Tahoma"/>
            <charset val="1"/>
          </rPr>
          <t>7. Russell K et al. J Cardiopulm Rehabil Prev. 2011;31(6):373-7</t>
        </r>
      </text>
    </comment>
    <comment ref="I10" authorId="0" shapeId="0" xr:uid="{00000000-0006-0000-0900-000002000000}">
      <text>
        <r>
          <rPr>
            <b/>
            <sz val="9"/>
            <color indexed="81"/>
            <rFont val="Tahoma"/>
            <charset val="1"/>
          </rPr>
          <t xml:space="preserve">9. Sanofi. Market research. 2018. SAGB.ALI.19.01.0009
</t>
        </r>
      </text>
    </comment>
    <comment ref="F14" authorId="0" shapeId="0" xr:uid="{00000000-0006-0000-0900-000003000000}">
      <text>
        <r>
          <rPr>
            <b/>
            <sz val="9"/>
            <color indexed="81"/>
            <rFont val="Tahoma"/>
            <charset val="1"/>
          </rPr>
          <t>8. Dalal HM et al. BMJ 2015;351:h5000</t>
        </r>
      </text>
    </comment>
    <comment ref="J15" authorId="0" shapeId="0" xr:uid="{00000000-0006-0000-0900-000004000000}">
      <text>
        <r>
          <rPr>
            <b/>
            <sz val="9"/>
            <color indexed="81"/>
            <rFont val="Tahoma"/>
            <charset val="1"/>
          </rPr>
          <t xml:space="preserve">9. Sanofi. Market research. 2018. SAGB.ALI.19.01.0009
</t>
        </r>
      </text>
    </comment>
    <comment ref="L17" authorId="0" shapeId="0" xr:uid="{00000000-0006-0000-0900-000005000000}">
      <text>
        <r>
          <rPr>
            <sz val="9"/>
            <color indexed="81"/>
            <rFont val="Tahoma"/>
            <family val="2"/>
          </rPr>
          <t>(Pop-up text in final tool) - 'Praluent initiator' is the healthcare provider where PCSK9 inhibitors are initiated in the service. This will vary depending on your service model (i.e. does not have to be a chemical pathologist).</t>
        </r>
      </text>
    </comment>
    <comment ref="F18" authorId="0" shapeId="0" xr:uid="{00000000-0006-0000-0900-000006000000}">
      <text>
        <r>
          <rPr>
            <b/>
            <sz val="9"/>
            <color indexed="81"/>
            <rFont val="Tahoma"/>
            <charset val="1"/>
          </rPr>
          <t xml:space="preserve">9. Sanofi. Market research. 2018. SAGB.ALI.19.01.0009
</t>
        </r>
      </text>
    </comment>
    <comment ref="K23" authorId="0" shapeId="0" xr:uid="{00000000-0006-0000-0900-000007000000}">
      <text>
        <r>
          <rPr>
            <b/>
            <sz val="9"/>
            <color indexed="81"/>
            <rFont val="Tahoma"/>
            <charset val="1"/>
          </rPr>
          <t xml:space="preserve">10. FOI 3976- Lipid Clinic Referrals. Available at: https://www.medway.nhs.uk/foi-disclosure-log/foi-3976-lipid-clinic-referrals/31779
</t>
        </r>
      </text>
    </comment>
    <comment ref="D24" authorId="0" shapeId="0" xr:uid="{00000000-0006-0000-0900-000008000000}">
      <text>
        <r>
          <rPr>
            <b/>
            <sz val="9"/>
            <color indexed="81"/>
            <rFont val="Tahoma"/>
            <charset val="1"/>
          </rPr>
          <t xml:space="preserve">9. Sanofi. Market research. 2018. SAGB.ALI.19.01.0009
</t>
        </r>
      </text>
    </comment>
    <comment ref="H24" authorId="0" shapeId="0" xr:uid="{00000000-0006-0000-0900-000009000000}">
      <text>
        <r>
          <rPr>
            <b/>
            <sz val="9"/>
            <color indexed="81"/>
            <rFont val="Tahoma"/>
            <charset val="1"/>
          </rPr>
          <t xml:space="preserve">9. Sanofi. Market research. 2018. SAGB.ALI.19.01.0009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OPEN VIE</author>
    <author>Sonika Awasthy</author>
  </authors>
  <commentList>
    <comment ref="L12" authorId="0" shapeId="0" xr:uid="{00000000-0006-0000-0B00-000001000000}">
      <text>
        <r>
          <rPr>
            <sz val="9"/>
            <color indexed="81"/>
            <rFont val="Tahoma"/>
            <family val="2"/>
          </rPr>
          <t xml:space="preserve">% events pooled from ODYSSEY OUTCOMES primary efficacy and components
</t>
        </r>
      </text>
    </comment>
    <comment ref="L14" authorId="0" shapeId="0" xr:uid="{00000000-0006-0000-0B00-000002000000}">
      <text>
        <r>
          <rPr>
            <sz val="9"/>
            <color indexed="81"/>
            <rFont val="Tahoma"/>
            <family val="2"/>
          </rPr>
          <t xml:space="preserve">Costs aligned with 11. NICE Technology appraisal guidance [TA393]. Available at: https://www.nice.org.uk/guidance/ta393/chapter/1-Recommendations
</t>
        </r>
      </text>
    </comment>
    <comment ref="H21" authorId="1" shapeId="0" xr:uid="{00000000-0006-0000-0B00-000003000000}">
      <text>
        <r>
          <rPr>
            <sz val="9"/>
            <color indexed="81"/>
            <rFont val="Tahoma"/>
            <family val="2"/>
          </rPr>
          <t>12. NHS. 2019/20 National Tariff Workbook Available at: https://improvement.nhs.uk/documents/4981/AnnexA_1920_National_tariff_workbook.xlsx
320 – Cardiology. WF01A Follow-up attendance - single professional.</t>
        </r>
      </text>
    </comment>
    <comment ref="J21" authorId="1" shapeId="0" xr:uid="{00000000-0006-0000-0B00-000004000000}">
      <text>
        <r>
          <rPr>
            <sz val="9"/>
            <color indexed="81"/>
            <rFont val="Tahoma"/>
            <family val="2"/>
          </rPr>
          <t>12. NHS. 2019/20 National Tariff Workbook Available at: https://improvement.nhs.uk/documents/4981/AnnexA_1920_National_tariff_workbook.xlsx
Cardiac Rehabilitation post discharge.</t>
        </r>
      </text>
    </comment>
    <comment ref="L21" authorId="1" shapeId="0" xr:uid="{00000000-0006-0000-0B00-000005000000}">
      <text>
        <r>
          <rPr>
            <sz val="9"/>
            <color indexed="81"/>
            <rFont val="Tahoma"/>
            <family val="2"/>
          </rPr>
          <t xml:space="preserve">PSSRU unit cost of GP appointment. 
13. PSSRU. Unit Costs of Health and Social Care 2018. Available at: https://www.pssru.ac.uk/pub/uc/uc2018/community-based-health-care-staff.pdf
</t>
        </r>
      </text>
    </comment>
    <comment ref="N21" authorId="1" shapeId="0" xr:uid="{00000000-0006-0000-0B00-000006000000}">
      <text>
        <r>
          <rPr>
            <sz val="9"/>
            <color indexed="81"/>
            <rFont val="Tahoma"/>
            <family val="2"/>
          </rPr>
          <t>12. NHS. 2019/20 National Tariff Workbook Available at: https://improvement.nhs.uk/documents/4981/AnnexA_1920_National_tariff_workbook.xlsx
303 – Clinical Haematology. WF01B First attendance - single professional.</t>
        </r>
      </text>
    </comment>
    <comment ref="L33" authorId="0" shapeId="0" xr:uid="{00000000-0006-0000-0B00-000007000000}">
      <text>
        <r>
          <rPr>
            <b/>
            <sz val="9"/>
            <color indexed="81"/>
            <rFont val="Tahoma"/>
            <family val="2"/>
          </rPr>
          <t xml:space="preserve">Although the ODYSSEY OUTCOMES trial was a four year study, event rate reduction has been calculated over 5 years to reflect the time horizon of the NICE resource impact template
</t>
        </r>
      </text>
    </comment>
  </commentList>
</comments>
</file>

<file path=xl/sharedStrings.xml><?xml version="1.0" encoding="utf-8"?>
<sst xmlns="http://schemas.openxmlformats.org/spreadsheetml/2006/main" count="1026" uniqueCount="415">
  <si>
    <t>England</t>
  </si>
  <si>
    <t>X</t>
  </si>
  <si>
    <t>Lipid lead</t>
  </si>
  <si>
    <t>GP</t>
  </si>
  <si>
    <t>Follow-up cardiology visit</t>
  </si>
  <si>
    <t>Admission &amp; cardiology visit</t>
  </si>
  <si>
    <t>Cost of visit</t>
  </si>
  <si>
    <t>Primary care costs</t>
  </si>
  <si>
    <t>Secondary care costs</t>
  </si>
  <si>
    <t>Event costs</t>
  </si>
  <si>
    <t>Primary and secondary care costs</t>
  </si>
  <si>
    <t>Cost of event</t>
  </si>
  <si>
    <t>% of events</t>
  </si>
  <si>
    <t>CHD Death</t>
  </si>
  <si>
    <t>MI</t>
  </si>
  <si>
    <t>Unstable Angina</t>
  </si>
  <si>
    <r>
      <t xml:space="preserve">Non-FH with a very high risk of CVD (LDL-C </t>
    </r>
    <r>
      <rPr>
        <b/>
        <sz val="12"/>
        <color theme="1"/>
        <rFont val="Calibri"/>
        <family val="2"/>
      </rPr>
      <t>≥3.5 mmol/l)</t>
    </r>
  </si>
  <si>
    <t>Praluent</t>
  </si>
  <si>
    <t>Without Praluent</t>
  </si>
  <si>
    <t>Difference</t>
  </si>
  <si>
    <t>RISK</t>
  </si>
  <si>
    <t>COSTS</t>
  </si>
  <si>
    <t>CAPACITY</t>
  </si>
  <si>
    <t>Monthly capacity</t>
  </si>
  <si>
    <t>%</t>
  </si>
  <si>
    <t>Rehab</t>
  </si>
  <si>
    <t>PCSK9</t>
  </si>
  <si>
    <t>Patients</t>
  </si>
  <si>
    <t xml:space="preserve"> Follow-up</t>
  </si>
  <si>
    <t>From elective/non-elective admissions</t>
  </si>
  <si>
    <t>Time to Rehab</t>
  </si>
  <si>
    <t>From rehab</t>
  </si>
  <si>
    <t>Time to Follow-up</t>
  </si>
  <si>
    <t>From cardiologist follow-up</t>
  </si>
  <si>
    <t>Time to GP</t>
  </si>
  <si>
    <t>From GP</t>
  </si>
  <si>
    <t>To</t>
  </si>
  <si>
    <t>1. GP from admission</t>
  </si>
  <si>
    <t>2. GP from rehab</t>
  </si>
  <si>
    <t>3. GP from cardiologist follow-up</t>
  </si>
  <si>
    <t>End check</t>
  </si>
  <si>
    <t>Time to lipid lead</t>
  </si>
  <si>
    <t>1. Lipid lead from admission</t>
  </si>
  <si>
    <t>2. Lipid lead from rehab</t>
  </si>
  <si>
    <t>3. Lipid lead from cardiologist follow-up</t>
  </si>
  <si>
    <t>4. Lipid lead from GP</t>
  </si>
  <si>
    <t>Time to lipid lead 1</t>
  </si>
  <si>
    <t>Time to lipid lead 2</t>
  </si>
  <si>
    <t>Time to lipid lead 3</t>
  </si>
  <si>
    <t>Revised service model - patient flow</t>
  </si>
  <si>
    <t>years</t>
  </si>
  <si>
    <t>PCSK9 from lipid lead</t>
  </si>
  <si>
    <t>Patients in:</t>
  </si>
  <si>
    <t>PCSK9 direct (non-lipid lead)</t>
  </si>
  <si>
    <t>To lipid lead</t>
  </si>
  <si>
    <t>To PCSK9 direct</t>
  </si>
  <si>
    <t>Current service model - patient flow</t>
  </si>
  <si>
    <t>1. PCSK9 direct from admission</t>
  </si>
  <si>
    <t>Time to PCSK9</t>
  </si>
  <si>
    <t>2. PCSK9 direct from rehab</t>
  </si>
  <si>
    <t>3. PCSK9 direct from cardiologist follow-up</t>
  </si>
  <si>
    <t>=</t>
  </si>
  <si>
    <t>days</t>
  </si>
  <si>
    <t>Initial GP appointment</t>
  </si>
  <si>
    <t>Frequency of GP</t>
  </si>
  <si>
    <t>Follow-up for GP-GP patients</t>
  </si>
  <si>
    <t>Follow-up for GP-lipid patients</t>
  </si>
  <si>
    <t>Follow-up for direct lipid lead</t>
  </si>
  <si>
    <t>Follow-up for direct PCSK9</t>
  </si>
  <si>
    <t>Total primary care costs</t>
  </si>
  <si>
    <t>Elective/non-elective admission</t>
  </si>
  <si>
    <t>Cardiac Rehab</t>
  </si>
  <si>
    <t>Cardiologist follow-up</t>
  </si>
  <si>
    <t>Number of events</t>
  </si>
  <si>
    <t>Patients - no PCSK9</t>
  </si>
  <si>
    <t>Total number of events</t>
  </si>
  <si>
    <t>Total event costs</t>
  </si>
  <si>
    <t>n</t>
  </si>
  <si>
    <t>Mean time to PCSK9</t>
  </si>
  <si>
    <t>weeks</t>
  </si>
  <si>
    <t>or</t>
  </si>
  <si>
    <t>Capacity</t>
  </si>
  <si>
    <t>Time in months</t>
  </si>
  <si>
    <t>Actual capacity</t>
  </si>
  <si>
    <t>Patients per available capacity slot</t>
  </si>
  <si>
    <t>Overflow per available slot</t>
  </si>
  <si>
    <t>Shortest wait time</t>
  </si>
  <si>
    <t>Longest wait time</t>
  </si>
  <si>
    <t>Mean wait time for those</t>
  </si>
  <si>
    <t>waiting</t>
  </si>
  <si>
    <t>Additional waiting time due to capacity (months)</t>
  </si>
  <si>
    <t>Additional waiting time due to capacity (days)</t>
  </si>
  <si>
    <t>Time to lipid lead - including capacity</t>
  </si>
  <si>
    <t>Include capacity</t>
  </si>
  <si>
    <t>Worksheet</t>
  </si>
  <si>
    <t>Current value</t>
  </si>
  <si>
    <t>Default value</t>
  </si>
  <si>
    <t>Current service model</t>
  </si>
  <si>
    <t>Revised service model</t>
  </si>
  <si>
    <t>Times</t>
  </si>
  <si>
    <t>Time horizon</t>
  </si>
  <si>
    <t>direct admission</t>
  </si>
  <si>
    <t>rehab</t>
  </si>
  <si>
    <t>Current Capacity</t>
  </si>
  <si>
    <t>Revised Capacity</t>
  </si>
  <si>
    <t>The maximum mean additional waiting time via is</t>
  </si>
  <si>
    <t>Current</t>
  </si>
  <si>
    <t>Revised</t>
  </si>
  <si>
    <t>#,0</t>
  </si>
  <si>
    <t xml:space="preserve">The maximum mean additional waiting time is:  </t>
  </si>
  <si>
    <t>Population</t>
  </si>
  <si>
    <t>Show patient numbers</t>
  </si>
  <si>
    <t>ERROR(S) IN PATHWAYS - Please check both the current and revised service models for errors.</t>
  </si>
  <si>
    <t>100% check</t>
  </si>
  <si>
    <t>Error check</t>
  </si>
  <si>
    <t>Revised service  model</t>
  </si>
  <si>
    <t>Stroke</t>
  </si>
  <si>
    <t>Surrey Heartlands STP</t>
  </si>
  <si>
    <t>Capacity - Current</t>
  </si>
  <si>
    <t>Capacity - Revised</t>
  </si>
  <si>
    <t>`</t>
  </si>
  <si>
    <r>
      <t xml:space="preserve">Total costs                                        </t>
    </r>
    <r>
      <rPr>
        <b/>
        <sz val="8"/>
        <color theme="1"/>
        <rFont val="Calibri"/>
        <family val="2"/>
        <scheme val="minor"/>
      </rPr>
      <t xml:space="preserve"> </t>
    </r>
    <r>
      <rPr>
        <b/>
        <sz val="9"/>
        <color theme="1"/>
        <rFont val="Calibri"/>
        <family val="2"/>
        <scheme val="minor"/>
      </rPr>
      <t>(1</t>
    </r>
    <r>
      <rPr>
        <b/>
        <sz val="9"/>
        <color theme="1"/>
        <rFont val="Calibri"/>
        <family val="2"/>
      </rPr>
      <t>° and 2°</t>
    </r>
    <r>
      <rPr>
        <b/>
        <sz val="8"/>
        <color theme="1"/>
        <rFont val="Calibri"/>
        <family val="2"/>
        <scheme val="minor"/>
      </rPr>
      <t xml:space="preserve"> care costs + event costs</t>
    </r>
    <r>
      <rPr>
        <b/>
        <sz val="9"/>
        <color theme="1"/>
        <rFont val="Calibri"/>
        <family val="2"/>
        <scheme val="minor"/>
      </rPr>
      <t>)</t>
    </r>
  </si>
  <si>
    <t>Clinics per month</t>
  </si>
  <si>
    <t>Capacity per clinic</t>
  </si>
  <si>
    <t xml:space="preserve">Events  </t>
  </si>
  <si>
    <t xml:space="preserve">Events avoided  </t>
  </si>
  <si>
    <t xml:space="preserve">Event costs  </t>
  </si>
  <si>
    <t xml:space="preserve">Event costs avoided  </t>
  </si>
  <si>
    <t xml:space="preserve">Patients receiving Praluent  </t>
  </si>
  <si>
    <t xml:space="preserve">Mean time to Praluent (days)  </t>
  </si>
  <si>
    <t>Events - type of event</t>
  </si>
  <si>
    <t>CHD death</t>
  </si>
  <si>
    <t>Unstable angina</t>
  </si>
  <si>
    <t xml:space="preserve">CHD death  </t>
  </si>
  <si>
    <t xml:space="preserve">MI  </t>
  </si>
  <si>
    <t xml:space="preserve">Unstable angina  </t>
  </si>
  <si>
    <t xml:space="preserve">Stroke  </t>
  </si>
  <si>
    <t>Without CVD</t>
  </si>
  <si>
    <t>With CVD</t>
  </si>
  <si>
    <t>Primary non‑familial hypercholesterolaemia or mixed dyslipidaemia</t>
  </si>
  <si>
    <t>Not recommended at any LDL‑C concentration</t>
  </si>
  <si>
    <t>Recommended only if LDL‑C concentration is persistently above 4.0 mmol/l</t>
  </si>
  <si>
    <t>Recommended only if LDL‑C concentration is persistently above 3.5 mmol/l</t>
  </si>
  <si>
    <t>Primary heterozygous‑familial hypercholesterolaemia</t>
  </si>
  <si>
    <t>Recommended only if LDL‑C concentration is persistently above 5.0 mmol/l</t>
  </si>
  <si>
    <t>High risk of CVD †</t>
  </si>
  <si>
    <t>Very high risk of CVD ‡</t>
  </si>
  <si>
    <t>Number of available Praluent initiator appointments</t>
  </si>
  <si>
    <t>Wales</t>
  </si>
  <si>
    <t>Abertawe Bro Morgannwg University Health Board</t>
  </si>
  <si>
    <t>Aneurin Bevan University Health Board</t>
  </si>
  <si>
    <t>Betsi Cadwaladr University Health Board</t>
  </si>
  <si>
    <t>Cardiff &amp; Vale University Health Board</t>
  </si>
  <si>
    <t>Cwm Taf University Health Board</t>
  </si>
  <si>
    <t>Hywel Dda University Health Board</t>
  </si>
  <si>
    <t>Powys Teaching Health Board</t>
  </si>
  <si>
    <t>Scotland</t>
  </si>
  <si>
    <t>NHS Ayrshire and Arran</t>
  </si>
  <si>
    <t xml:space="preserve">NHS Borders </t>
  </si>
  <si>
    <t xml:space="preserve">NHS Dumfries and Galloway </t>
  </si>
  <si>
    <t xml:space="preserve">NHS Fife </t>
  </si>
  <si>
    <t xml:space="preserve">NHS Forth Valley </t>
  </si>
  <si>
    <t xml:space="preserve">NHS Grampian </t>
  </si>
  <si>
    <t>NHS Greater Glasgow and Clyde</t>
  </si>
  <si>
    <t xml:space="preserve">NHS Highland </t>
  </si>
  <si>
    <t>NHS Lanarkshire</t>
  </si>
  <si>
    <t>NHS Lothian</t>
  </si>
  <si>
    <t>NHS Orkney</t>
  </si>
  <si>
    <t xml:space="preserve">NHS Shetland </t>
  </si>
  <si>
    <t xml:space="preserve">NHS Tayside </t>
  </si>
  <si>
    <t xml:space="preserve">NHS Western Isles </t>
  </si>
  <si>
    <t>Revised service model 2 - patient flow</t>
  </si>
  <si>
    <t>Capacity - Revised (2)</t>
  </si>
  <si>
    <t>Revised service model (2)</t>
  </si>
  <si>
    <t>Revised service model 2</t>
  </si>
  <si>
    <t xml:space="preserve">CAPACITY There are capacity delays via:   </t>
  </si>
  <si>
    <t xml:space="preserve">There are capacity delays via: </t>
  </si>
  <si>
    <t>Cardiac rehabilitation</t>
  </si>
  <si>
    <t>ERROR - Please ensure that the total time to lipid lead is less than 5 years. This may require increasing the service capacity to reduce time to Praluent initiator.</t>
  </si>
  <si>
    <t>NHS Airedale, Wharfedale and Craven CCG</t>
  </si>
  <si>
    <t>NHS Ashford CCG</t>
  </si>
  <si>
    <t>NHS Barking &amp; Dagenham CCG</t>
  </si>
  <si>
    <t>NHS Barnet CCG</t>
  </si>
  <si>
    <t>NHS Barnsley CCG</t>
  </si>
  <si>
    <t>NHS Basildon and Brentwood CCG</t>
  </si>
  <si>
    <t>NHS Bassetlaw CCG</t>
  </si>
  <si>
    <t>NHS Bath and North East Somerset CCG</t>
  </si>
  <si>
    <t>NHS Bedfordshire CCG</t>
  </si>
  <si>
    <t xml:space="preserve">NHS Berkshire West CCG </t>
  </si>
  <si>
    <t>NHS Bexley CCG</t>
  </si>
  <si>
    <t>NHS Birmingham and Solihull CCG</t>
  </si>
  <si>
    <t>NHS Blackburn with Darwen CCG</t>
  </si>
  <si>
    <t>NHS Blackpool CCG</t>
  </si>
  <si>
    <t>NHS Bolton CCG</t>
  </si>
  <si>
    <t>NHS Bradford City CCG</t>
  </si>
  <si>
    <t>NHS Bradford Districts CCG</t>
  </si>
  <si>
    <t>NHS Brent CCG</t>
  </si>
  <si>
    <t>NHS Brighton and Hove CCG</t>
  </si>
  <si>
    <t>NHS Bristol, North Somerset and South Gloucestershire CCG</t>
  </si>
  <si>
    <t>NHS Bromley CCG</t>
  </si>
  <si>
    <t>NHS Buckinghamshire CCG</t>
  </si>
  <si>
    <t>NHS Bury CCG</t>
  </si>
  <si>
    <t>NHS Calderdale CCG</t>
  </si>
  <si>
    <t>NHS Cambridgeshire and Peterborough CCG</t>
  </si>
  <si>
    <t>NHS Camden CCG</t>
  </si>
  <si>
    <t>NHS Cannock Chase CCG</t>
  </si>
  <si>
    <t>NHS Canterbury and Coastal CCG</t>
  </si>
  <si>
    <t>NHS Castle Point and Rochford CCG</t>
  </si>
  <si>
    <t>NHS Central London (Westminster) CCG</t>
  </si>
  <si>
    <t>NHS Chorley and South Ribble CCG</t>
  </si>
  <si>
    <t>NHS City and Hackney CCG</t>
  </si>
  <si>
    <t>NHS Coastal West Sussex CCG</t>
  </si>
  <si>
    <t>NHS Corby CCG</t>
  </si>
  <si>
    <t>NHS Coventry and Rugby CCG</t>
  </si>
  <si>
    <t>NHS Crawley CCG</t>
  </si>
  <si>
    <t>NHS Croydon CCG</t>
  </si>
  <si>
    <t>NHS Darlington CCG</t>
  </si>
  <si>
    <t>NHS Dartford, Gravesham and Swanley CCG</t>
  </si>
  <si>
    <t>NHS Derby and Derbyshire CCG</t>
  </si>
  <si>
    <t>NHS Devon CCG</t>
  </si>
  <si>
    <t>NHS Doncaster CCG</t>
  </si>
  <si>
    <t>NHS Dorset CCG</t>
  </si>
  <si>
    <t>NHS Dudley CCG</t>
  </si>
  <si>
    <t>NHS Durham Dales, Easington and Sedgefield CCG</t>
  </si>
  <si>
    <t>NHS Ealing CCG</t>
  </si>
  <si>
    <t>NHS East and North Hertfordshire CCG</t>
  </si>
  <si>
    <t xml:space="preserve">NHS East Berkshire CCG </t>
  </si>
  <si>
    <t>NHS East Lancashire CCG</t>
  </si>
  <si>
    <t>NHS East Leicestershire and Rutland CCG</t>
  </si>
  <si>
    <t>NHS East Riding of Yorkshire CCG</t>
  </si>
  <si>
    <t>NHS East Staffordshire CCG</t>
  </si>
  <si>
    <t>NHS East Surrey CCG</t>
  </si>
  <si>
    <t>NHS Eastbourne, Hailsham and Seaford CCG</t>
  </si>
  <si>
    <t>NHS Eastern Cheshire CCG</t>
  </si>
  <si>
    <t>NHS Enfield CCG</t>
  </si>
  <si>
    <t>NHS Fareham &amp; Gosport CCG</t>
  </si>
  <si>
    <t>NHS Fylde and Wyre CCG</t>
  </si>
  <si>
    <t>NHS Gloucestershire CCG</t>
  </si>
  <si>
    <t>NHS Great Yarmouth and Waveney CCG</t>
  </si>
  <si>
    <t>NHS Greater Huddersfield CCG</t>
  </si>
  <si>
    <t>NHS Greater Preston CCG</t>
  </si>
  <si>
    <t>NHS Greenwich CCG</t>
  </si>
  <si>
    <t>NHS Guildford and Waverley CCG</t>
  </si>
  <si>
    <t>NHS Halton CCG</t>
  </si>
  <si>
    <t>NHS Hambleton, Richmondshire and Whitby CCG</t>
  </si>
  <si>
    <t>NHS Hammersmith &amp; Fulham CCG</t>
  </si>
  <si>
    <t>NHS Haringey CCG</t>
  </si>
  <si>
    <t>NHS Harrogate and Rural District CCG</t>
  </si>
  <si>
    <t>NHS Harrow CCG</t>
  </si>
  <si>
    <t>NHS Hartlepool and Stockton-on-Tees CCG</t>
  </si>
  <si>
    <t>NHS Hastings and Rother CCG</t>
  </si>
  <si>
    <t>NHS Havering CCG</t>
  </si>
  <si>
    <t>NHS Herefordshire CCG</t>
  </si>
  <si>
    <t>NHS Herts Valleys CCG</t>
  </si>
  <si>
    <t>NHS Heywood, Middleton &amp; Rochdale CCG</t>
  </si>
  <si>
    <t>NHS High Weald Lewes Havens CCG</t>
  </si>
  <si>
    <t>NHS Hillingdon CCG</t>
  </si>
  <si>
    <t>NHS Horsham and Mid Sussex CCG</t>
  </si>
  <si>
    <t>NHS Hounslow CCG</t>
  </si>
  <si>
    <t>NHS Hull CCG</t>
  </si>
  <si>
    <t>NHS Ipswich and East Suffolk CCG</t>
  </si>
  <si>
    <t>NHS Isle of Wight CCG</t>
  </si>
  <si>
    <t>NHS Islington CCG</t>
  </si>
  <si>
    <t>NHS Kernow CCG</t>
  </si>
  <si>
    <t>NHS Kingston CCG</t>
  </si>
  <si>
    <t>NHS Knowsley CCG</t>
  </si>
  <si>
    <t>NHS Lambeth CCG</t>
  </si>
  <si>
    <t xml:space="preserve">NHS Leeds CCG </t>
  </si>
  <si>
    <t>NHS Leicester City CCG</t>
  </si>
  <si>
    <t>NHS Lewisham CCG</t>
  </si>
  <si>
    <t>NHS Lincolnshire East CCG</t>
  </si>
  <si>
    <t>NHS Lincolnshire West CCG</t>
  </si>
  <si>
    <t>NHS Liverpool CCG</t>
  </si>
  <si>
    <t>NHS Luton CCG</t>
  </si>
  <si>
    <t>NHS Manchester CCG</t>
  </si>
  <si>
    <t>NHS Mansfield and Ashfield CCG</t>
  </si>
  <si>
    <t>NHS Medway CCG</t>
  </si>
  <si>
    <t>NHS Merton CCG</t>
  </si>
  <si>
    <t>NHS Mid Essex CCG</t>
  </si>
  <si>
    <t>NHS Milton Keynes CCG</t>
  </si>
  <si>
    <t>NHS Morecambe Bay CCG</t>
  </si>
  <si>
    <t>NHS Nene CCG</t>
  </si>
  <si>
    <t>NHS Newark and Sherwood CCG</t>
  </si>
  <si>
    <t>NHS Newcastle Gateshead CCG</t>
  </si>
  <si>
    <t>NHS Newham CCG</t>
  </si>
  <si>
    <t>NHS North Cumbria CCG</t>
  </si>
  <si>
    <t>NHS North Durham CCG</t>
  </si>
  <si>
    <t>NHS North East Essex CCG</t>
  </si>
  <si>
    <t>NHS North East Hampshire and Farnham CCG</t>
  </si>
  <si>
    <t>NHS North East Lincolnshire CCG</t>
  </si>
  <si>
    <t>NHS North Hampshire CCG</t>
  </si>
  <si>
    <t>NHS North Kirklees CCG</t>
  </si>
  <si>
    <t>NHS North Lincolnshire CCG</t>
  </si>
  <si>
    <t>NHS North Norfolk CCG</t>
  </si>
  <si>
    <t>NHS North Staffordshire CCG</t>
  </si>
  <si>
    <t>NHS North Tyneside CCG</t>
  </si>
  <si>
    <t>NHS North West Surrey CCG</t>
  </si>
  <si>
    <t>NHS Northumberland CCG</t>
  </si>
  <si>
    <t>NHS Norwich CCG</t>
  </si>
  <si>
    <t>NHS Nottingham City CCG</t>
  </si>
  <si>
    <t>NHS Nottingham North &amp; East CCG</t>
  </si>
  <si>
    <t>NHS Nottingham West CCG</t>
  </si>
  <si>
    <t>NHS Oldham CCG</t>
  </si>
  <si>
    <t>NHS Oxfordshire CCG</t>
  </si>
  <si>
    <t>NHS Portsmouth CCG</t>
  </si>
  <si>
    <t>NHS Redbridge CCG</t>
  </si>
  <si>
    <t>NHS Redditch &amp; Bromsgrove CCG</t>
  </si>
  <si>
    <t>NHS Richmond CCG</t>
  </si>
  <si>
    <t>NHS Rotherham CCG</t>
  </si>
  <si>
    <t>NHS Rushcliffe CCG</t>
  </si>
  <si>
    <t>NHS Salford CCG</t>
  </si>
  <si>
    <t>NHS Sandwell and West Birmingham CCG</t>
  </si>
  <si>
    <t>NHS Scarborough and Ryedale CCG</t>
  </si>
  <si>
    <t>NHS Sheffield CCG</t>
  </si>
  <si>
    <t>NHS Shropshire CCG</t>
  </si>
  <si>
    <t>NHS Somerset CCG</t>
  </si>
  <si>
    <t>NHS South Cheshire CCG</t>
  </si>
  <si>
    <t>NHS South East Staffordshire and Seisdon Peninsula CCG</t>
  </si>
  <si>
    <t>NHS South Eastern Hampshire CCG</t>
  </si>
  <si>
    <t>NHS South Kent Coast CCG</t>
  </si>
  <si>
    <t>NHS South Lincolnshire CCG</t>
  </si>
  <si>
    <t>NHS South Norfolk CCG</t>
  </si>
  <si>
    <t>NHS South Sefton CCG</t>
  </si>
  <si>
    <t>NHS South Tees CCG</t>
  </si>
  <si>
    <t>NHS South Tyneside CCG</t>
  </si>
  <si>
    <t>NHS South Warwickshire CCG</t>
  </si>
  <si>
    <t>NHS South West Lincolnshire CCG</t>
  </si>
  <si>
    <t>NHS South Worcestershire CCG</t>
  </si>
  <si>
    <t>NHS Southampton CCG</t>
  </si>
  <si>
    <t>NHS Southend CCG</t>
  </si>
  <si>
    <t>NHS Southport &amp; Formby CCG</t>
  </si>
  <si>
    <t>NHS Southwark CCG</t>
  </si>
  <si>
    <t>NHS St Helens CCG</t>
  </si>
  <si>
    <t>NHS Stafford and Surrounds CCG</t>
  </si>
  <si>
    <t>NHS Stockport CCG</t>
  </si>
  <si>
    <t>NHS Stoke on Trent CCG</t>
  </si>
  <si>
    <t>NHS Sunderland CCG</t>
  </si>
  <si>
    <t>NHS Surrey Downs CCG</t>
  </si>
  <si>
    <t>NHS Surrey Heath CCG</t>
  </si>
  <si>
    <t>NHS Sutton CCG</t>
  </si>
  <si>
    <t>NHS Swale CCG</t>
  </si>
  <si>
    <t>NHS Swindon CCG</t>
  </si>
  <si>
    <t>NHS Tameside and Glossop CCG</t>
  </si>
  <si>
    <t>NHS Telford and Wrekin CCG</t>
  </si>
  <si>
    <t>NHS Thanet CCG</t>
  </si>
  <si>
    <t>NHS Thurrock CCG</t>
  </si>
  <si>
    <t>NHS Tower Hamlets CCG</t>
  </si>
  <si>
    <t>NHS Trafford CCG</t>
  </si>
  <si>
    <t>NHS Vale of York CCG</t>
  </si>
  <si>
    <t>NHS Vale Royal CCG</t>
  </si>
  <si>
    <t>NHS Wakefield CCG</t>
  </si>
  <si>
    <t>NHS Walsall CCG</t>
  </si>
  <si>
    <t>NHS Waltham Forest CCG</t>
  </si>
  <si>
    <t>NHS Wandsworth CCG</t>
  </si>
  <si>
    <t>NHS Warrington CCG</t>
  </si>
  <si>
    <t>NHS Warwickshire North CCG</t>
  </si>
  <si>
    <t>NHS West Cheshire CCG</t>
  </si>
  <si>
    <t>NHS West Essex CCG</t>
  </si>
  <si>
    <t>NHS West Hampshire CCG</t>
  </si>
  <si>
    <t>NHS West Kent CCG</t>
  </si>
  <si>
    <t>NHS West Lancashire CCG</t>
  </si>
  <si>
    <t>NHS West Leicestershire CCG</t>
  </si>
  <si>
    <t>NHS West London CCG</t>
  </si>
  <si>
    <t>NHS West Norfolk CCG</t>
  </si>
  <si>
    <t>NHS West Suffolk CCG</t>
  </si>
  <si>
    <t>NHS Wigan Borough CCG</t>
  </si>
  <si>
    <t>NHS Wiltshire CCG</t>
  </si>
  <si>
    <t>NHS Wirral CCG</t>
  </si>
  <si>
    <t>NHS Wolverhampton CCG</t>
  </si>
  <si>
    <t>NHS Wyre Forest CCG</t>
  </si>
  <si>
    <t>Bath and North East Somerset, Swindon and Wiltshire STP</t>
  </si>
  <si>
    <t>Birmingham and Solihull STP</t>
  </si>
  <si>
    <t>The Black Country STP</t>
  </si>
  <si>
    <t>Bristol, North Somerset and South Gloucestershire STP</t>
  </si>
  <si>
    <t>Cambridgeshire and Peterborough STP</t>
  </si>
  <si>
    <t>Cheshire and Merseyside STP</t>
  </si>
  <si>
    <t>Cornwall and the Isles of Scilly STP</t>
  </si>
  <si>
    <t>Coventry and Warwickshire STP</t>
  </si>
  <si>
    <t>Derbyshire STP</t>
  </si>
  <si>
    <t>Devon STP</t>
  </si>
  <si>
    <t>Durham, Darlington, Teesside, Hambleton, Richmondshire and Whitby STP</t>
  </si>
  <si>
    <t>East London STP</t>
  </si>
  <si>
    <t>Hampshire and the Isle of Wight STP</t>
  </si>
  <si>
    <t>Herefordshire and Worcestershire STP</t>
  </si>
  <si>
    <t>Hertfordshire and West Essex STP</t>
  </si>
  <si>
    <t>Humber, Coast and Vale STP</t>
  </si>
  <si>
    <t>Kent and Medway STP</t>
  </si>
  <si>
    <t>Leicester, Leicestershire and Rutland STP</t>
  </si>
  <si>
    <t>Lincolnshire STP</t>
  </si>
  <si>
    <t>Mid and South Essex STP</t>
  </si>
  <si>
    <t>Norfolk and Waveney STP</t>
  </si>
  <si>
    <t>Northamptonshire STP</t>
  </si>
  <si>
    <t>North Cumbria STP</t>
  </si>
  <si>
    <t>North London STP</t>
  </si>
  <si>
    <t>Northumberland, Tyne and Wear and North Durham STP</t>
  </si>
  <si>
    <t>North West London STP</t>
  </si>
  <si>
    <t>Shropshire and Telford and Wrekin STP</t>
  </si>
  <si>
    <t>Somerset STP</t>
  </si>
  <si>
    <t>South West London STP</t>
  </si>
  <si>
    <t>Staffordshire and Stoke-on-Trent STP</t>
  </si>
  <si>
    <t>Sussex and East Surrey STP</t>
  </si>
  <si>
    <t>South Yorkshire and Bassetlaw ICS</t>
  </si>
  <si>
    <t>Frimley Health and Care ICS</t>
  </si>
  <si>
    <t>Dorset ICS</t>
  </si>
  <si>
    <t>Bedfordshire, Luton and Milton Keynes ICS</t>
  </si>
  <si>
    <t>Nottinghamshire ICS</t>
  </si>
  <si>
    <t>Lancashire and South Cumbria ICS</t>
  </si>
  <si>
    <t>Buckinghamshire, Oxfordshire and Berkshire West ICS</t>
  </si>
  <si>
    <t>Greater Manchester ICS</t>
  </si>
  <si>
    <t>Surrey Heartlands ICS</t>
  </si>
  <si>
    <t>Gloucestershire ICS</t>
  </si>
  <si>
    <t>West Yorkshire and Harrogate ICS</t>
  </si>
  <si>
    <t>Suffolk and North East Essex ICS</t>
  </si>
  <si>
    <t>The North East and North Cumbria ICS</t>
  </si>
  <si>
    <t>South East London 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</si>
</sst>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quot;#,##0;[Red]\-&quot;£&quot;#,##0"/>
    <numFmt numFmtId="165" formatCode="_-* #,##0.00_-;\-* #,##0.00_-;_-* &quot;-&quot;??_-;_-@_-"/>
    <numFmt numFmtId="166" formatCode="0.0%"/>
    <numFmt numFmtId="167" formatCode="&quot;£&quot;#,##0.00"/>
    <numFmt numFmtId="168" formatCode="0.0"/>
    <numFmt numFmtId="169" formatCode="0.0000"/>
    <numFmt numFmtId="170" formatCode="&quot;£&quot;#,##0"/>
  </numFmts>
  <fonts count="39" x14ac:knownFonts="1">
    <font>
      <sz val="11"/>
      <color theme="1"/>
      <name val="Calibri"/>
      <family val="2"/>
      <scheme val="minor"/>
    </font>
    <font>
      <b/>
      <sz val="11"/>
      <color theme="1"/>
      <name val="Calibri"/>
      <family val="2"/>
      <scheme val="minor"/>
    </font>
    <font>
      <b/>
      <sz val="14"/>
      <color theme="0"/>
      <name val="Calibri"/>
      <family val="2"/>
      <scheme val="minor"/>
    </font>
    <font>
      <sz val="11"/>
      <color theme="4"/>
      <name val="Calibri"/>
      <family val="2"/>
      <scheme val="minor"/>
    </font>
    <font>
      <sz val="11"/>
      <color theme="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1"/>
      <color theme="0" tint="-0.249977111117893"/>
      <name val="Calibri"/>
      <family val="2"/>
      <scheme val="minor"/>
    </font>
    <font>
      <sz val="14"/>
      <color theme="1"/>
      <name val="Calibri"/>
      <family val="2"/>
      <scheme val="minor"/>
    </font>
    <font>
      <b/>
      <sz val="14"/>
      <color theme="1"/>
      <name val="Calibri"/>
      <family val="2"/>
      <scheme val="minor"/>
    </font>
    <font>
      <sz val="9"/>
      <color indexed="81"/>
      <name val="Tahoma"/>
      <family val="2"/>
    </font>
    <font>
      <sz val="16"/>
      <color theme="1"/>
      <name val="Calibri"/>
      <family val="2"/>
      <scheme val="minor"/>
    </font>
    <font>
      <b/>
      <sz val="16"/>
      <color theme="1"/>
      <name val="Calibri"/>
      <family val="2"/>
      <scheme val="minor"/>
    </font>
    <font>
      <sz val="11"/>
      <color rgb="FFFF0000"/>
      <name val="Calibri"/>
      <family val="2"/>
      <scheme val="minor"/>
    </font>
    <font>
      <sz val="12"/>
      <color theme="1"/>
      <name val="Calibri"/>
      <family val="2"/>
      <scheme val="minor"/>
    </font>
    <font>
      <b/>
      <sz val="12"/>
      <color theme="0"/>
      <name val="Calibri"/>
      <family val="2"/>
      <scheme val="minor"/>
    </font>
    <font>
      <b/>
      <sz val="12"/>
      <color theme="1"/>
      <name val="Calibri"/>
      <family val="2"/>
      <scheme val="minor"/>
    </font>
    <font>
      <sz val="11"/>
      <name val="Calibri"/>
      <family val="2"/>
      <scheme val="minor"/>
    </font>
    <font>
      <b/>
      <sz val="12"/>
      <color theme="1"/>
      <name val="Calibri"/>
      <family val="2"/>
    </font>
    <font>
      <i/>
      <sz val="11"/>
      <color theme="1"/>
      <name val="Calibri"/>
      <family val="2"/>
      <scheme val="minor"/>
    </font>
    <font>
      <b/>
      <sz val="14"/>
      <color rgb="FF004350"/>
      <name val="Calibri"/>
      <family val="2"/>
      <scheme val="minor"/>
    </font>
    <font>
      <sz val="10"/>
      <color theme="1"/>
      <name val="Calibri"/>
      <family val="2"/>
      <scheme val="minor"/>
    </font>
    <font>
      <b/>
      <sz val="11"/>
      <color rgb="FF009BC3"/>
      <name val="Calibri"/>
      <family val="2"/>
      <scheme val="minor"/>
    </font>
    <font>
      <sz val="11"/>
      <color rgb="FF009BC3"/>
      <name val="Calibri"/>
      <family val="2"/>
      <scheme val="minor"/>
    </font>
    <font>
      <sz val="11"/>
      <color rgb="FF00B050"/>
      <name val="Calibri"/>
      <family val="2"/>
      <scheme val="minor"/>
    </font>
    <font>
      <sz val="8"/>
      <color theme="0"/>
      <name val="Calibri"/>
      <family val="2"/>
      <scheme val="minor"/>
    </font>
    <font>
      <b/>
      <sz val="11"/>
      <color theme="0" tint="-0.249977111117893"/>
      <name val="Calibri"/>
      <family val="2"/>
      <scheme val="minor"/>
    </font>
    <font>
      <sz val="11"/>
      <color theme="0" tint="-4.9989318521683403E-2"/>
      <name val="Calibri"/>
      <family val="2"/>
      <scheme val="minor"/>
    </font>
    <font>
      <b/>
      <sz val="11"/>
      <color theme="9"/>
      <name val="Calibri"/>
      <family val="2"/>
      <scheme val="minor"/>
    </font>
    <font>
      <u/>
      <sz val="11"/>
      <color rgb="FFFF0000"/>
      <name val="Calibri"/>
      <family val="2"/>
      <scheme val="minor"/>
    </font>
    <font>
      <b/>
      <sz val="9"/>
      <color theme="1"/>
      <name val="Calibri"/>
      <family val="2"/>
      <scheme val="minor"/>
    </font>
    <font>
      <b/>
      <sz val="8"/>
      <color theme="1"/>
      <name val="Calibri"/>
      <family val="2"/>
      <scheme val="minor"/>
    </font>
    <font>
      <b/>
      <sz val="9"/>
      <color theme="1"/>
      <name val="Calibri"/>
      <family val="2"/>
    </font>
    <font>
      <sz val="11"/>
      <color rgb="FF004350"/>
      <name val="Calibri"/>
      <family val="2"/>
      <scheme val="minor"/>
    </font>
    <font>
      <b/>
      <sz val="11"/>
      <color rgb="FF004350"/>
      <name val="Calibri"/>
      <family val="2"/>
      <scheme val="minor"/>
    </font>
    <font>
      <b/>
      <sz val="9"/>
      <color indexed="81"/>
      <name val="Tahoma"/>
      <charset val="1"/>
    </font>
    <font>
      <b/>
      <sz val="9"/>
      <color rgb="FF000000"/>
      <name val="Tahoma"/>
      <family val="2"/>
    </font>
    <font>
      <b/>
      <sz val="9"/>
      <color rgb="FF000000"/>
      <name val="Tahoma"/>
      <charset val="1"/>
    </font>
  </fonts>
  <fills count="20">
    <fill>
      <patternFill patternType="none"/>
    </fill>
    <fill>
      <patternFill patternType="gray125"/>
    </fill>
    <fill>
      <patternFill patternType="solid">
        <fgColor theme="0" tint="-0.249977111117893"/>
        <bgColor indexed="64"/>
      </patternFill>
    </fill>
    <fill>
      <patternFill patternType="solid">
        <fgColor rgb="FF004350"/>
        <bgColor indexed="64"/>
      </patternFill>
    </fill>
    <fill>
      <patternFill patternType="solid">
        <fgColor theme="0"/>
        <bgColor indexed="64"/>
      </patternFill>
    </fill>
    <fill>
      <patternFill patternType="solid">
        <fgColor rgb="FF009BC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CAE8AA"/>
        <bgColor indexed="64"/>
      </patternFill>
    </fill>
    <fill>
      <patternFill patternType="solid">
        <fgColor rgb="FF9CD35F"/>
        <bgColor indexed="64"/>
      </patternFill>
    </fill>
    <fill>
      <patternFill patternType="solid">
        <fgColor rgb="FF92D050"/>
        <bgColor indexed="64"/>
      </patternFill>
    </fill>
    <fill>
      <patternFill patternType="solid">
        <fgColor rgb="FFFFC000"/>
        <bgColor indexed="64"/>
      </patternFill>
    </fill>
    <fill>
      <patternFill patternType="solid">
        <fgColor rgb="FFCCFFFF"/>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2" tint="-0.249977111117893"/>
        <bgColor indexed="64"/>
      </patternFill>
    </fill>
    <fill>
      <patternFill patternType="solid">
        <fgColor rgb="FFAFEEFF"/>
        <bgColor indexed="64"/>
      </patternFill>
    </fill>
  </fills>
  <borders count="4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004350"/>
      </left>
      <right style="medium">
        <color rgb="FF004350"/>
      </right>
      <top style="medium">
        <color rgb="FF004350"/>
      </top>
      <bottom style="medium">
        <color rgb="FF004350"/>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style="thin">
        <color theme="0" tint="-0.24994659260841701"/>
      </right>
      <top style="medium">
        <color indexed="64"/>
      </top>
      <bottom/>
      <diagonal/>
    </border>
    <border>
      <left style="thin">
        <color theme="0" tint="-0.24994659260841701"/>
      </left>
      <right style="thin">
        <color theme="0" tint="-0.24994659260841701"/>
      </right>
      <top style="medium">
        <color indexed="64"/>
      </top>
      <bottom/>
      <diagonal/>
    </border>
    <border>
      <left style="thin">
        <color theme="0" tint="-0.24994659260841701"/>
      </left>
      <right style="medium">
        <color indexed="64"/>
      </right>
      <top style="medium">
        <color indexed="64"/>
      </top>
      <bottom/>
      <diagonal/>
    </border>
    <border>
      <left style="medium">
        <color indexed="64"/>
      </left>
      <right style="thin">
        <color theme="0" tint="-0.24994659260841701"/>
      </right>
      <top/>
      <bottom/>
      <diagonal/>
    </border>
    <border>
      <left style="thin">
        <color theme="0" tint="-0.24994659260841701"/>
      </left>
      <right style="medium">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9" fontId="4" fillId="0" borderId="0" applyFont="0" applyFill="0" applyBorder="0" applyAlignment="0" applyProtection="0"/>
    <xf numFmtId="165" fontId="4" fillId="0" borderId="0" applyFont="0" applyFill="0" applyBorder="0" applyAlignment="0" applyProtection="0"/>
  </cellStyleXfs>
  <cellXfs count="292">
    <xf numFmtId="0" fontId="0" fillId="0" borderId="0" xfId="0"/>
    <xf numFmtId="0" fontId="0" fillId="2" borderId="0" xfId="0" applyFill="1"/>
    <xf numFmtId="0" fontId="0" fillId="3" borderId="1" xfId="0" applyFill="1" applyBorder="1"/>
    <xf numFmtId="0" fontId="0" fillId="3" borderId="2" xfId="0" applyFill="1" applyBorder="1"/>
    <xf numFmtId="0" fontId="0" fillId="3" borderId="3" xfId="0" applyFill="1" applyBorder="1"/>
    <xf numFmtId="0" fontId="0" fillId="3" borderId="4" xfId="0" applyFill="1" applyBorder="1"/>
    <xf numFmtId="0" fontId="0" fillId="3" borderId="0" xfId="0" applyFill="1" applyBorder="1"/>
    <xf numFmtId="0" fontId="0" fillId="3" borderId="5" xfId="0" applyFill="1" applyBorder="1"/>
    <xf numFmtId="0" fontId="0" fillId="3" borderId="6" xfId="0" applyFill="1" applyBorder="1"/>
    <xf numFmtId="0" fontId="0" fillId="3" borderId="7" xfId="0" applyFill="1" applyBorder="1"/>
    <xf numFmtId="0" fontId="0" fillId="3" borderId="8" xfId="0" applyFill="1" applyBorder="1"/>
    <xf numFmtId="0" fontId="2" fillId="3" borderId="0" xfId="0" applyFont="1" applyFill="1" applyBorder="1"/>
    <xf numFmtId="0" fontId="1" fillId="3" borderId="0" xfId="0" applyFont="1" applyFill="1" applyBorder="1"/>
    <xf numFmtId="0" fontId="0" fillId="4" borderId="1" xfId="0" applyFill="1" applyBorder="1"/>
    <xf numFmtId="0" fontId="0" fillId="4" borderId="2" xfId="0" applyFill="1" applyBorder="1"/>
    <xf numFmtId="0" fontId="0" fillId="4" borderId="3" xfId="0" applyFill="1" applyBorder="1"/>
    <xf numFmtId="0" fontId="0" fillId="4" borderId="4" xfId="0" applyFill="1" applyBorder="1"/>
    <xf numFmtId="0" fontId="0" fillId="4" borderId="0" xfId="0" applyFill="1" applyBorder="1"/>
    <xf numFmtId="0" fontId="0" fillId="4" borderId="5" xfId="0" applyFill="1" applyBorder="1"/>
    <xf numFmtId="0" fontId="2" fillId="4" borderId="0" xfId="0" applyFont="1" applyFill="1" applyBorder="1"/>
    <xf numFmtId="0" fontId="1" fillId="4" borderId="0" xfId="0" applyFont="1" applyFill="1" applyBorder="1"/>
    <xf numFmtId="0" fontId="0" fillId="4" borderId="6" xfId="0" applyFill="1" applyBorder="1"/>
    <xf numFmtId="0" fontId="0" fillId="4" borderId="7" xfId="0" applyFill="1" applyBorder="1"/>
    <xf numFmtId="0" fontId="0" fillId="4" borderId="8" xfId="0" applyFill="1" applyBorder="1"/>
    <xf numFmtId="0" fontId="0" fillId="0" borderId="0" xfId="0" applyBorder="1"/>
    <xf numFmtId="0" fontId="8" fillId="2" borderId="0" xfId="0" applyFont="1" applyFill="1"/>
    <xf numFmtId="9" fontId="0" fillId="4" borderId="9" xfId="1" applyFont="1" applyFill="1" applyBorder="1" applyAlignment="1">
      <alignment horizontal="center"/>
    </xf>
    <xf numFmtId="166" fontId="0" fillId="4" borderId="9" xfId="1" applyNumberFormat="1" applyFont="1" applyFill="1" applyBorder="1" applyAlignment="1">
      <alignment horizontal="center"/>
    </xf>
    <xf numFmtId="0" fontId="0" fillId="5" borderId="0" xfId="0" applyFill="1" applyBorder="1"/>
    <xf numFmtId="0" fontId="7" fillId="5" borderId="0" xfId="0" applyFont="1" applyFill="1" applyBorder="1"/>
    <xf numFmtId="0" fontId="0" fillId="4" borderId="9" xfId="0" applyFill="1" applyBorder="1" applyAlignment="1">
      <alignment horizontal="center"/>
    </xf>
    <xf numFmtId="0" fontId="7" fillId="4" borderId="0" xfId="0" applyFont="1" applyFill="1" applyBorder="1"/>
    <xf numFmtId="0" fontId="0" fillId="7" borderId="0" xfId="0" applyFill="1" applyBorder="1"/>
    <xf numFmtId="0" fontId="0" fillId="0" borderId="0" xfId="0" applyFill="1" applyBorder="1"/>
    <xf numFmtId="0" fontId="15" fillId="7" borderId="0" xfId="0" applyFont="1" applyFill="1" applyBorder="1"/>
    <xf numFmtId="0" fontId="17" fillId="7" borderId="0" xfId="0" applyFont="1" applyFill="1" applyBorder="1"/>
    <xf numFmtId="0" fontId="15" fillId="10" borderId="0" xfId="0" applyFont="1" applyFill="1" applyBorder="1"/>
    <xf numFmtId="0" fontId="15" fillId="8" borderId="0" xfId="0" applyFont="1" applyFill="1" applyBorder="1"/>
    <xf numFmtId="0" fontId="21" fillId="7" borderId="0" xfId="0" applyFont="1" applyFill="1" applyBorder="1"/>
    <xf numFmtId="0" fontId="0" fillId="4" borderId="18" xfId="0" applyFill="1" applyBorder="1" applyAlignment="1">
      <alignment horizontal="center"/>
    </xf>
    <xf numFmtId="9" fontId="0" fillId="4" borderId="18" xfId="0" applyNumberFormat="1" applyFill="1" applyBorder="1" applyAlignment="1">
      <alignment horizontal="center"/>
    </xf>
    <xf numFmtId="1" fontId="0" fillId="4" borderId="18" xfId="0" applyNumberFormat="1" applyFill="1" applyBorder="1" applyAlignment="1">
      <alignment horizontal="center"/>
    </xf>
    <xf numFmtId="0" fontId="14" fillId="4" borderId="0" xfId="0" applyFont="1" applyFill="1" applyBorder="1"/>
    <xf numFmtId="0" fontId="20" fillId="4" borderId="0" xfId="0" applyFont="1" applyFill="1" applyBorder="1"/>
    <xf numFmtId="0" fontId="14" fillId="4" borderId="18" xfId="0" applyFont="1" applyFill="1" applyBorder="1" applyAlignment="1">
      <alignment horizontal="center"/>
    </xf>
    <xf numFmtId="1" fontId="14" fillId="4" borderId="18" xfId="0" applyNumberFormat="1" applyFont="1" applyFill="1" applyBorder="1" applyAlignment="1">
      <alignment horizontal="center"/>
    </xf>
    <xf numFmtId="0" fontId="23" fillId="4" borderId="0" xfId="0" applyFont="1" applyFill="1" applyBorder="1"/>
    <xf numFmtId="0" fontId="0" fillId="4" borderId="13" xfId="0" applyFill="1" applyBorder="1" applyAlignment="1">
      <alignment horizontal="center"/>
    </xf>
    <xf numFmtId="0" fontId="0" fillId="4" borderId="18" xfId="0" applyFill="1" applyBorder="1"/>
    <xf numFmtId="0" fontId="0" fillId="6" borderId="18" xfId="0" applyFill="1" applyBorder="1" applyAlignment="1">
      <alignment horizontal="center"/>
    </xf>
    <xf numFmtId="1" fontId="0" fillId="11" borderId="18" xfId="0" applyNumberFormat="1" applyFill="1" applyBorder="1" applyAlignment="1">
      <alignment horizontal="center"/>
    </xf>
    <xf numFmtId="0" fontId="0" fillId="12" borderId="0" xfId="0" applyFill="1" applyBorder="1"/>
    <xf numFmtId="0" fontId="0" fillId="4" borderId="0" xfId="0" applyFont="1" applyFill="1" applyBorder="1"/>
    <xf numFmtId="0" fontId="0" fillId="9" borderId="18" xfId="0" applyFill="1" applyBorder="1" applyAlignment="1">
      <alignment horizontal="center"/>
    </xf>
    <xf numFmtId="1" fontId="0" fillId="14" borderId="18" xfId="0" applyNumberFormat="1" applyFill="1" applyBorder="1" applyAlignment="1">
      <alignment horizontal="center"/>
    </xf>
    <xf numFmtId="169" fontId="14" fillId="4" borderId="0" xfId="0" applyNumberFormat="1" applyFont="1" applyFill="1" applyBorder="1"/>
    <xf numFmtId="169" fontId="25" fillId="4" borderId="0" xfId="0" applyNumberFormat="1" applyFont="1" applyFill="1" applyBorder="1"/>
    <xf numFmtId="0" fontId="0" fillId="4" borderId="0" xfId="0" applyFill="1" applyBorder="1" applyAlignment="1">
      <alignment horizontal="center" vertical="center"/>
    </xf>
    <xf numFmtId="0" fontId="0" fillId="4" borderId="0" xfId="0" applyFill="1" applyBorder="1" applyAlignment="1">
      <alignment horizontal="center"/>
    </xf>
    <xf numFmtId="0" fontId="1" fillId="4" borderId="18" xfId="0" applyFont="1" applyFill="1" applyBorder="1"/>
    <xf numFmtId="1" fontId="0" fillId="15" borderId="18" xfId="0" applyNumberFormat="1" applyFill="1" applyBorder="1" applyAlignment="1">
      <alignment horizontal="center"/>
    </xf>
    <xf numFmtId="1" fontId="0" fillId="13" borderId="18" xfId="0" applyNumberFormat="1" applyFill="1" applyBorder="1" applyAlignment="1">
      <alignment horizontal="center"/>
    </xf>
    <xf numFmtId="0" fontId="0" fillId="4" borderId="19" xfId="0" applyFill="1" applyBorder="1" applyAlignment="1">
      <alignment horizontal="left"/>
    </xf>
    <xf numFmtId="0" fontId="0" fillId="4" borderId="20" xfId="0" applyFill="1" applyBorder="1" applyAlignment="1">
      <alignment horizontal="left"/>
    </xf>
    <xf numFmtId="0" fontId="0" fillId="4" borderId="21" xfId="0" applyFill="1" applyBorder="1" applyAlignment="1">
      <alignment horizontal="left"/>
    </xf>
    <xf numFmtId="1" fontId="0" fillId="2" borderId="0" xfId="0" applyNumberFormat="1" applyFill="1"/>
    <xf numFmtId="1" fontId="0" fillId="4" borderId="0" xfId="0" applyNumberFormat="1" applyFill="1" applyBorder="1" applyAlignment="1">
      <alignment horizontal="center"/>
    </xf>
    <xf numFmtId="0" fontId="3" fillId="4" borderId="0" xfId="0" applyFont="1" applyFill="1" applyBorder="1"/>
    <xf numFmtId="168" fontId="3" fillId="4" borderId="0" xfId="0" applyNumberFormat="1" applyFont="1" applyFill="1" applyBorder="1" applyAlignment="1">
      <alignment horizontal="center"/>
    </xf>
    <xf numFmtId="1" fontId="3" fillId="4" borderId="0" xfId="0" applyNumberFormat="1" applyFont="1" applyFill="1" applyBorder="1" applyAlignment="1">
      <alignment horizontal="center"/>
    </xf>
    <xf numFmtId="0" fontId="24" fillId="4" borderId="0" xfId="0" applyFont="1" applyFill="1" applyBorder="1"/>
    <xf numFmtId="2" fontId="0" fillId="4" borderId="18" xfId="0" applyNumberFormat="1" applyFill="1" applyBorder="1" applyAlignment="1">
      <alignment horizontal="center"/>
    </xf>
    <xf numFmtId="1" fontId="24" fillId="4" borderId="0" xfId="0" applyNumberFormat="1" applyFont="1" applyFill="1" applyBorder="1" applyAlignment="1">
      <alignment horizontal="right"/>
    </xf>
    <xf numFmtId="1" fontId="18" fillId="4" borderId="18" xfId="0" applyNumberFormat="1" applyFont="1" applyFill="1" applyBorder="1" applyAlignment="1">
      <alignment horizontal="center"/>
    </xf>
    <xf numFmtId="0" fontId="18" fillId="4" borderId="0" xfId="0" applyFont="1" applyFill="1" applyBorder="1" applyAlignment="1">
      <alignment horizontal="center"/>
    </xf>
    <xf numFmtId="1" fontId="18" fillId="4" borderId="0" xfId="0" applyNumberFormat="1" applyFont="1" applyFill="1" applyBorder="1" applyAlignment="1">
      <alignment horizontal="center"/>
    </xf>
    <xf numFmtId="1" fontId="24" fillId="4" borderId="0" xfId="0" applyNumberFormat="1" applyFont="1" applyFill="1" applyBorder="1" applyAlignment="1">
      <alignment horizontal="left"/>
    </xf>
    <xf numFmtId="2" fontId="0" fillId="4" borderId="0" xfId="0" applyNumberFormat="1" applyFill="1" applyBorder="1" applyAlignment="1">
      <alignment horizontal="center"/>
    </xf>
    <xf numFmtId="168" fontId="18" fillId="4" borderId="18" xfId="0" applyNumberFormat="1" applyFont="1" applyFill="1" applyBorder="1" applyAlignment="1">
      <alignment horizontal="center"/>
    </xf>
    <xf numFmtId="2" fontId="18" fillId="4" borderId="18" xfId="0" applyNumberFormat="1" applyFont="1" applyFill="1" applyBorder="1" applyAlignment="1">
      <alignment horizontal="center"/>
    </xf>
    <xf numFmtId="0" fontId="0" fillId="12" borderId="0" xfId="0" applyFill="1" applyBorder="1" applyAlignment="1">
      <alignment horizontal="center"/>
    </xf>
    <xf numFmtId="0" fontId="18" fillId="4" borderId="0" xfId="0" applyFont="1" applyFill="1" applyBorder="1"/>
    <xf numFmtId="1" fontId="18" fillId="4" borderId="13" xfId="0" applyNumberFormat="1" applyFont="1" applyFill="1" applyBorder="1" applyAlignment="1">
      <alignment horizontal="center"/>
    </xf>
    <xf numFmtId="0" fontId="0" fillId="17" borderId="18" xfId="0" applyFill="1" applyBorder="1" applyAlignment="1">
      <alignment horizontal="center"/>
    </xf>
    <xf numFmtId="2" fontId="0" fillId="18" borderId="18" xfId="0" applyNumberFormat="1" applyFill="1" applyBorder="1" applyAlignment="1">
      <alignment horizontal="center"/>
    </xf>
    <xf numFmtId="0" fontId="18" fillId="4" borderId="0" xfId="0" applyFont="1" applyFill="1" applyBorder="1" applyAlignment="1">
      <alignment horizontal="right"/>
    </xf>
    <xf numFmtId="0" fontId="22" fillId="4" borderId="18" xfId="0" applyFont="1" applyFill="1" applyBorder="1" applyAlignment="1">
      <alignment horizontal="center"/>
    </xf>
    <xf numFmtId="0" fontId="7" fillId="4" borderId="5" xfId="0" applyFont="1" applyFill="1" applyBorder="1"/>
    <xf numFmtId="0" fontId="0" fillId="11" borderId="0" xfId="0" applyFill="1"/>
    <xf numFmtId="0" fontId="0" fillId="8" borderId="0" xfId="0" applyFill="1"/>
    <xf numFmtId="9" fontId="0" fillId="0" borderId="0" xfId="0" applyNumberFormat="1"/>
    <xf numFmtId="0" fontId="1" fillId="0" borderId="0" xfId="0" applyFont="1"/>
    <xf numFmtId="0" fontId="0" fillId="16" borderId="13" xfId="0" applyFill="1" applyBorder="1" applyAlignment="1">
      <alignment horizontal="center"/>
    </xf>
    <xf numFmtId="0" fontId="7" fillId="4" borderId="0" xfId="0" applyFont="1" applyFill="1" applyBorder="1" applyAlignment="1">
      <alignment vertical="center"/>
    </xf>
    <xf numFmtId="0" fontId="8" fillId="2" borderId="0" xfId="0" applyFont="1" applyFill="1" applyBorder="1"/>
    <xf numFmtId="0" fontId="27" fillId="2" borderId="0" xfId="0" applyFont="1" applyFill="1"/>
    <xf numFmtId="0" fontId="18" fillId="4" borderId="5" xfId="0" applyFont="1" applyFill="1" applyBorder="1"/>
    <xf numFmtId="0" fontId="0" fillId="6" borderId="0" xfId="0" applyFill="1"/>
    <xf numFmtId="0" fontId="0" fillId="0" borderId="0" xfId="0" applyFont="1"/>
    <xf numFmtId="1" fontId="0" fillId="4" borderId="9" xfId="1" applyNumberFormat="1" applyFont="1" applyFill="1" applyBorder="1" applyAlignment="1">
      <alignment horizontal="center"/>
    </xf>
    <xf numFmtId="1" fontId="18" fillId="11" borderId="0" xfId="0" applyNumberFormat="1" applyFont="1" applyFill="1" applyBorder="1" applyAlignment="1">
      <alignment horizontal="center"/>
    </xf>
    <xf numFmtId="1" fontId="28" fillId="5" borderId="0" xfId="0" applyNumberFormat="1" applyFont="1" applyFill="1" applyBorder="1" applyAlignment="1">
      <alignment horizontal="center"/>
    </xf>
    <xf numFmtId="1" fontId="1" fillId="0" borderId="0" xfId="0" applyNumberFormat="1" applyFont="1"/>
    <xf numFmtId="0" fontId="14" fillId="7" borderId="0" xfId="0" applyFont="1" applyFill="1" applyBorder="1"/>
    <xf numFmtId="0" fontId="7" fillId="4" borderId="4" xfId="0" applyFont="1" applyFill="1" applyBorder="1"/>
    <xf numFmtId="3" fontId="6" fillId="3" borderId="0" xfId="2" applyNumberFormat="1" applyFont="1" applyFill="1" applyBorder="1" applyAlignment="1">
      <alignment horizontal="center" vertical="center"/>
    </xf>
    <xf numFmtId="1" fontId="0" fillId="0" borderId="0" xfId="0" applyNumberFormat="1"/>
    <xf numFmtId="0" fontId="0" fillId="4" borderId="4" xfId="0" applyFill="1" applyBorder="1" applyAlignment="1"/>
    <xf numFmtId="0" fontId="0" fillId="4" borderId="0" xfId="0" applyFill="1" applyBorder="1" applyAlignment="1"/>
    <xf numFmtId="0" fontId="14" fillId="2" borderId="0" xfId="0" applyFont="1" applyFill="1"/>
    <xf numFmtId="9" fontId="0" fillId="0" borderId="0" xfId="0" applyNumberFormat="1" applyFill="1"/>
    <xf numFmtId="0" fontId="0" fillId="0" borderId="0" xfId="0" applyFill="1"/>
    <xf numFmtId="0" fontId="14" fillId="2" borderId="0" xfId="0" applyFont="1" applyFill="1" applyBorder="1"/>
    <xf numFmtId="0" fontId="14" fillId="0" borderId="0" xfId="0" applyFont="1"/>
    <xf numFmtId="0" fontId="0" fillId="4" borderId="19" xfId="0" applyFont="1" applyFill="1" applyBorder="1"/>
    <xf numFmtId="0" fontId="0" fillId="4" borderId="20" xfId="0" applyFill="1" applyBorder="1"/>
    <xf numFmtId="0" fontId="0" fillId="4" borderId="1" xfId="0" applyFont="1" applyFill="1" applyBorder="1"/>
    <xf numFmtId="0" fontId="1" fillId="4" borderId="20" xfId="0" applyFont="1" applyFill="1" applyBorder="1"/>
    <xf numFmtId="0" fontId="1" fillId="4" borderId="21" xfId="0" applyFont="1" applyFill="1" applyBorder="1"/>
    <xf numFmtId="0" fontId="0" fillId="4" borderId="0" xfId="0" applyFill="1" applyBorder="1" applyAlignment="1">
      <alignment horizontal="center" vertical="center" wrapText="1"/>
    </xf>
    <xf numFmtId="0" fontId="0" fillId="4" borderId="0" xfId="0" applyFont="1" applyFill="1" applyBorder="1" applyAlignment="1">
      <alignment horizontal="center" vertical="center" wrapText="1"/>
    </xf>
    <xf numFmtId="0" fontId="34" fillId="4" borderId="4" xfId="0" applyFont="1" applyFill="1" applyBorder="1"/>
    <xf numFmtId="0" fontId="34" fillId="4" borderId="0" xfId="0" applyFont="1" applyFill="1" applyBorder="1"/>
    <xf numFmtId="0" fontId="34" fillId="4" borderId="1" xfId="0" applyFont="1" applyFill="1" applyBorder="1"/>
    <xf numFmtId="0" fontId="34" fillId="4" borderId="2" xfId="0" applyFont="1" applyFill="1" applyBorder="1"/>
    <xf numFmtId="0" fontId="34" fillId="4" borderId="3" xfId="0" applyFont="1" applyFill="1" applyBorder="1"/>
    <xf numFmtId="0" fontId="34" fillId="4" borderId="5" xfId="0" applyFont="1" applyFill="1" applyBorder="1"/>
    <xf numFmtId="0" fontId="34" fillId="4" borderId="6" xfId="0" applyFont="1" applyFill="1" applyBorder="1"/>
    <xf numFmtId="0" fontId="34" fillId="4" borderId="7" xfId="0" applyFont="1" applyFill="1" applyBorder="1"/>
    <xf numFmtId="0" fontId="34" fillId="4" borderId="8" xfId="0" applyFont="1" applyFill="1" applyBorder="1"/>
    <xf numFmtId="0" fontId="0" fillId="7" borderId="0" xfId="0" applyFill="1" applyBorder="1" applyAlignment="1">
      <alignment horizontal="center"/>
    </xf>
    <xf numFmtId="9" fontId="0" fillId="11" borderId="0" xfId="0" applyNumberFormat="1" applyFill="1"/>
    <xf numFmtId="2" fontId="0" fillId="4" borderId="0" xfId="0" applyNumberFormat="1" applyFill="1" applyBorder="1"/>
    <xf numFmtId="3" fontId="28" fillId="5" borderId="0" xfId="0" applyNumberFormat="1" applyFont="1" applyFill="1" applyBorder="1" applyAlignment="1">
      <alignment horizontal="center"/>
    </xf>
    <xf numFmtId="3" fontId="7" fillId="5" borderId="0" xfId="0" applyNumberFormat="1" applyFont="1" applyFill="1" applyBorder="1" applyAlignment="1">
      <alignment horizontal="center"/>
    </xf>
    <xf numFmtId="0" fontId="34" fillId="4" borderId="4" xfId="0" applyFont="1" applyFill="1" applyBorder="1" applyAlignment="1">
      <alignment horizontal="center" vertical="center" wrapText="1"/>
    </xf>
    <xf numFmtId="0" fontId="34" fillId="4" borderId="0" xfId="0" applyFont="1" applyFill="1" applyBorder="1" applyAlignment="1">
      <alignment horizontal="center" vertical="center" wrapText="1"/>
    </xf>
    <xf numFmtId="0" fontId="34" fillId="4" borderId="5" xfId="0" applyFont="1" applyFill="1" applyBorder="1" applyAlignment="1">
      <alignment horizontal="center" vertical="center" wrapText="1"/>
    </xf>
    <xf numFmtId="0" fontId="34" fillId="4" borderId="6" xfId="0" applyFont="1" applyFill="1" applyBorder="1" applyAlignment="1">
      <alignment horizontal="center" vertical="center" wrapText="1"/>
    </xf>
    <xf numFmtId="0" fontId="34" fillId="4" borderId="7" xfId="0" applyFont="1" applyFill="1" applyBorder="1" applyAlignment="1">
      <alignment horizontal="center" vertical="center" wrapText="1"/>
    </xf>
    <xf numFmtId="0" fontId="34" fillId="4" borderId="8"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4" fillId="4" borderId="2" xfId="0" applyFont="1" applyFill="1" applyBorder="1" applyAlignment="1">
      <alignment horizontal="center" vertical="center" wrapText="1"/>
    </xf>
    <xf numFmtId="0" fontId="34" fillId="4" borderId="3" xfId="0" applyFont="1" applyFill="1" applyBorder="1" applyAlignment="1">
      <alignment horizontal="center" vertical="center" wrapText="1"/>
    </xf>
    <xf numFmtId="0" fontId="34" fillId="0" borderId="2"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6" xfId="0" applyFont="1" applyBorder="1" applyAlignment="1">
      <alignment horizontal="center" vertical="center" wrapText="1"/>
    </xf>
    <xf numFmtId="0" fontId="34" fillId="0" borderId="7" xfId="0" applyFont="1" applyBorder="1" applyAlignment="1">
      <alignment horizontal="center" vertical="center" wrapText="1"/>
    </xf>
    <xf numFmtId="0" fontId="34" fillId="0" borderId="8" xfId="0" applyFont="1" applyBorder="1" applyAlignment="1">
      <alignment horizontal="center" vertical="center" wrapText="1"/>
    </xf>
    <xf numFmtId="0" fontId="35" fillId="4" borderId="1" xfId="0" applyFont="1" applyFill="1" applyBorder="1" applyAlignment="1">
      <alignment horizontal="center" vertical="center"/>
    </xf>
    <xf numFmtId="0" fontId="35" fillId="4" borderId="2" xfId="0" applyFont="1" applyFill="1" applyBorder="1" applyAlignment="1">
      <alignment horizontal="center" vertical="center"/>
    </xf>
    <xf numFmtId="0" fontId="35" fillId="4" borderId="3" xfId="0" applyFont="1" applyFill="1" applyBorder="1" applyAlignment="1">
      <alignment horizontal="center" vertical="center"/>
    </xf>
    <xf numFmtId="0" fontId="35" fillId="4" borderId="6" xfId="0" applyFont="1" applyFill="1" applyBorder="1" applyAlignment="1">
      <alignment horizontal="center" vertical="center"/>
    </xf>
    <xf numFmtId="0" fontId="35" fillId="4" borderId="7" xfId="0" applyFont="1" applyFill="1" applyBorder="1" applyAlignment="1">
      <alignment horizontal="center" vertical="center"/>
    </xf>
    <xf numFmtId="0" fontId="35" fillId="4" borderId="8" xfId="0" applyFont="1" applyFill="1" applyBorder="1" applyAlignment="1">
      <alignment horizontal="center" vertical="center"/>
    </xf>
    <xf numFmtId="0" fontId="35" fillId="4" borderId="19" xfId="0" applyFont="1" applyFill="1" applyBorder="1" applyAlignment="1">
      <alignment horizontal="center"/>
    </xf>
    <xf numFmtId="0" fontId="35" fillId="4" borderId="20" xfId="0" applyFont="1" applyFill="1" applyBorder="1" applyAlignment="1">
      <alignment horizontal="center"/>
    </xf>
    <xf numFmtId="0" fontId="35" fillId="4" borderId="21" xfId="0" applyFont="1" applyFill="1" applyBorder="1" applyAlignment="1">
      <alignment horizontal="center"/>
    </xf>
    <xf numFmtId="0" fontId="35" fillId="4" borderId="6" xfId="0" applyFont="1" applyFill="1" applyBorder="1" applyAlignment="1">
      <alignment horizontal="center"/>
    </xf>
    <xf numFmtId="0" fontId="35" fillId="4" borderId="7" xfId="0" applyFont="1" applyFill="1" applyBorder="1" applyAlignment="1">
      <alignment horizontal="center"/>
    </xf>
    <xf numFmtId="0" fontId="35" fillId="4" borderId="8" xfId="0" applyFont="1" applyFill="1" applyBorder="1" applyAlignment="1">
      <alignment horizontal="center"/>
    </xf>
    <xf numFmtId="0" fontId="29" fillId="5" borderId="0" xfId="0" applyFont="1" applyFill="1" applyBorder="1" applyAlignment="1">
      <alignment horizontal="center" vertical="center" wrapText="1"/>
    </xf>
    <xf numFmtId="0" fontId="30" fillId="4" borderId="0" xfId="0" applyFont="1" applyFill="1" applyBorder="1" applyAlignment="1">
      <alignment horizontal="center" wrapText="1"/>
    </xf>
    <xf numFmtId="0" fontId="26" fillId="4" borderId="0" xfId="0" applyFont="1" applyFill="1" applyBorder="1" applyAlignment="1">
      <alignment horizontal="center" vertical="center" wrapText="1"/>
    </xf>
    <xf numFmtId="0" fontId="10" fillId="8" borderId="33" xfId="0" applyFont="1" applyFill="1" applyBorder="1" applyAlignment="1">
      <alignment horizontal="right" vertical="center"/>
    </xf>
    <xf numFmtId="0" fontId="10" fillId="8" borderId="18" xfId="0" applyFont="1" applyFill="1" applyBorder="1" applyAlignment="1">
      <alignment horizontal="right" vertical="center"/>
    </xf>
    <xf numFmtId="0" fontId="10" fillId="8" borderId="19" xfId="0" applyFont="1" applyFill="1" applyBorder="1" applyAlignment="1">
      <alignment horizontal="right" vertical="center"/>
    </xf>
    <xf numFmtId="0" fontId="9" fillId="19" borderId="39" xfId="0" applyFont="1" applyFill="1" applyBorder="1" applyAlignment="1">
      <alignment horizontal="right"/>
    </xf>
    <xf numFmtId="0" fontId="9" fillId="19" borderId="29" xfId="0" applyFont="1" applyFill="1" applyBorder="1" applyAlignment="1">
      <alignment horizontal="right"/>
    </xf>
    <xf numFmtId="0" fontId="9" fillId="19" borderId="6" xfId="0" applyFont="1" applyFill="1" applyBorder="1" applyAlignment="1">
      <alignment horizontal="right"/>
    </xf>
    <xf numFmtId="0" fontId="9" fillId="12" borderId="33" xfId="0" applyFont="1" applyFill="1" applyBorder="1" applyAlignment="1">
      <alignment horizontal="right" vertical="center"/>
    </xf>
    <xf numFmtId="0" fontId="9" fillId="12" borderId="18" xfId="0" applyFont="1" applyFill="1" applyBorder="1" applyAlignment="1">
      <alignment horizontal="right" vertical="center"/>
    </xf>
    <xf numFmtId="0" fontId="9" fillId="12" borderId="19" xfId="0" applyFont="1" applyFill="1" applyBorder="1" applyAlignment="1">
      <alignment horizontal="right" vertical="center"/>
    </xf>
    <xf numFmtId="164" fontId="13" fillId="19" borderId="35" xfId="0" applyNumberFormat="1" applyFont="1" applyFill="1" applyBorder="1" applyAlignment="1">
      <alignment horizontal="center" vertical="center"/>
    </xf>
    <xf numFmtId="0" fontId="13" fillId="19" borderId="36" xfId="0" applyFont="1" applyFill="1" applyBorder="1" applyAlignment="1">
      <alignment horizontal="center" vertical="center"/>
    </xf>
    <xf numFmtId="170" fontId="13" fillId="8" borderId="33" xfId="0" applyNumberFormat="1" applyFont="1" applyFill="1" applyBorder="1" applyAlignment="1">
      <alignment horizontal="center" vertical="center"/>
    </xf>
    <xf numFmtId="170" fontId="13" fillId="8" borderId="18" xfId="0" applyNumberFormat="1" applyFont="1" applyFill="1" applyBorder="1" applyAlignment="1">
      <alignment horizontal="center" vertical="center"/>
    </xf>
    <xf numFmtId="164" fontId="9" fillId="19" borderId="39" xfId="0" applyNumberFormat="1" applyFont="1" applyFill="1" applyBorder="1" applyAlignment="1">
      <alignment horizontal="center" vertical="center"/>
    </xf>
    <xf numFmtId="0" fontId="9" fillId="19" borderId="29" xfId="0" applyFont="1" applyFill="1" applyBorder="1" applyAlignment="1">
      <alignment horizontal="center" vertical="center"/>
    </xf>
    <xf numFmtId="164" fontId="9" fillId="12" borderId="33" xfId="0" applyNumberFormat="1" applyFont="1" applyFill="1" applyBorder="1" applyAlignment="1">
      <alignment horizontal="center" vertical="center"/>
    </xf>
    <xf numFmtId="0" fontId="9" fillId="12" borderId="18" xfId="0" applyFont="1" applyFill="1" applyBorder="1" applyAlignment="1">
      <alignment horizontal="center" vertical="center"/>
    </xf>
    <xf numFmtId="1" fontId="13" fillId="8" borderId="33" xfId="0" applyNumberFormat="1" applyFont="1" applyFill="1" applyBorder="1" applyAlignment="1">
      <alignment horizontal="center" vertical="center"/>
    </xf>
    <xf numFmtId="1" fontId="13" fillId="8" borderId="18" xfId="0" applyNumberFormat="1" applyFont="1" applyFill="1" applyBorder="1" applyAlignment="1">
      <alignment horizontal="center" vertical="center"/>
    </xf>
    <xf numFmtId="0" fontId="10" fillId="9" borderId="35" xfId="0" applyFont="1" applyFill="1" applyBorder="1" applyAlignment="1">
      <alignment horizontal="right" vertical="center"/>
    </xf>
    <xf numFmtId="0" fontId="10" fillId="9" borderId="36" xfId="0" applyFont="1" applyFill="1" applyBorder="1" applyAlignment="1">
      <alignment horizontal="right" vertical="center"/>
    </xf>
    <xf numFmtId="0" fontId="10" fillId="9" borderId="38" xfId="0" applyFont="1" applyFill="1" applyBorder="1" applyAlignment="1">
      <alignment horizontal="right" vertical="center"/>
    </xf>
    <xf numFmtId="0" fontId="9" fillId="14" borderId="42" xfId="0" applyFont="1" applyFill="1" applyBorder="1" applyAlignment="1">
      <alignment horizontal="right" vertical="center"/>
    </xf>
    <xf numFmtId="0" fontId="9" fillId="14" borderId="20" xfId="0" applyFont="1" applyFill="1" applyBorder="1" applyAlignment="1">
      <alignment horizontal="right" vertical="center"/>
    </xf>
    <xf numFmtId="170" fontId="12" fillId="14" borderId="33" xfId="0" applyNumberFormat="1" applyFont="1" applyFill="1" applyBorder="1" applyAlignment="1">
      <alignment horizontal="center" vertical="center"/>
    </xf>
    <xf numFmtId="170" fontId="12" fillId="14" borderId="18" xfId="0" applyNumberFormat="1" applyFont="1" applyFill="1" applyBorder="1" applyAlignment="1">
      <alignment horizontal="center" vertical="center"/>
    </xf>
    <xf numFmtId="0" fontId="10" fillId="8" borderId="30" xfId="0" applyFont="1" applyFill="1" applyBorder="1" applyAlignment="1">
      <alignment horizontal="right" vertical="center"/>
    </xf>
    <xf numFmtId="0" fontId="10" fillId="8" borderId="31" xfId="0" applyFont="1" applyFill="1" applyBorder="1" applyAlignment="1">
      <alignment horizontal="right" vertical="center"/>
    </xf>
    <xf numFmtId="0" fontId="10" fillId="8" borderId="43" xfId="0" applyFont="1" applyFill="1" applyBorder="1" applyAlignment="1">
      <alignment horizontal="right" vertical="center"/>
    </xf>
    <xf numFmtId="0" fontId="10" fillId="9" borderId="33" xfId="0" applyFont="1" applyFill="1" applyBorder="1" applyAlignment="1">
      <alignment horizontal="right" vertical="center"/>
    </xf>
    <xf numFmtId="0" fontId="10" fillId="9" borderId="18" xfId="0" applyFont="1" applyFill="1" applyBorder="1" applyAlignment="1">
      <alignment horizontal="right" vertical="center"/>
    </xf>
    <xf numFmtId="0" fontId="10" fillId="9" borderId="19" xfId="0" applyFont="1" applyFill="1" applyBorder="1" applyAlignment="1">
      <alignment horizontal="right" vertical="center"/>
    </xf>
    <xf numFmtId="0" fontId="10" fillId="19" borderId="35" xfId="0" applyFont="1" applyFill="1" applyBorder="1" applyAlignment="1">
      <alignment horizontal="right" vertical="center" wrapText="1"/>
    </xf>
    <xf numFmtId="0" fontId="10" fillId="19" borderId="36" xfId="0" applyFont="1" applyFill="1" applyBorder="1" applyAlignment="1">
      <alignment horizontal="right" vertical="center" wrapText="1"/>
    </xf>
    <xf numFmtId="0" fontId="10" fillId="19" borderId="38" xfId="0" applyFont="1" applyFill="1" applyBorder="1" applyAlignment="1">
      <alignment horizontal="right" vertical="center" wrapText="1"/>
    </xf>
    <xf numFmtId="0" fontId="2" fillId="3" borderId="24" xfId="0" applyFont="1" applyFill="1" applyBorder="1" applyAlignment="1">
      <alignment horizontal="center" vertical="center"/>
    </xf>
    <xf numFmtId="0" fontId="2" fillId="3" borderId="25" xfId="0" applyFont="1" applyFill="1" applyBorder="1" applyAlignment="1">
      <alignment horizontal="center" vertical="center"/>
    </xf>
    <xf numFmtId="0" fontId="2" fillId="3" borderId="27"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28" xfId="0" applyFont="1" applyFill="1" applyBorder="1" applyAlignment="1">
      <alignment horizontal="center" vertical="center"/>
    </xf>
    <xf numFmtId="168" fontId="13" fillId="8" borderId="30" xfId="0" applyNumberFormat="1" applyFont="1" applyFill="1" applyBorder="1" applyAlignment="1">
      <alignment horizontal="center" vertical="center"/>
    </xf>
    <xf numFmtId="168" fontId="13" fillId="8" borderId="31" xfId="0" applyNumberFormat="1" applyFont="1" applyFill="1" applyBorder="1" applyAlignment="1">
      <alignment horizontal="center" vertical="center"/>
    </xf>
    <xf numFmtId="168" fontId="12" fillId="9" borderId="33" xfId="0" applyNumberFormat="1" applyFont="1" applyFill="1" applyBorder="1" applyAlignment="1">
      <alignment horizontal="center" vertical="center"/>
    </xf>
    <xf numFmtId="168" fontId="12" fillId="9" borderId="18" xfId="0" applyNumberFormat="1" applyFont="1" applyFill="1" applyBorder="1" applyAlignment="1">
      <alignment horizontal="center" vertical="center"/>
    </xf>
    <xf numFmtId="1" fontId="13" fillId="9" borderId="35" xfId="0" applyNumberFormat="1" applyFont="1" applyFill="1" applyBorder="1" applyAlignment="1">
      <alignment horizontal="center" vertical="center"/>
    </xf>
    <xf numFmtId="1" fontId="13" fillId="9" borderId="36" xfId="0" applyNumberFormat="1" applyFont="1" applyFill="1" applyBorder="1" applyAlignment="1">
      <alignment horizontal="center" vertical="center"/>
    </xf>
    <xf numFmtId="170" fontId="13" fillId="8" borderId="18" xfId="2" applyNumberFormat="1" applyFont="1" applyFill="1" applyBorder="1" applyAlignment="1">
      <alignment horizontal="center" vertical="center"/>
    </xf>
    <xf numFmtId="170" fontId="13" fillId="8" borderId="34" xfId="2" applyNumberFormat="1" applyFont="1" applyFill="1" applyBorder="1" applyAlignment="1">
      <alignment horizontal="center" vertical="center"/>
    </xf>
    <xf numFmtId="168" fontId="13" fillId="8" borderId="31" xfId="2" applyNumberFormat="1" applyFont="1" applyFill="1" applyBorder="1" applyAlignment="1">
      <alignment horizontal="center" vertical="center"/>
    </xf>
    <xf numFmtId="168" fontId="13" fillId="8" borderId="32" xfId="2" applyNumberFormat="1" applyFont="1" applyFill="1" applyBorder="1" applyAlignment="1">
      <alignment horizontal="center" vertical="center"/>
    </xf>
    <xf numFmtId="1" fontId="13" fillId="8" borderId="18" xfId="2" applyNumberFormat="1" applyFont="1" applyFill="1" applyBorder="1" applyAlignment="1">
      <alignment horizontal="center" vertical="center"/>
    </xf>
    <xf numFmtId="1" fontId="13" fillId="8" borderId="34" xfId="2" applyNumberFormat="1" applyFont="1" applyFill="1" applyBorder="1" applyAlignment="1">
      <alignment horizontal="center" vertical="center"/>
    </xf>
    <xf numFmtId="168" fontId="13" fillId="9" borderId="18" xfId="0" applyNumberFormat="1" applyFont="1" applyFill="1" applyBorder="1" applyAlignment="1">
      <alignment horizontal="center" vertical="center"/>
    </xf>
    <xf numFmtId="168" fontId="13" fillId="9" borderId="34" xfId="0" applyNumberFormat="1" applyFont="1" applyFill="1" applyBorder="1" applyAlignment="1">
      <alignment horizontal="center" vertical="center"/>
    </xf>
    <xf numFmtId="1" fontId="13" fillId="9" borderId="37" xfId="0" applyNumberFormat="1" applyFont="1" applyFill="1" applyBorder="1" applyAlignment="1">
      <alignment horizontal="center" vertical="center"/>
    </xf>
    <xf numFmtId="170" fontId="13" fillId="9" borderId="18" xfId="2" applyNumberFormat="1" applyFont="1" applyFill="1" applyBorder="1" applyAlignment="1">
      <alignment horizontal="center" vertical="center"/>
    </xf>
    <xf numFmtId="170" fontId="13" fillId="9" borderId="34" xfId="2" applyNumberFormat="1" applyFont="1" applyFill="1" applyBorder="1" applyAlignment="1">
      <alignment horizontal="center" vertical="center"/>
    </xf>
    <xf numFmtId="0" fontId="0" fillId="7" borderId="0" xfId="0" applyFill="1" applyBorder="1" applyAlignment="1">
      <alignment horizontal="center"/>
    </xf>
    <xf numFmtId="164" fontId="13" fillId="19" borderId="36" xfId="0" applyNumberFormat="1" applyFont="1" applyFill="1" applyBorder="1" applyAlignment="1">
      <alignment horizontal="center" vertical="center"/>
    </xf>
    <xf numFmtId="0" fontId="13" fillId="19" borderId="37" xfId="0" applyFont="1" applyFill="1" applyBorder="1" applyAlignment="1">
      <alignment horizontal="center" vertical="center"/>
    </xf>
    <xf numFmtId="164" fontId="9" fillId="19" borderId="29" xfId="0" applyNumberFormat="1" applyFont="1" applyFill="1" applyBorder="1" applyAlignment="1">
      <alignment horizontal="center" vertical="center"/>
    </xf>
    <xf numFmtId="0" fontId="9" fillId="19" borderId="40" xfId="0" applyFont="1" applyFill="1" applyBorder="1" applyAlignment="1">
      <alignment horizontal="center" vertical="center"/>
    </xf>
    <xf numFmtId="164" fontId="9" fillId="12" borderId="18" xfId="0" applyNumberFormat="1" applyFont="1" applyFill="1" applyBorder="1" applyAlignment="1">
      <alignment horizontal="center" vertical="center"/>
    </xf>
    <xf numFmtId="0" fontId="9" fillId="12" borderId="34" xfId="0" applyFont="1" applyFill="1" applyBorder="1" applyAlignment="1">
      <alignment horizontal="center" vertical="center"/>
    </xf>
    <xf numFmtId="168" fontId="12" fillId="14" borderId="42" xfId="0" applyNumberFormat="1" applyFont="1" applyFill="1" applyBorder="1" applyAlignment="1">
      <alignment horizontal="center" vertical="center"/>
    </xf>
    <xf numFmtId="168" fontId="12" fillId="14" borderId="20" xfId="0" applyNumberFormat="1" applyFont="1" applyFill="1" applyBorder="1" applyAlignment="1">
      <alignment horizontal="center" vertical="center"/>
    </xf>
    <xf numFmtId="168" fontId="12" fillId="14" borderId="21" xfId="0" applyNumberFormat="1" applyFont="1" applyFill="1" applyBorder="1" applyAlignment="1">
      <alignment horizontal="center" vertical="center"/>
    </xf>
    <xf numFmtId="168" fontId="12" fillId="14" borderId="19" xfId="0" applyNumberFormat="1" applyFont="1" applyFill="1" applyBorder="1" applyAlignment="1">
      <alignment horizontal="center" vertical="center"/>
    </xf>
    <xf numFmtId="168" fontId="12" fillId="14" borderId="41" xfId="0" applyNumberFormat="1" applyFont="1" applyFill="1" applyBorder="1" applyAlignment="1">
      <alignment horizontal="center" vertical="center"/>
    </xf>
    <xf numFmtId="170" fontId="12" fillId="14" borderId="34" xfId="0" applyNumberFormat="1" applyFont="1" applyFill="1" applyBorder="1" applyAlignment="1">
      <alignment horizontal="center" vertical="center"/>
    </xf>
    <xf numFmtId="168" fontId="12" fillId="14" borderId="33" xfId="0" applyNumberFormat="1" applyFont="1" applyFill="1" applyBorder="1" applyAlignment="1">
      <alignment horizontal="center" vertical="center"/>
    </xf>
    <xf numFmtId="168" fontId="12" fillId="14" borderId="18" xfId="0" applyNumberFormat="1" applyFont="1" applyFill="1" applyBorder="1" applyAlignment="1">
      <alignment horizontal="center" vertical="center"/>
    </xf>
    <xf numFmtId="0" fontId="2" fillId="3" borderId="30" xfId="0" applyFont="1" applyFill="1" applyBorder="1" applyAlignment="1">
      <alignment horizontal="center" vertical="center"/>
    </xf>
    <xf numFmtId="0" fontId="2" fillId="3" borderId="31" xfId="0" applyFont="1" applyFill="1" applyBorder="1" applyAlignment="1">
      <alignment horizontal="center" vertical="center"/>
    </xf>
    <xf numFmtId="0" fontId="2" fillId="3" borderId="44" xfId="0" applyFont="1" applyFill="1" applyBorder="1" applyAlignment="1">
      <alignment horizontal="center" vertical="center"/>
    </xf>
    <xf numFmtId="0" fontId="2" fillId="3" borderId="45" xfId="0" applyFont="1" applyFill="1" applyBorder="1" applyAlignment="1">
      <alignment horizontal="center" vertical="center"/>
    </xf>
    <xf numFmtId="0" fontId="2" fillId="3" borderId="32" xfId="0" applyFont="1" applyFill="1" applyBorder="1" applyAlignment="1">
      <alignment horizontal="center" vertical="center"/>
    </xf>
    <xf numFmtId="0" fontId="2" fillId="3" borderId="46" xfId="0" applyFont="1" applyFill="1" applyBorder="1" applyAlignment="1">
      <alignment horizontal="center" vertical="center"/>
    </xf>
    <xf numFmtId="164" fontId="9" fillId="19" borderId="31" xfId="0" applyNumberFormat="1" applyFont="1" applyFill="1" applyBorder="1" applyAlignment="1">
      <alignment horizontal="center" vertical="center"/>
    </xf>
    <xf numFmtId="0" fontId="9" fillId="19" borderId="31" xfId="0" applyFont="1" applyFill="1" applyBorder="1" applyAlignment="1">
      <alignment horizontal="center" vertical="center"/>
    </xf>
    <xf numFmtId="168" fontId="12" fillId="14" borderId="34" xfId="0" applyNumberFormat="1" applyFont="1" applyFill="1" applyBorder="1" applyAlignment="1">
      <alignment horizontal="center" vertical="center"/>
    </xf>
    <xf numFmtId="164" fontId="9" fillId="19" borderId="30" xfId="0" applyNumberFormat="1" applyFont="1" applyFill="1" applyBorder="1" applyAlignment="1">
      <alignment horizontal="center" vertical="center"/>
    </xf>
    <xf numFmtId="170" fontId="9" fillId="12" borderId="18" xfId="0" applyNumberFormat="1" applyFont="1" applyFill="1" applyBorder="1" applyAlignment="1">
      <alignment horizontal="center" vertical="center"/>
    </xf>
    <xf numFmtId="170" fontId="9" fillId="12" borderId="34" xfId="0" applyNumberFormat="1" applyFont="1" applyFill="1" applyBorder="1" applyAlignment="1">
      <alignment horizontal="center" vertical="center"/>
    </xf>
    <xf numFmtId="170" fontId="13" fillId="19" borderId="36" xfId="0" applyNumberFormat="1" applyFont="1" applyFill="1" applyBorder="1" applyAlignment="1">
      <alignment horizontal="center" vertical="center"/>
    </xf>
    <xf numFmtId="170" fontId="9" fillId="19" borderId="31" xfId="0" applyNumberFormat="1" applyFont="1" applyFill="1" applyBorder="1" applyAlignment="1">
      <alignment horizontal="center" vertical="center"/>
    </xf>
    <xf numFmtId="170" fontId="9" fillId="19" borderId="32" xfId="0" applyNumberFormat="1" applyFont="1" applyFill="1" applyBorder="1" applyAlignment="1">
      <alignment horizontal="center" vertical="center"/>
    </xf>
    <xf numFmtId="0" fontId="17" fillId="10" borderId="0" xfId="0" applyFont="1" applyFill="1" applyBorder="1" applyAlignment="1">
      <alignment horizontal="center" wrapText="1"/>
    </xf>
    <xf numFmtId="10" fontId="17" fillId="9" borderId="0" xfId="1" applyNumberFormat="1" applyFont="1" applyFill="1" applyBorder="1" applyAlignment="1">
      <alignment horizontal="center" vertical="center"/>
    </xf>
    <xf numFmtId="0" fontId="22" fillId="7" borderId="0" xfId="0" applyFont="1" applyFill="1" applyBorder="1" applyAlignment="1">
      <alignment horizontal="left" wrapText="1"/>
    </xf>
    <xf numFmtId="166" fontId="17" fillId="8" borderId="0" xfId="1" applyNumberFormat="1" applyFont="1" applyFill="1" applyBorder="1" applyAlignment="1">
      <alignment horizontal="center" vertical="center"/>
    </xf>
    <xf numFmtId="167" fontId="17" fillId="10" borderId="14" xfId="0" applyNumberFormat="1" applyFont="1" applyFill="1" applyBorder="1" applyAlignment="1">
      <alignment horizontal="center" vertical="center"/>
    </xf>
    <xf numFmtId="167" fontId="17" fillId="10" borderId="15" xfId="0" applyNumberFormat="1" applyFont="1" applyFill="1" applyBorder="1" applyAlignment="1">
      <alignment horizontal="center" vertical="center"/>
    </xf>
    <xf numFmtId="167" fontId="17" fillId="10" borderId="16" xfId="0" applyNumberFormat="1" applyFont="1" applyFill="1" applyBorder="1" applyAlignment="1">
      <alignment horizontal="center" vertical="center"/>
    </xf>
    <xf numFmtId="167" fontId="17" fillId="10" borderId="17" xfId="0" applyNumberFormat="1" applyFont="1" applyFill="1" applyBorder="1" applyAlignment="1">
      <alignment horizontal="center" vertical="center"/>
    </xf>
    <xf numFmtId="0" fontId="16" fillId="5" borderId="0" xfId="0" applyFont="1" applyFill="1" applyBorder="1" applyAlignment="1">
      <alignment horizontal="center" vertical="center" wrapText="1"/>
    </xf>
    <xf numFmtId="0" fontId="16" fillId="5" borderId="10" xfId="0" applyFont="1" applyFill="1" applyBorder="1" applyAlignment="1">
      <alignment horizontal="center" vertical="center" wrapText="1"/>
    </xf>
    <xf numFmtId="0" fontId="16" fillId="5" borderId="11" xfId="0" applyFont="1" applyFill="1" applyBorder="1" applyAlignment="1">
      <alignment horizontal="center" vertical="center"/>
    </xf>
    <xf numFmtId="0" fontId="16" fillId="5" borderId="12" xfId="0" applyFont="1" applyFill="1" applyBorder="1" applyAlignment="1">
      <alignment horizontal="center" vertical="center"/>
    </xf>
    <xf numFmtId="167" fontId="17" fillId="10" borderId="0" xfId="0" applyNumberFormat="1" applyFont="1" applyFill="1" applyBorder="1" applyAlignment="1">
      <alignment horizontal="center" vertical="center"/>
    </xf>
    <xf numFmtId="0" fontId="16" fillId="5" borderId="11" xfId="0" applyFont="1" applyFill="1" applyBorder="1" applyAlignment="1">
      <alignment horizontal="center" vertical="center" wrapText="1"/>
    </xf>
    <xf numFmtId="0" fontId="17" fillId="10" borderId="0" xfId="0" applyFont="1" applyFill="1" applyBorder="1" applyAlignment="1">
      <alignment horizontal="left" vertical="center"/>
    </xf>
    <xf numFmtId="0" fontId="15" fillId="7" borderId="0" xfId="0" applyFont="1" applyFill="1" applyBorder="1" applyAlignment="1">
      <alignment horizontal="left"/>
    </xf>
    <xf numFmtId="0" fontId="16" fillId="5" borderId="11" xfId="0" applyFont="1" applyFill="1" applyBorder="1" applyAlignment="1">
      <alignment horizontal="center" wrapText="1"/>
    </xf>
    <xf numFmtId="0" fontId="16" fillId="5" borderId="12" xfId="0" applyFont="1" applyFill="1" applyBorder="1" applyAlignment="1">
      <alignment horizontal="center" vertical="center" wrapText="1"/>
    </xf>
    <xf numFmtId="0" fontId="17" fillId="8" borderId="0" xfId="0" applyFont="1" applyFill="1" applyBorder="1" applyAlignment="1">
      <alignment horizontal="left" vertical="center"/>
    </xf>
    <xf numFmtId="1" fontId="17" fillId="19" borderId="14" xfId="1" applyNumberFormat="1" applyFont="1" applyFill="1" applyBorder="1" applyAlignment="1">
      <alignment horizontal="center" vertical="center"/>
    </xf>
    <xf numFmtId="1" fontId="17" fillId="19" borderId="22" xfId="1" applyNumberFormat="1" applyFont="1" applyFill="1" applyBorder="1" applyAlignment="1">
      <alignment horizontal="center" vertical="center"/>
    </xf>
    <xf numFmtId="1" fontId="17" fillId="19" borderId="15" xfId="1" applyNumberFormat="1" applyFont="1" applyFill="1" applyBorder="1" applyAlignment="1">
      <alignment horizontal="center" vertical="center"/>
    </xf>
    <xf numFmtId="1" fontId="17" fillId="19" borderId="16" xfId="1" applyNumberFormat="1" applyFont="1" applyFill="1" applyBorder="1" applyAlignment="1">
      <alignment horizontal="center" vertical="center"/>
    </xf>
    <xf numFmtId="1" fontId="17" fillId="19" borderId="23" xfId="1" applyNumberFormat="1" applyFont="1" applyFill="1" applyBorder="1" applyAlignment="1">
      <alignment horizontal="center" vertical="center"/>
    </xf>
    <xf numFmtId="1" fontId="17" fillId="19" borderId="17" xfId="1" applyNumberFormat="1" applyFont="1" applyFill="1" applyBorder="1" applyAlignment="1">
      <alignment horizontal="center" vertical="center"/>
    </xf>
    <xf numFmtId="1" fontId="17" fillId="0" borderId="14" xfId="1" applyNumberFormat="1" applyFont="1" applyFill="1" applyBorder="1" applyAlignment="1">
      <alignment horizontal="center" vertical="center"/>
    </xf>
    <xf numFmtId="1" fontId="17" fillId="0" borderId="22" xfId="1" applyNumberFormat="1" applyFont="1" applyFill="1" applyBorder="1" applyAlignment="1">
      <alignment horizontal="center" vertical="center"/>
    </xf>
    <xf numFmtId="1" fontId="17" fillId="0" borderId="15" xfId="1" applyNumberFormat="1" applyFont="1" applyFill="1" applyBorder="1" applyAlignment="1">
      <alignment horizontal="center" vertical="center"/>
    </xf>
    <xf numFmtId="1" fontId="17" fillId="0" borderId="16" xfId="1" applyNumberFormat="1" applyFont="1" applyFill="1" applyBorder="1" applyAlignment="1">
      <alignment horizontal="center" vertical="center"/>
    </xf>
    <xf numFmtId="1" fontId="17" fillId="0" borderId="23" xfId="1" applyNumberFormat="1" applyFont="1" applyFill="1" applyBorder="1" applyAlignment="1">
      <alignment horizontal="center" vertical="center"/>
    </xf>
    <xf numFmtId="1" fontId="17" fillId="0" borderId="17" xfId="1" applyNumberFormat="1" applyFont="1" applyFill="1" applyBorder="1" applyAlignment="1">
      <alignment horizontal="center" vertical="center"/>
    </xf>
    <xf numFmtId="167" fontId="0" fillId="4" borderId="19" xfId="0" applyNumberFormat="1" applyFill="1" applyBorder="1" applyAlignment="1">
      <alignment horizontal="center"/>
    </xf>
    <xf numFmtId="167" fontId="0" fillId="4" borderId="21" xfId="0" applyNumberFormat="1" applyFill="1" applyBorder="1" applyAlignment="1">
      <alignment horizontal="center"/>
    </xf>
    <xf numFmtId="0" fontId="6" fillId="5" borderId="0" xfId="0" applyFont="1" applyFill="1" applyBorder="1" applyAlignment="1">
      <alignment horizontal="center"/>
    </xf>
    <xf numFmtId="2" fontId="0" fillId="4" borderId="19" xfId="0" applyNumberFormat="1" applyFill="1" applyBorder="1" applyAlignment="1">
      <alignment horizontal="center"/>
    </xf>
    <xf numFmtId="2" fontId="0" fillId="4" borderId="21" xfId="0" applyNumberFormat="1" applyFill="1" applyBorder="1" applyAlignment="1">
      <alignment horizontal="center"/>
    </xf>
    <xf numFmtId="2" fontId="1" fillId="4" borderId="19" xfId="0" applyNumberFormat="1" applyFont="1" applyFill="1" applyBorder="1" applyAlignment="1">
      <alignment horizontal="center"/>
    </xf>
    <xf numFmtId="2" fontId="1" fillId="4" borderId="21" xfId="0" applyNumberFormat="1" applyFont="1" applyFill="1" applyBorder="1" applyAlignment="1">
      <alignment horizontal="center"/>
    </xf>
    <xf numFmtId="167" fontId="1" fillId="4" borderId="19" xfId="0" applyNumberFormat="1" applyFont="1" applyFill="1" applyBorder="1" applyAlignment="1">
      <alignment horizontal="center"/>
    </xf>
    <xf numFmtId="167" fontId="1" fillId="4" borderId="21" xfId="0" applyNumberFormat="1" applyFont="1" applyFill="1" applyBorder="1" applyAlignment="1">
      <alignment horizontal="center"/>
    </xf>
  </cellXfs>
  <cellStyles count="3">
    <cellStyle name="Comma" xfId="2" builtinId="3"/>
    <cellStyle name="Normal" xfId="0" builtinId="0"/>
    <cellStyle name="Per cent" xfId="1" builtinId="5"/>
  </cellStyles>
  <dxfs count="60">
    <dxf>
      <font>
        <color theme="0" tint="-4.9989318521683403E-2"/>
      </font>
    </dxf>
    <dxf>
      <font>
        <color theme="0"/>
      </font>
      <fill>
        <patternFill>
          <bgColor rgb="FFC000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border>
        <left/>
        <right/>
        <top/>
        <bottom/>
        <vertical/>
        <horizontal/>
      </border>
    </dxf>
    <dxf>
      <font>
        <color theme="0"/>
      </font>
      <fill>
        <patternFill>
          <bgColor theme="0"/>
        </patternFill>
      </fill>
      <border>
        <left/>
        <right/>
        <top/>
        <bottom/>
        <vertical/>
        <horizontal/>
      </border>
    </dxf>
    <dxf>
      <font>
        <color theme="0"/>
      </font>
      <border>
        <left/>
        <right/>
        <top/>
        <bottom/>
        <vertical/>
        <horizontal/>
      </border>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tint="-4.9989318521683403E-2"/>
      </font>
    </dxf>
    <dxf>
      <font>
        <color theme="0"/>
      </font>
      <fill>
        <patternFill>
          <bgColor rgb="FFC000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border>
        <left/>
        <right/>
        <top/>
        <bottom/>
        <vertical/>
        <horizontal/>
      </border>
    </dxf>
    <dxf>
      <font>
        <color theme="0"/>
      </font>
      <fill>
        <patternFill>
          <bgColor theme="0"/>
        </patternFill>
      </fill>
      <border>
        <left/>
        <right/>
        <top/>
        <bottom/>
        <vertical/>
        <horizontal/>
      </border>
    </dxf>
    <dxf>
      <font>
        <color theme="0"/>
      </font>
      <border>
        <left/>
        <right/>
        <top/>
        <bottom/>
        <vertical/>
        <horizontal/>
      </border>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rgb="FFC00000"/>
        </patternFill>
      </fill>
    </dxf>
    <dxf>
      <font>
        <color theme="0"/>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border>
        <left/>
        <right/>
        <top/>
        <bottom/>
        <vertical/>
        <horizontal/>
      </border>
    </dxf>
    <dxf>
      <font>
        <color theme="0"/>
      </font>
      <fill>
        <patternFill>
          <bgColor theme="0"/>
        </patternFill>
      </fill>
      <border>
        <left/>
        <right/>
        <top/>
        <bottom/>
        <vertical/>
        <horizontal/>
      </border>
    </dxf>
    <dxf>
      <font>
        <color theme="0"/>
      </font>
      <border>
        <left/>
        <right/>
        <top/>
        <bottom/>
        <vertical/>
        <horizontal/>
      </border>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theme="0"/>
      </font>
      <fill>
        <patternFill>
          <bgColor theme="0"/>
        </patternFill>
      </fill>
      <border>
        <left/>
        <right/>
        <top/>
        <bottom/>
        <vertical/>
        <horizontal/>
      </border>
    </dxf>
    <dxf>
      <font>
        <color theme="0"/>
      </font>
      <fill>
        <patternFill>
          <bgColor theme="0"/>
        </patternFill>
      </fill>
      <border>
        <vertical/>
        <horizontal/>
      </border>
    </dxf>
    <dxf>
      <font>
        <color theme="0"/>
      </font>
      <fill>
        <patternFill>
          <bgColor theme="0"/>
        </patternFill>
      </fill>
      <border>
        <left/>
        <right/>
        <top/>
        <bottom/>
        <vertical/>
        <horizontal/>
      </border>
    </dxf>
  </dxfs>
  <tableStyles count="0" defaultTableStyle="TableStyleMedium2" defaultPivotStyle="PivotStyleLight16"/>
  <colors>
    <mruColors>
      <color rgb="FF004350"/>
      <color rgb="FF009BC3"/>
      <color rgb="FF9CD35F"/>
      <color rgb="FFAFEEFF"/>
      <color rgb="FFCAE8AA"/>
      <color rgb="FFCCFFFF"/>
      <color rgb="FF2DD2FF"/>
      <color rgb="FFBCE2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Drop" dropStyle="combo" dx="20" fmlaLink="$Q$15" fmlaRange="$Q$16:$Q$275" noThreeD="1" sel="110" val="108"/>
</file>

<file path=xl/ctrlProps/ctrlProp2.xml><?xml version="1.0" encoding="utf-8"?>
<formControlPr xmlns="http://schemas.microsoft.com/office/spreadsheetml/2009/9/main" objectType="CheckBox" checked="Checked" fmlaLink="$D$5" lockText="1" noThreeD="1"/>
</file>

<file path=xl/ctrlProps/ctrlProp3.xml><?xml version="1.0" encoding="utf-8"?>
<formControlPr xmlns="http://schemas.microsoft.com/office/spreadsheetml/2009/9/main" objectType="CheckBox" checked="Checked" fmlaLink="$D$5" lockText="1" noThreeD="1"/>
</file>

<file path=xl/ctrlProps/ctrlProp4.xml><?xml version="1.0" encoding="utf-8"?>
<formControlPr xmlns="http://schemas.microsoft.com/office/spreadsheetml/2009/9/main" objectType="CheckBox" fmlaLink="$A$6" lockText="1" noThreeD="1"/>
</file>

<file path=xl/ctrlProps/ctrlProp5.xml><?xml version="1.0" encoding="utf-8"?>
<formControlPr xmlns="http://schemas.microsoft.com/office/spreadsheetml/2009/9/main" objectType="CheckBox" fmlaLink="$A$7" lockText="1" noThreeD="1"/>
</file>

<file path=xl/ctrlProps/ctrlProp6.xml><?xml version="1.0" encoding="utf-8"?>
<formControlPr xmlns="http://schemas.microsoft.com/office/spreadsheetml/2009/9/main" objectType="CheckBox" fmlaLink="$D$5" lockText="1" noThreeD="1"/>
</file>

<file path=xl/ctrlProps/ctrlProp7.xml><?xml version="1.0" encoding="utf-8"?>
<formControlPr xmlns="http://schemas.microsoft.com/office/spreadsheetml/2009/9/main" objectType="CheckBox" fmlaLink="$A$6" lockText="1" noThreeD="1"/>
</file>

<file path=xl/ctrlProps/ctrlProp8.xml><?xml version="1.0" encoding="utf-8"?>
<formControlPr xmlns="http://schemas.microsoft.com/office/spreadsheetml/2009/9/main" objectType="CheckBox" fmlaLink="$A$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PI!A1"/><Relationship Id="rId1" Type="http://schemas.openxmlformats.org/officeDocument/2006/relationships/hyperlink" Target="#'Praluent (alirocumab)'!A1"/></Relationships>
</file>

<file path=xl/drawings/_rels/drawing2.xml.rels><?xml version="1.0" encoding="UTF-8" standalone="yes"?>
<Relationships xmlns="http://schemas.openxmlformats.org/package/2006/relationships"><Relationship Id="rId3" Type="http://schemas.openxmlformats.org/officeDocument/2006/relationships/hyperlink" Target="#Title!A1"/><Relationship Id="rId2" Type="http://schemas.openxmlformats.org/officeDocument/2006/relationships/image" Target="../media/image2.png"/><Relationship Id="rId1" Type="http://schemas.openxmlformats.org/officeDocument/2006/relationships/hyperlink" Target="#'ODYSSEY OUTCOMES'!A1"/><Relationship Id="rId4" Type="http://schemas.openxmlformats.org/officeDocument/2006/relationships/hyperlink" Target="#PI!A1"/></Relationships>
</file>

<file path=xl/drawings/_rels/drawing3.xml.rels><?xml version="1.0" encoding="UTF-8" standalone="yes"?>
<Relationships xmlns="http://schemas.openxmlformats.org/package/2006/relationships"><Relationship Id="rId3" Type="http://schemas.openxmlformats.org/officeDocument/2006/relationships/hyperlink" Target="#'Praluent (alirocumab)'!A1"/><Relationship Id="rId2" Type="http://schemas.openxmlformats.org/officeDocument/2006/relationships/image" Target="../media/image2.png"/><Relationship Id="rId1" Type="http://schemas.openxmlformats.org/officeDocument/2006/relationships/hyperlink" Target="#'CV risk - Post-ACS'!A1"/><Relationship Id="rId5" Type="http://schemas.openxmlformats.org/officeDocument/2006/relationships/image" Target="../media/image3.png"/><Relationship Id="rId4" Type="http://schemas.openxmlformats.org/officeDocument/2006/relationships/hyperlink" Target="#PI!A1"/></Relationships>
</file>

<file path=xl/drawings/_rels/drawing4.xml.rels><?xml version="1.0" encoding="UTF-8" standalone="yes"?>
<Relationships xmlns="http://schemas.openxmlformats.org/package/2006/relationships"><Relationship Id="rId3" Type="http://schemas.openxmlformats.org/officeDocument/2006/relationships/hyperlink" Target="#'ODYSSEY OUTCOMES'!A1"/><Relationship Id="rId2" Type="http://schemas.openxmlformats.org/officeDocument/2006/relationships/image" Target="../media/image2.png"/><Relationship Id="rId1" Type="http://schemas.openxmlformats.org/officeDocument/2006/relationships/hyperlink" Target="#Introduction!A1"/><Relationship Id="rId5" Type="http://schemas.openxmlformats.org/officeDocument/2006/relationships/image" Target="../media/image4.png"/><Relationship Id="rId4" Type="http://schemas.openxmlformats.org/officeDocument/2006/relationships/hyperlink" Target="#PI!A1"/></Relationships>
</file>

<file path=xl/drawings/_rels/drawing5.xml.rels><?xml version="1.0" encoding="UTF-8" standalone="yes"?>
<Relationships xmlns="http://schemas.openxmlformats.org/package/2006/relationships"><Relationship Id="rId3" Type="http://schemas.openxmlformats.org/officeDocument/2006/relationships/hyperlink" Target="#'ODYSSEY OUTCOMES'!A1"/><Relationship Id="rId2" Type="http://schemas.openxmlformats.org/officeDocument/2006/relationships/image" Target="../media/image2.png"/><Relationship Id="rId1" Type="http://schemas.openxmlformats.org/officeDocument/2006/relationships/hyperlink" Target="#Population!A1"/><Relationship Id="rId4" Type="http://schemas.openxmlformats.org/officeDocument/2006/relationships/hyperlink" Target="#PI!A1"/></Relationships>
</file>

<file path=xl/drawings/_rels/drawing6.xml.rels><?xml version="1.0" encoding="UTF-8" standalone="yes"?>
<Relationships xmlns="http://schemas.openxmlformats.org/package/2006/relationships"><Relationship Id="rId3" Type="http://schemas.openxmlformats.org/officeDocument/2006/relationships/hyperlink" Target="#Introduction!A1"/><Relationship Id="rId2" Type="http://schemas.openxmlformats.org/officeDocument/2006/relationships/image" Target="../media/image2.png"/><Relationship Id="rId1" Type="http://schemas.openxmlformats.org/officeDocument/2006/relationships/hyperlink" Target="#'Current service model'!A1"/><Relationship Id="rId5" Type="http://schemas.openxmlformats.org/officeDocument/2006/relationships/image" Target="../media/image5.png"/><Relationship Id="rId4" Type="http://schemas.openxmlformats.org/officeDocument/2006/relationships/hyperlink" Target="#PI!A1"/></Relationships>
</file>

<file path=xl/drawings/_rels/drawing7.xml.rels><?xml version="1.0" encoding="UTF-8" standalone="yes"?>
<Relationships xmlns="http://schemas.openxmlformats.org/package/2006/relationships"><Relationship Id="rId3" Type="http://schemas.openxmlformats.org/officeDocument/2006/relationships/hyperlink" Target="#Population!A1"/><Relationship Id="rId7"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hyperlink" Target="#'Revised service model'!A1"/><Relationship Id="rId6" Type="http://schemas.openxmlformats.org/officeDocument/2006/relationships/hyperlink" Target="#'Capacity - Current'!A1"/><Relationship Id="rId5" Type="http://schemas.openxmlformats.org/officeDocument/2006/relationships/image" Target="../media/image5.png"/><Relationship Id="rId4" Type="http://schemas.openxmlformats.org/officeDocument/2006/relationships/hyperlink" Target="#PI!A1"/></Relationships>
</file>

<file path=xl/drawings/_rels/drawing8.xml.rels><?xml version="1.0" encoding="UTF-8" standalone="yes"?>
<Relationships xmlns="http://schemas.openxmlformats.org/package/2006/relationships"><Relationship Id="rId3" Type="http://schemas.openxmlformats.org/officeDocument/2006/relationships/hyperlink" Target="#'Current service model'!A1"/><Relationship Id="rId2" Type="http://schemas.openxmlformats.org/officeDocument/2006/relationships/image" Target="../media/image2.png"/><Relationship Id="rId1" Type="http://schemas.openxmlformats.org/officeDocument/2006/relationships/hyperlink" Target="#Results!A1"/><Relationship Id="rId6" Type="http://schemas.openxmlformats.org/officeDocument/2006/relationships/image" Target="../media/image6.emf"/><Relationship Id="rId5" Type="http://schemas.openxmlformats.org/officeDocument/2006/relationships/hyperlink" Target="#'Capacity - Revised'!A1"/><Relationship Id="rId4" Type="http://schemas.openxmlformats.org/officeDocument/2006/relationships/hyperlink" Target="#PI!A1"/></Relationships>
</file>

<file path=xl/drawings/_rels/drawing9.xml.rels><?xml version="1.0" encoding="UTF-8" standalone="yes"?>
<Relationships xmlns="http://schemas.openxmlformats.org/package/2006/relationships"><Relationship Id="rId3" Type="http://schemas.openxmlformats.org/officeDocument/2006/relationships/hyperlink" Target="#'Revised service model'!A1"/><Relationship Id="rId7" Type="http://schemas.openxmlformats.org/officeDocument/2006/relationships/hyperlink" Target="#Inputs!A1"/><Relationship Id="rId2" Type="http://schemas.openxmlformats.org/officeDocument/2006/relationships/image" Target="../media/image2.png"/><Relationship Id="rId1" Type="http://schemas.openxmlformats.org/officeDocument/2006/relationships/hyperlink" Target="#References!A1"/><Relationship Id="rId6" Type="http://schemas.openxmlformats.org/officeDocument/2006/relationships/hyperlink" Target="#'Revised service model (2)'!A1"/><Relationship Id="rId5" Type="http://schemas.openxmlformats.org/officeDocument/2006/relationships/hyperlink" Target="#PI!A1"/><Relationship Id="rId4" Type="http://schemas.openxmlformats.org/officeDocument/2006/relationships/hyperlink" Target="#'Exportable Report Launch Screen'!A1"/></Relationships>
</file>

<file path=xl/drawings/_rels/drawing10.xml.rels><?xml version="1.0" encoding="UTF-8" standalone="yes"?>
<Relationships xmlns="http://schemas.openxmlformats.org/package/2006/relationships"><Relationship Id="rId3" Type="http://schemas.openxmlformats.org/officeDocument/2006/relationships/hyperlink" Target="#Results!A1"/><Relationship Id="rId2" Type="http://schemas.openxmlformats.org/officeDocument/2006/relationships/image" Target="../media/image2.png"/><Relationship Id="rId1" Type="http://schemas.openxmlformats.org/officeDocument/2006/relationships/hyperlink" Target="#'Results (2)'!A1"/><Relationship Id="rId6" Type="http://schemas.openxmlformats.org/officeDocument/2006/relationships/image" Target="../media/image6.emf"/><Relationship Id="rId5" Type="http://schemas.openxmlformats.org/officeDocument/2006/relationships/hyperlink" Target="#'Capacity - Revised (2)'!A1"/><Relationship Id="rId4" Type="http://schemas.openxmlformats.org/officeDocument/2006/relationships/hyperlink" Target="#PI!A1"/></Relationships>
</file>

<file path=xl/drawings/_rels/drawing11.xml.rels><?xml version="1.0" encoding="UTF-8" standalone="yes"?>
<Relationships xmlns="http://schemas.openxmlformats.org/package/2006/relationships"><Relationship Id="rId3" Type="http://schemas.openxmlformats.org/officeDocument/2006/relationships/hyperlink" Target="#'Revised service model (2)'!A1"/><Relationship Id="rId2" Type="http://schemas.openxmlformats.org/officeDocument/2006/relationships/image" Target="../media/image2.png"/><Relationship Id="rId1" Type="http://schemas.openxmlformats.org/officeDocument/2006/relationships/hyperlink" Target="#References!A1"/><Relationship Id="rId6" Type="http://schemas.openxmlformats.org/officeDocument/2006/relationships/hyperlink" Target="#Inputs!A1"/><Relationship Id="rId5" Type="http://schemas.openxmlformats.org/officeDocument/2006/relationships/hyperlink" Target="#PI!A1"/><Relationship Id="rId4" Type="http://schemas.openxmlformats.org/officeDocument/2006/relationships/hyperlink" Target="#'Exportable Report Launch Screen'!A1"/></Relationships>
</file>

<file path=xl/drawings/_rels/drawing1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Results!A1"/><Relationship Id="rId1" Type="http://schemas.openxmlformats.org/officeDocument/2006/relationships/hyperlink" Target="#PI!A1"/></Relationships>
</file>

<file path=xl/drawings/_rels/drawing13.xml.rels><?xml version="1.0" encoding="UTF-8" standalone="yes"?>
<Relationships xmlns="http://schemas.openxmlformats.org/package/2006/relationships"><Relationship Id="rId3" Type="http://schemas.openxmlformats.org/officeDocument/2006/relationships/hyperlink" Target="#PI!A1"/><Relationship Id="rId2" Type="http://schemas.openxmlformats.org/officeDocument/2006/relationships/image" Target="../media/image2.png"/><Relationship Id="rId1" Type="http://schemas.openxmlformats.org/officeDocument/2006/relationships/hyperlink" Target="#Results!A1"/></Relationships>
</file>

<file path=xl/drawings/_rels/drawing1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Title!A1"/></Relationships>
</file>

<file path=xl/drawings/_rels/drawing15.xml.rels><?xml version="1.0" encoding="UTF-8" standalone="yes"?>
<Relationships xmlns="http://schemas.openxmlformats.org/package/2006/relationships"><Relationship Id="rId3" Type="http://schemas.openxmlformats.org/officeDocument/2006/relationships/hyperlink" Target="#PI!A1"/><Relationship Id="rId2" Type="http://schemas.openxmlformats.org/officeDocument/2006/relationships/image" Target="../media/image2.png"/><Relationship Id="rId1" Type="http://schemas.openxmlformats.org/officeDocument/2006/relationships/hyperlink" Target="#Title!A1"/></Relationships>
</file>

<file path=xl/drawings/_rels/drawing16.xml.rels><?xml version="1.0" encoding="UTF-8" standalone="yes"?>
<Relationships xmlns="http://schemas.openxmlformats.org/package/2006/relationships"><Relationship Id="rId3" Type="http://schemas.openxmlformats.org/officeDocument/2006/relationships/hyperlink" Target="#'Current service model'!A1"/><Relationship Id="rId2" Type="http://schemas.openxmlformats.org/officeDocument/2006/relationships/image" Target="../media/image5.png"/><Relationship Id="rId1" Type="http://schemas.openxmlformats.org/officeDocument/2006/relationships/hyperlink" Target="#PI!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Revised service model'!A1"/><Relationship Id="rId2" Type="http://schemas.openxmlformats.org/officeDocument/2006/relationships/image" Target="../media/image5.png"/><Relationship Id="rId1" Type="http://schemas.openxmlformats.org/officeDocument/2006/relationships/hyperlink" Target="#PI!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Revised service model (2)'!A1"/><Relationship Id="rId2" Type="http://schemas.openxmlformats.org/officeDocument/2006/relationships/image" Target="../media/image5.png"/><Relationship Id="rId1" Type="http://schemas.openxmlformats.org/officeDocument/2006/relationships/hyperlink" Target="#PI!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1" Type="http://schemas.openxmlformats.org/officeDocument/2006/relationships/hyperlink" Target="#PI!A1"/></Relationships>
</file>

<file path=xl/drawings/_rels/drawing20.xml.rels><?xml version="1.0" encoding="UTF-8" standalone="yes"?>
<Relationships xmlns="http://schemas.openxmlformats.org/package/2006/relationships"><Relationship Id="rId1" Type="http://schemas.openxmlformats.org/officeDocument/2006/relationships/hyperlink" Target="#PI!A1"/></Relationships>
</file>

<file path=xl/drawings/_rels/drawing21.xml.rels><?xml version="1.0" encoding="UTF-8" standalone="yes"?>
<Relationships xmlns="http://schemas.openxmlformats.org/package/2006/relationships"><Relationship Id="rId1" Type="http://schemas.openxmlformats.org/officeDocument/2006/relationships/hyperlink" Target="#PI!A1"/></Relationships>
</file>

<file path=xl/drawings/drawing1.xml><?xml version="1.0" encoding="utf-8"?>
<xdr:wsDr xmlns:xdr="http://schemas.openxmlformats.org/drawingml/2006/spreadsheetDrawing" xmlns:a="http://schemas.openxmlformats.org/drawingml/2006/main">
  <xdr:oneCellAnchor>
    <xdr:from>
      <xdr:col>4</xdr:col>
      <xdr:colOff>542925</xdr:colOff>
      <xdr:row>10</xdr:row>
      <xdr:rowOff>133350</xdr:rowOff>
    </xdr:from>
    <xdr:ext cx="5130507" cy="121943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981325" y="1996017"/>
          <a:ext cx="5130507" cy="12194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600" b="1">
              <a:solidFill>
                <a:srgbClr val="009BC3"/>
              </a:solidFill>
            </a:rPr>
            <a:t>Praluent: Case for Change</a:t>
          </a:r>
        </a:p>
        <a:p>
          <a:r>
            <a:rPr lang="en-GB" sz="3600" b="1">
              <a:solidFill>
                <a:schemeClr val="bg1"/>
              </a:solidFill>
            </a:rPr>
            <a:t>Commissioning</a:t>
          </a:r>
          <a:r>
            <a:rPr lang="en-GB" sz="3600" b="1" baseline="0">
              <a:solidFill>
                <a:schemeClr val="bg1"/>
              </a:solidFill>
            </a:rPr>
            <a:t> tool</a:t>
          </a:r>
          <a:endParaRPr lang="en-GB" sz="3600" b="1">
            <a:solidFill>
              <a:schemeClr val="bg1"/>
            </a:solidFill>
          </a:endParaRPr>
        </a:p>
      </xdr:txBody>
    </xdr:sp>
    <xdr:clientData/>
  </xdr:oneCellAnchor>
  <xdr:twoCellAnchor>
    <xdr:from>
      <xdr:col>0</xdr:col>
      <xdr:colOff>0</xdr:colOff>
      <xdr:row>0</xdr:row>
      <xdr:rowOff>0</xdr:rowOff>
    </xdr:from>
    <xdr:to>
      <xdr:col>4</xdr:col>
      <xdr:colOff>9872</xdr:colOff>
      <xdr:row>13</xdr:row>
      <xdr:rowOff>95597</xdr:rowOff>
    </xdr:to>
    <xdr:sp macro="" textlink="">
      <xdr:nvSpPr>
        <xdr:cNvPr id="6" name="Right Triangle 5">
          <a:extLst>
            <a:ext uri="{FF2B5EF4-FFF2-40B4-BE49-F238E27FC236}">
              <a16:creationId xmlns:a16="http://schemas.microsoft.com/office/drawing/2014/main" id="{00000000-0008-0000-0000-000006000000}"/>
            </a:ext>
          </a:extLst>
        </xdr:cNvPr>
        <xdr:cNvSpPr/>
      </xdr:nvSpPr>
      <xdr:spPr>
        <a:xfrm rot="5400000">
          <a:off x="0" y="0"/>
          <a:ext cx="2448272" cy="2448272"/>
        </a:xfrm>
        <a:prstGeom prst="r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p>
      </xdr:txBody>
    </xdr:sp>
    <xdr:clientData/>
  </xdr:twoCellAnchor>
  <xdr:twoCellAnchor>
    <xdr:from>
      <xdr:col>5</xdr:col>
      <xdr:colOff>0</xdr:colOff>
      <xdr:row>20</xdr:row>
      <xdr:rowOff>142875</xdr:rowOff>
    </xdr:from>
    <xdr:to>
      <xdr:col>7</xdr:col>
      <xdr:colOff>295275</xdr:colOff>
      <xdr:row>22</xdr:row>
      <xdr:rowOff>152400</xdr:rowOff>
    </xdr:to>
    <xdr:sp macro="" textlink="">
      <xdr:nvSpPr>
        <xdr:cNvPr id="7" name="Rounded Rectangle 6">
          <a:hlinkClick xmlns:r="http://schemas.openxmlformats.org/officeDocument/2006/relationships" r:id="rId1"/>
          <a:extLst>
            <a:ext uri="{FF2B5EF4-FFF2-40B4-BE49-F238E27FC236}">
              <a16:creationId xmlns:a16="http://schemas.microsoft.com/office/drawing/2014/main" id="{00000000-0008-0000-0000-000007000000}"/>
            </a:ext>
          </a:extLst>
        </xdr:cNvPr>
        <xdr:cNvSpPr/>
      </xdr:nvSpPr>
      <xdr:spPr>
        <a:xfrm>
          <a:off x="3048000" y="3810000"/>
          <a:ext cx="1514475" cy="371475"/>
        </a:xfrm>
        <a:prstGeom prst="roundRect">
          <a:avLst/>
        </a:prstGeom>
        <a:solidFill>
          <a:srgbClr val="004350"/>
        </a:solidFill>
        <a:ln w="19050">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t>Get started      →</a:t>
          </a:r>
        </a:p>
      </xdr:txBody>
    </xdr:sp>
    <xdr:clientData/>
  </xdr:twoCellAnchor>
  <xdr:twoCellAnchor>
    <xdr:from>
      <xdr:col>7</xdr:col>
      <xdr:colOff>428625</xdr:colOff>
      <xdr:row>28</xdr:row>
      <xdr:rowOff>0</xdr:rowOff>
    </xdr:from>
    <xdr:to>
      <xdr:col>10</xdr:col>
      <xdr:colOff>314325</xdr:colOff>
      <xdr:row>29</xdr:row>
      <xdr:rowOff>133350</xdr:rowOff>
    </xdr:to>
    <xdr:sp macro="" textlink="">
      <xdr:nvSpPr>
        <xdr:cNvPr id="5" name="TextBox 4">
          <a:hlinkClick xmlns:r="http://schemas.openxmlformats.org/officeDocument/2006/relationships" r:id="rId2"/>
          <a:extLst>
            <a:ext uri="{FF2B5EF4-FFF2-40B4-BE49-F238E27FC236}">
              <a16:creationId xmlns:a16="http://schemas.microsoft.com/office/drawing/2014/main" id="{00000000-0008-0000-0000-000005000000}"/>
            </a:ext>
          </a:extLst>
        </xdr:cNvPr>
        <xdr:cNvSpPr txBox="1"/>
      </xdr:nvSpPr>
      <xdr:spPr>
        <a:xfrm>
          <a:off x="4695825" y="5114925"/>
          <a:ext cx="1714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editAs="oneCell">
    <xdr:from>
      <xdr:col>0</xdr:col>
      <xdr:colOff>177800</xdr:colOff>
      <xdr:row>0</xdr:row>
      <xdr:rowOff>110066</xdr:rowOff>
    </xdr:from>
    <xdr:to>
      <xdr:col>2</xdr:col>
      <xdr:colOff>208280</xdr:colOff>
      <xdr:row>4</xdr:row>
      <xdr:rowOff>171026</xdr:rowOff>
    </xdr:to>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7800" y="110066"/>
          <a:ext cx="1249680" cy="806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xdr:row>
      <xdr:rowOff>42333</xdr:rowOff>
    </xdr:from>
    <xdr:to>
      <xdr:col>12</xdr:col>
      <xdr:colOff>279400</xdr:colOff>
      <xdr:row>5</xdr:row>
      <xdr:rowOff>8467</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3657600" y="414866"/>
          <a:ext cx="3937000" cy="524934"/>
        </a:xfrm>
        <a:prstGeom prst="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VERSION FOR DESIGN</a:t>
          </a:r>
          <a:r>
            <a:rPr lang="en-GB" sz="1100" b="1" baseline="0">
              <a:solidFill>
                <a:sysClr val="windowText" lastClr="000000"/>
              </a:solidFill>
            </a:rPr>
            <a:t> AND DIGITAL BUILD - 20th August </a:t>
          </a:r>
          <a:endParaRPr lang="en-GB"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177800</xdr:colOff>
      <xdr:row>4</xdr:row>
      <xdr:rowOff>41274</xdr:rowOff>
    </xdr:from>
    <xdr:to>
      <xdr:col>16</xdr:col>
      <xdr:colOff>262467</xdr:colOff>
      <xdr:row>34</xdr:row>
      <xdr:rowOff>84665</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787400" y="786341"/>
          <a:ext cx="9228667" cy="62917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400" b="1"/>
        </a:p>
        <a:p>
          <a:r>
            <a:rPr lang="en-GB" sz="1400" b="1">
              <a:solidFill>
                <a:srgbClr val="004350"/>
              </a:solidFill>
            </a:rPr>
            <a:t>About Praluent</a:t>
          </a:r>
          <a:br>
            <a:rPr lang="en-GB" sz="400" b="1">
              <a:solidFill>
                <a:srgbClr val="004350"/>
              </a:solidFill>
            </a:rPr>
          </a:br>
          <a:endParaRPr lang="en-GB" sz="400" b="1">
            <a:solidFill>
              <a:srgbClr val="004350"/>
            </a:solidFill>
          </a:endParaRPr>
        </a:p>
        <a:p>
          <a:r>
            <a:rPr lang="en-GB" sz="1200">
              <a:solidFill>
                <a:srgbClr val="004350"/>
              </a:solidFill>
              <a:effectLst/>
              <a:latin typeface="+mn-lt"/>
              <a:ea typeface="+mn-ea"/>
              <a:cs typeface="+mn-cs"/>
            </a:rPr>
            <a:t>Praluent (alirocumab)</a:t>
          </a:r>
          <a:r>
            <a:rPr lang="en-GB" sz="1200" baseline="0">
              <a:solidFill>
                <a:srgbClr val="004350"/>
              </a:solidFill>
              <a:effectLst/>
              <a:latin typeface="+mn-lt"/>
              <a:ea typeface="+mn-ea"/>
              <a:cs typeface="+mn-cs"/>
            </a:rPr>
            <a:t> </a:t>
          </a:r>
          <a:r>
            <a:rPr lang="en-GB" sz="1200">
              <a:solidFill>
                <a:srgbClr val="004350"/>
              </a:solidFill>
              <a:effectLst/>
              <a:latin typeface="+mn-lt"/>
              <a:ea typeface="+mn-ea"/>
              <a:cs typeface="+mn-cs"/>
            </a:rPr>
            <a:t>is indicated in adults with established atherosclerotic cardiovascular disease to reduce cardiovascular risk by lowering LDL-C levels as an adjunct to correction of other risk factors:</a:t>
          </a:r>
          <a:endParaRPr lang="en-GB" sz="1200">
            <a:solidFill>
              <a:srgbClr val="004350"/>
            </a:solidFill>
            <a:effectLst/>
          </a:endParaRPr>
        </a:p>
        <a:p>
          <a:r>
            <a:rPr lang="en-GB" sz="1200">
              <a:solidFill>
                <a:srgbClr val="004350"/>
              </a:solidFill>
              <a:effectLst/>
              <a:latin typeface="+mn-lt"/>
              <a:ea typeface="+mn-ea"/>
              <a:cs typeface="+mn-cs"/>
            </a:rPr>
            <a:t>   • in combination with the maximum tolerated dose of statin with or without other lipid-lowering therapies, or</a:t>
          </a:r>
          <a:endParaRPr lang="en-GB" sz="1200">
            <a:solidFill>
              <a:srgbClr val="004350"/>
            </a:solidFill>
            <a:effectLst/>
          </a:endParaRPr>
        </a:p>
        <a:p>
          <a:r>
            <a:rPr lang="en-GB" sz="1200">
              <a:solidFill>
                <a:srgbClr val="004350"/>
              </a:solidFill>
              <a:effectLst/>
              <a:latin typeface="+mn-lt"/>
              <a:ea typeface="+mn-ea"/>
              <a:cs typeface="+mn-cs"/>
            </a:rPr>
            <a:t>   • alone or in combination with other lipid-lowering therapies in patients who are statin-intolerant, or for whom a statin is contraindicated.</a:t>
          </a:r>
          <a:endParaRPr lang="en-GB" sz="1200">
            <a:solidFill>
              <a:srgbClr val="004350"/>
            </a:solidFill>
            <a:effectLst/>
          </a:endParaRPr>
        </a:p>
        <a:p>
          <a:endParaRPr lang="en-GB" sz="1200">
            <a:solidFill>
              <a:srgbClr val="004350"/>
            </a:solidFill>
            <a:effectLst/>
            <a:latin typeface="+mn-lt"/>
            <a:ea typeface="+mn-ea"/>
            <a:cs typeface="+mn-cs"/>
          </a:endParaRPr>
        </a:p>
        <a:p>
          <a:r>
            <a:rPr lang="en-GB" sz="1200">
              <a:solidFill>
                <a:srgbClr val="004350"/>
              </a:solidFill>
              <a:effectLst/>
              <a:latin typeface="+mn-lt"/>
              <a:ea typeface="+mn-ea"/>
              <a:cs typeface="+mn-cs"/>
            </a:rPr>
            <a:t>Praluent is indicated in adults with primary hypercholesterolaemia (heterozygous familial and non-familal) or mixed dyslipidaemia, as an adjunct to diet:</a:t>
          </a:r>
          <a:endParaRPr lang="en-GB" sz="1200">
            <a:solidFill>
              <a:srgbClr val="004350"/>
            </a:solidFill>
            <a:effectLst/>
          </a:endParaRPr>
        </a:p>
        <a:p>
          <a:r>
            <a:rPr lang="en-GB" sz="1200">
              <a:solidFill>
                <a:srgbClr val="004350"/>
              </a:solidFill>
              <a:effectLst/>
              <a:latin typeface="+mn-lt"/>
              <a:ea typeface="+mn-ea"/>
              <a:cs typeface="+mn-cs"/>
            </a:rPr>
            <a:t>   • in combination with statin or statin with other lipid-lowering therapies in patients unable to reach LDL-C goals with maximum tolerated dose of statin, or</a:t>
          </a:r>
          <a:endParaRPr lang="en-GB" sz="1200">
            <a:solidFill>
              <a:srgbClr val="004350"/>
            </a:solidFill>
            <a:effectLst/>
          </a:endParaRPr>
        </a:p>
        <a:p>
          <a:r>
            <a:rPr lang="en-GB" sz="1200">
              <a:solidFill>
                <a:srgbClr val="004350"/>
              </a:solidFill>
              <a:effectLst/>
              <a:latin typeface="+mn-lt"/>
              <a:ea typeface="+mn-ea"/>
              <a:cs typeface="+mn-cs"/>
            </a:rPr>
            <a:t>   • alone or in combination with other lipid-lowering therapies in patients who are statin-intolerant, or for whom a statin is contraindicated.</a:t>
          </a:r>
        </a:p>
        <a:p>
          <a:endParaRPr lang="en-GB" sz="1400" b="1">
            <a:solidFill>
              <a:srgbClr val="004350"/>
            </a:solidFill>
          </a:endParaRPr>
        </a:p>
        <a:p>
          <a:r>
            <a:rPr lang="en-GB" sz="1200">
              <a:solidFill>
                <a:srgbClr val="004350"/>
              </a:solidFill>
              <a:effectLst/>
              <a:latin typeface="+mn-lt"/>
              <a:ea typeface="+mn-ea"/>
              <a:cs typeface="+mn-cs"/>
            </a:rPr>
            <a:t>Praluent (alirocumab) is recommended as an option for treating primary hypercholesterolaemia or mixed dyslipidaemia, only if low-density lipoprotein concentrations are persistently above the thresholds specified in the table below despite maximal tolerated lipid-lowering therapy</a:t>
          </a:r>
          <a:r>
            <a:rPr lang="en-GB" sz="1200" baseline="0">
              <a:solidFill>
                <a:srgbClr val="004350"/>
              </a:solidFill>
              <a:effectLst/>
              <a:latin typeface="+mn-lt"/>
              <a:ea typeface="+mn-ea"/>
              <a:cs typeface="+mn-cs"/>
            </a:rPr>
            <a:t> and the agreed discounted price in the patient access scheme is met</a:t>
          </a:r>
          <a:r>
            <a:rPr lang="en-GB" sz="1200" baseline="30000">
              <a:solidFill>
                <a:srgbClr val="004350"/>
              </a:solidFill>
              <a:effectLst/>
              <a:latin typeface="+mn-lt"/>
              <a:ea typeface="+mn-ea"/>
              <a:cs typeface="+mn-cs"/>
            </a:rPr>
            <a:t>1</a:t>
          </a:r>
          <a:r>
            <a:rPr lang="en-GB" sz="1200" baseline="0">
              <a:solidFill>
                <a:srgbClr val="004350"/>
              </a:solidFill>
              <a:effectLst/>
              <a:latin typeface="+mn-lt"/>
              <a:ea typeface="+mn-ea"/>
              <a:cs typeface="+mn-cs"/>
            </a:rPr>
            <a:t>.</a:t>
          </a:r>
          <a:endParaRPr lang="en-GB" sz="1200">
            <a:solidFill>
              <a:srgbClr val="004350"/>
            </a:solidFill>
            <a:effectLst/>
            <a:latin typeface="+mn-lt"/>
            <a:ea typeface="+mn-ea"/>
            <a:cs typeface="+mn-cs"/>
          </a:endParaRPr>
        </a:p>
        <a:p>
          <a:endParaRPr lang="en-GB" sz="1100">
            <a:solidFill>
              <a:schemeClr val="dk1"/>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r>
            <a:rPr lang="en-GB" sz="1100">
              <a:solidFill>
                <a:srgbClr val="004350"/>
              </a:solidFill>
              <a:effectLst/>
              <a:latin typeface="+mn-lt"/>
              <a:ea typeface="+mn-ea"/>
              <a:cs typeface="+mn-cs"/>
            </a:rPr>
            <a:t> </a:t>
          </a:r>
        </a:p>
        <a:p>
          <a:r>
            <a:rPr lang="en-GB" sz="1050">
              <a:solidFill>
                <a:srgbClr val="004350"/>
              </a:solidFill>
              <a:effectLst/>
              <a:latin typeface="+mn-lt"/>
              <a:ea typeface="+mn-ea"/>
              <a:cs typeface="+mn-cs"/>
            </a:rPr>
            <a:t> </a:t>
          </a:r>
        </a:p>
        <a:p>
          <a:r>
            <a:rPr lang="en-GB" sz="1050">
              <a:solidFill>
                <a:srgbClr val="004350"/>
              </a:solidFill>
              <a:effectLst/>
              <a:latin typeface="+mn-lt"/>
              <a:ea typeface="+mn-ea"/>
              <a:cs typeface="+mn-cs"/>
            </a:rPr>
            <a:t>CVD</a:t>
          </a:r>
          <a:r>
            <a:rPr lang="en-GB" sz="1050" baseline="0">
              <a:solidFill>
                <a:srgbClr val="004350"/>
              </a:solidFill>
              <a:effectLst/>
              <a:latin typeface="+mn-lt"/>
              <a:ea typeface="+mn-ea"/>
              <a:cs typeface="+mn-cs"/>
            </a:rPr>
            <a:t> = cardiovascular disease; LDL-C = low-density lipoprotein cholesterol</a:t>
          </a:r>
          <a:endParaRPr lang="en-GB" sz="1050">
            <a:solidFill>
              <a:srgbClr val="004350"/>
            </a:solidFill>
            <a:effectLst/>
            <a:latin typeface="+mn-lt"/>
            <a:ea typeface="+mn-ea"/>
            <a:cs typeface="+mn-cs"/>
          </a:endParaRPr>
        </a:p>
        <a:p>
          <a:r>
            <a:rPr lang="en-GB" sz="1000">
              <a:solidFill>
                <a:srgbClr val="004350"/>
              </a:solidFill>
              <a:effectLst/>
              <a:latin typeface="+mn-lt"/>
              <a:ea typeface="+mn-ea"/>
              <a:cs typeface="+mn-cs"/>
            </a:rPr>
            <a:t>† High risk of cardiovascular disease is defined as a history of any of the following: acute coronary syndrome (such as myocardial infarction or unstable angina requiring hospitalisation), coronary or other arterial revascularisation procedures, coronary heart disease, ischaemic stroke, peripheral arterial disease. </a:t>
          </a:r>
        </a:p>
        <a:p>
          <a:r>
            <a:rPr lang="en-GB" sz="1000">
              <a:solidFill>
                <a:srgbClr val="004350"/>
              </a:solidFill>
              <a:effectLst/>
              <a:latin typeface="+mn-lt"/>
              <a:ea typeface="+mn-ea"/>
              <a:cs typeface="+mn-cs"/>
            </a:rPr>
            <a:t>‡ Very high risk of cardiovascular disease is defined as recurrent cardiovascular events or cardiovascular events in more than 1 vascular bed (that is, polyvascular disease).</a:t>
          </a:r>
        </a:p>
        <a:p>
          <a:r>
            <a:rPr lang="en-GB" sz="1100">
              <a:solidFill>
                <a:schemeClr val="dk1"/>
              </a:solidFill>
              <a:effectLst/>
              <a:latin typeface="+mn-lt"/>
              <a:ea typeface="+mn-ea"/>
              <a:cs typeface="+mn-cs"/>
            </a:rPr>
            <a:t> </a:t>
          </a:r>
        </a:p>
        <a:p>
          <a:pPr marL="0" lvl="0" indent="0"/>
          <a:r>
            <a:rPr lang="en-GB" sz="1100">
              <a:solidFill>
                <a:schemeClr val="dk1"/>
              </a:solidFill>
              <a:effectLst/>
              <a:latin typeface="+mn-lt"/>
              <a:ea typeface="+mn-ea"/>
              <a:cs typeface="+mn-cs"/>
            </a:rPr>
            <a:t> </a:t>
          </a:r>
          <a:r>
            <a:rPr lang="en-GB" sz="1100">
              <a:solidFill>
                <a:srgbClr val="004350"/>
              </a:solidFill>
              <a:effectLst/>
              <a:latin typeface="+mn-lt"/>
              <a:ea typeface="+mn-ea"/>
              <a:cs typeface="+mn-cs"/>
            </a:rPr>
            <a:t>[1] National Institute for Health and Care Excellence. TA393. Published 2016. Available at https://www.nice.org.uk/guidance/ta393.  </a:t>
          </a:r>
        </a:p>
        <a:p>
          <a:endParaRPr lang="en-GB" sz="1400" b="1" baseline="0"/>
        </a:p>
        <a:p>
          <a:endParaRPr lang="en-GB" sz="1400" b="1" baseline="0"/>
        </a:p>
      </xdr:txBody>
    </xdr:sp>
    <xdr:clientData/>
  </xdr:twoCellAnchor>
  <xdr:oneCellAnchor>
    <xdr:from>
      <xdr:col>0</xdr:col>
      <xdr:colOff>219075</xdr:colOff>
      <xdr:row>0</xdr:row>
      <xdr:rowOff>47625</xdr:rowOff>
    </xdr:from>
    <xdr:ext cx="3443507" cy="530658"/>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19075" y="47625"/>
          <a:ext cx="344350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Praluent</a:t>
          </a:r>
          <a:r>
            <a:rPr lang="en-GB" sz="2800" b="1" baseline="0">
              <a:solidFill>
                <a:srgbClr val="009BC3"/>
              </a:solidFill>
            </a:rPr>
            <a:t> (alirocumab)</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16</xdr:col>
      <xdr:colOff>364059</xdr:colOff>
      <xdr:row>1</xdr:row>
      <xdr:rowOff>28575</xdr:rowOff>
    </xdr:from>
    <xdr:to>
      <xdr:col>17</xdr:col>
      <xdr:colOff>42459</xdr:colOff>
      <xdr:row>2</xdr:row>
      <xdr:rowOff>133695</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117659" y="211455"/>
          <a:ext cx="288000" cy="288000"/>
        </a:xfrm>
        <a:prstGeom prst="rect">
          <a:avLst/>
        </a:prstGeom>
        <a:ln>
          <a:noFill/>
        </a:ln>
      </xdr:spPr>
    </xdr:pic>
    <xdr:clientData/>
  </xdr:twoCellAnchor>
  <xdr:twoCellAnchor editAs="absolute">
    <xdr:from>
      <xdr:col>16</xdr:col>
      <xdr:colOff>36399</xdr:colOff>
      <xdr:row>1</xdr:row>
      <xdr:rowOff>28575</xdr:rowOff>
    </xdr:from>
    <xdr:to>
      <xdr:col>16</xdr:col>
      <xdr:colOff>324399</xdr:colOff>
      <xdr:row>2</xdr:row>
      <xdr:rowOff>133695</xdr:rowOff>
    </xdr:to>
    <xdr:pic>
      <xdr:nvPicPr>
        <xdr:cNvPr id="5" name="Picture 4">
          <a:hlinkClick xmlns:r="http://schemas.openxmlformats.org/officeDocument/2006/relationships" r:id="rId3"/>
          <a:extLst>
            <a:ext uri="{FF2B5EF4-FFF2-40B4-BE49-F238E27FC236}">
              <a16:creationId xmlns:a16="http://schemas.microsoft.com/office/drawing/2014/main" id="{00000000-0008-0000-01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9789999" y="211455"/>
          <a:ext cx="288000" cy="288000"/>
        </a:xfrm>
        <a:prstGeom prst="rect">
          <a:avLst/>
        </a:prstGeom>
        <a:ln>
          <a:noFill/>
        </a:ln>
      </xdr:spPr>
    </xdr:pic>
    <xdr:clientData/>
  </xdr:twoCellAnchor>
  <xdr:twoCellAnchor>
    <xdr:from>
      <xdr:col>6</xdr:col>
      <xdr:colOff>253992</xdr:colOff>
      <xdr:row>34</xdr:row>
      <xdr:rowOff>16943</xdr:rowOff>
    </xdr:from>
    <xdr:to>
      <xdr:col>10</xdr:col>
      <xdr:colOff>609591</xdr:colOff>
      <xdr:row>36</xdr:row>
      <xdr:rowOff>8477</xdr:rowOff>
    </xdr:to>
    <xdr:sp macro="" textlink="">
      <xdr:nvSpPr>
        <xdr:cNvPr id="7" name="TextBox 6">
          <a:hlinkClick xmlns:r="http://schemas.openxmlformats.org/officeDocument/2006/relationships" r:id="rId4"/>
          <a:extLst>
            <a:ext uri="{FF2B5EF4-FFF2-40B4-BE49-F238E27FC236}">
              <a16:creationId xmlns:a16="http://schemas.microsoft.com/office/drawing/2014/main" id="{00000000-0008-0000-0100-000007000000}"/>
            </a:ext>
          </a:extLst>
        </xdr:cNvPr>
        <xdr:cNvSpPr txBox="1"/>
      </xdr:nvSpPr>
      <xdr:spPr>
        <a:xfrm>
          <a:off x="3911592" y="7382943"/>
          <a:ext cx="2793999" cy="3640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Detailed</a:t>
          </a:r>
          <a:r>
            <a:rPr lang="en-GB" sz="1200" u="sng" baseline="0">
              <a:solidFill>
                <a:srgbClr val="009BC3"/>
              </a:solidFill>
            </a:rPr>
            <a:t> </a:t>
          </a: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7</xdr:col>
      <xdr:colOff>76200</xdr:colOff>
      <xdr:row>0</xdr:row>
      <xdr:rowOff>76200</xdr:rowOff>
    </xdr:from>
    <xdr:to>
      <xdr:col>13</xdr:col>
      <xdr:colOff>355600</xdr:colOff>
      <xdr:row>2</xdr:row>
      <xdr:rowOff>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4343400" y="76200"/>
          <a:ext cx="3937000" cy="296333"/>
        </a:xfrm>
        <a:prstGeom prst="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ysClr val="windowText" lastClr="000000"/>
              </a:solidFill>
            </a:rPr>
            <a:t>Note: This</a:t>
          </a:r>
          <a:r>
            <a:rPr lang="en-GB" sz="1100" b="1" baseline="0">
              <a:solidFill>
                <a:sysClr val="windowText" lastClr="000000"/>
              </a:solidFill>
            </a:rPr>
            <a:t> (and the next 2 screens) will be a series of tabs</a:t>
          </a:r>
          <a:r>
            <a:rPr lang="en-GB" sz="1100" b="0" baseline="0">
              <a:solidFill>
                <a:sysClr val="windowText" lastClr="000000"/>
              </a:solidFill>
            </a:rPr>
            <a:t> </a:t>
          </a:r>
          <a:br>
            <a:rPr lang="en-GB" sz="1100" baseline="0">
              <a:solidFill>
                <a:sysClr val="windowText" lastClr="000000"/>
              </a:solidFill>
            </a:rPr>
          </a:br>
          <a:endParaRPr lang="en-GB" sz="1100">
            <a:solidFill>
              <a:sysClr val="windowText" lastClr="000000"/>
            </a:solidFill>
          </a:endParaRPr>
        </a:p>
      </xdr:txBody>
    </xdr:sp>
    <xdr:clientData/>
  </xdr:twoCellAnchor>
  <xdr:twoCellAnchor>
    <xdr:from>
      <xdr:col>1</xdr:col>
      <xdr:colOff>127000</xdr:colOff>
      <xdr:row>6</xdr:row>
      <xdr:rowOff>143933</xdr:rowOff>
    </xdr:from>
    <xdr:to>
      <xdr:col>16</xdr:col>
      <xdr:colOff>321733</xdr:colOff>
      <xdr:row>17</xdr:row>
      <xdr:rowOff>76200</xdr:rowOff>
    </xdr:to>
    <xdr:sp macro="" textlink="">
      <xdr:nvSpPr>
        <xdr:cNvPr id="9" name="Rectangle 8">
          <a:extLst>
            <a:ext uri="{FF2B5EF4-FFF2-40B4-BE49-F238E27FC236}">
              <a16:creationId xmlns:a16="http://schemas.microsoft.com/office/drawing/2014/main" id="{00000000-0008-0000-0100-000009000000}"/>
            </a:ext>
          </a:extLst>
        </xdr:cNvPr>
        <xdr:cNvSpPr/>
      </xdr:nvSpPr>
      <xdr:spPr>
        <a:xfrm>
          <a:off x="736600" y="1261533"/>
          <a:ext cx="9338733" cy="1989667"/>
        </a:xfrm>
        <a:prstGeom prst="rect">
          <a:avLst/>
        </a:prstGeom>
        <a:noFill/>
        <a:ln w="9525">
          <a:solidFill>
            <a:srgbClr val="009BC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219075</xdr:colOff>
      <xdr:row>0</xdr:row>
      <xdr:rowOff>47625</xdr:rowOff>
    </xdr:from>
    <xdr:ext cx="3369384" cy="530658"/>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19075" y="47625"/>
          <a:ext cx="336938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ODYSSEY OUTCOMES</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02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16</xdr:col>
      <xdr:colOff>364059</xdr:colOff>
      <xdr:row>1</xdr:row>
      <xdr:rowOff>28575</xdr:rowOff>
    </xdr:from>
    <xdr:to>
      <xdr:col>17</xdr:col>
      <xdr:colOff>42459</xdr:colOff>
      <xdr:row>2</xdr:row>
      <xdr:rowOff>133695</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200-000004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117659" y="211455"/>
          <a:ext cx="288000" cy="288000"/>
        </a:xfrm>
        <a:prstGeom prst="rect">
          <a:avLst/>
        </a:prstGeom>
        <a:ln>
          <a:noFill/>
        </a:ln>
      </xdr:spPr>
    </xdr:pic>
    <xdr:clientData/>
  </xdr:twoCellAnchor>
  <xdr:twoCellAnchor editAs="absolute">
    <xdr:from>
      <xdr:col>16</xdr:col>
      <xdr:colOff>36399</xdr:colOff>
      <xdr:row>1</xdr:row>
      <xdr:rowOff>28575</xdr:rowOff>
    </xdr:from>
    <xdr:to>
      <xdr:col>16</xdr:col>
      <xdr:colOff>324399</xdr:colOff>
      <xdr:row>2</xdr:row>
      <xdr:rowOff>133695</xdr:rowOff>
    </xdr:to>
    <xdr:pic>
      <xdr:nvPicPr>
        <xdr:cNvPr id="5" name="Picture 4">
          <a:hlinkClick xmlns:r="http://schemas.openxmlformats.org/officeDocument/2006/relationships" r:id="rId3"/>
          <a:extLst>
            <a:ext uri="{FF2B5EF4-FFF2-40B4-BE49-F238E27FC236}">
              <a16:creationId xmlns:a16="http://schemas.microsoft.com/office/drawing/2014/main" id="{00000000-0008-0000-02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9789999" y="211455"/>
          <a:ext cx="288000" cy="288000"/>
        </a:xfrm>
        <a:prstGeom prst="rect">
          <a:avLst/>
        </a:prstGeom>
        <a:ln>
          <a:noFill/>
        </a:ln>
      </xdr:spPr>
    </xdr:pic>
    <xdr:clientData/>
  </xdr:twoCellAnchor>
  <xdr:twoCellAnchor>
    <xdr:from>
      <xdr:col>1</xdr:col>
      <xdr:colOff>123825</xdr:colOff>
      <xdr:row>4</xdr:row>
      <xdr:rowOff>176750</xdr:rowOff>
    </xdr:from>
    <xdr:to>
      <xdr:col>16</xdr:col>
      <xdr:colOff>438150</xdr:colOff>
      <xdr:row>45</xdr:row>
      <xdr:rowOff>50800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733425" y="921817"/>
          <a:ext cx="9458325" cy="76803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baseline="0">
              <a:solidFill>
                <a:srgbClr val="004350"/>
              </a:solidFill>
            </a:rPr>
            <a:t>About ODYSSEY OUTCOMES</a:t>
          </a:r>
          <a:r>
            <a:rPr lang="en-GB" sz="1400" b="1" baseline="30000">
              <a:solidFill>
                <a:srgbClr val="004350"/>
              </a:solidFill>
            </a:rPr>
            <a:t>2</a:t>
          </a:r>
        </a:p>
        <a:p>
          <a:pPr lvl="0"/>
          <a:r>
            <a:rPr lang="en-GB" sz="1100">
              <a:solidFill>
                <a:srgbClr val="004350"/>
              </a:solidFill>
              <a:effectLst/>
              <a:latin typeface="+mn-lt"/>
              <a:ea typeface="+mn-ea"/>
              <a:cs typeface="+mn-cs"/>
            </a:rPr>
            <a:t>•  ODYSSEY OUTCOMES was a multicentre, randomized, double-blind, placebo-controlled trial involving 18,924 patients who had an acute coronary syndrome (ACS) 1-12 months prior to screening and who were receiving statin therapy at a high-intensity dose or at the maximum tolerated dose and had a low-density lipoprotein cholesterol (LDL-C) level of at least 1.8 mmol/L, a non−high-density lipoprotein cholesterol level of at least 2.6 mmol/L), or an apolipoprotein B level of at least 80 mg/dL.</a:t>
          </a:r>
        </a:p>
        <a:p>
          <a:pPr lvl="0"/>
          <a:endParaRPr lang="en-GB" sz="1100">
            <a:solidFill>
              <a:srgbClr val="004350"/>
            </a:solidFill>
            <a:effectLst/>
            <a:latin typeface="+mn-lt"/>
            <a:ea typeface="+mn-ea"/>
            <a:cs typeface="+mn-cs"/>
          </a:endParaRPr>
        </a:p>
        <a:p>
          <a:pPr lvl="0"/>
          <a:r>
            <a:rPr lang="en-GB" sz="1100">
              <a:solidFill>
                <a:srgbClr val="004350"/>
              </a:solidFill>
              <a:effectLst/>
              <a:latin typeface="+mn-lt"/>
              <a:ea typeface="+mn-ea"/>
              <a:cs typeface="+mn-cs"/>
            </a:rPr>
            <a:t>•  Patients were randomly assigned to receive Praluent (alirocumab) subcutaneously at a dose of 75 mg (9,462 patients) or matching placebo (9,462 patients) every 2 weeks. The dose of Praluent was adjusted under blinded conditions to target an LDL cholesterol level 0.6 to 1.3 mmol/L. </a:t>
          </a:r>
        </a:p>
        <a:p>
          <a:pPr lvl="0"/>
          <a:endParaRPr lang="en-GB" sz="1100">
            <a:solidFill>
              <a:srgbClr val="0043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400" b="1" baseline="0">
              <a:solidFill>
                <a:srgbClr val="004350"/>
              </a:solidFill>
              <a:effectLst/>
              <a:latin typeface="+mn-lt"/>
              <a:ea typeface="+mn-ea"/>
              <a:cs typeface="+mn-cs"/>
            </a:rPr>
            <a:t>ODYSSEY OUTCOMES - Primary Endpoint</a:t>
          </a:r>
          <a:r>
            <a:rPr lang="en-GB" sz="1400" b="1" baseline="30000">
              <a:solidFill>
                <a:srgbClr val="004350"/>
              </a:solidFill>
              <a:effectLst/>
              <a:latin typeface="+mn-lt"/>
              <a:ea typeface="+mn-ea"/>
              <a:cs typeface="+mn-cs"/>
            </a:rPr>
            <a:t>2</a:t>
          </a:r>
          <a:endParaRPr lang="en-GB" sz="1400">
            <a:solidFill>
              <a:srgbClr val="004350"/>
            </a:solidFill>
            <a:effectLst/>
          </a:endParaRPr>
        </a:p>
        <a:p>
          <a:pPr lvl="0"/>
          <a:r>
            <a:rPr lang="en-GB" sz="1100">
              <a:solidFill>
                <a:srgbClr val="004350"/>
              </a:solidFill>
              <a:effectLst/>
              <a:latin typeface="+mn-lt"/>
              <a:ea typeface="+mn-ea"/>
              <a:cs typeface="+mn-cs"/>
            </a:rPr>
            <a:t>The </a:t>
          </a:r>
          <a:r>
            <a:rPr lang="en-GB" sz="1100" b="1">
              <a:solidFill>
                <a:srgbClr val="004350"/>
              </a:solidFill>
              <a:effectLst/>
              <a:latin typeface="+mn-lt"/>
              <a:ea typeface="+mn-ea"/>
              <a:cs typeface="+mn-cs"/>
            </a:rPr>
            <a:t>primary endpoint</a:t>
          </a:r>
          <a:r>
            <a:rPr lang="en-GB" sz="1100">
              <a:solidFill>
                <a:srgbClr val="004350"/>
              </a:solidFill>
              <a:effectLst/>
              <a:latin typeface="+mn-lt"/>
              <a:ea typeface="+mn-ea"/>
              <a:cs typeface="+mn-cs"/>
            </a:rPr>
            <a:t> was a composite of death from coronary heart disease, nonfatal myocardial infarction, fatal or nonfatal ischemic stroke, or unstable angina requiring hospitalisation.</a:t>
          </a: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pPr lvl="0"/>
          <a:r>
            <a:rPr lang="en-GB" sz="1100">
              <a:solidFill>
                <a:srgbClr val="004350"/>
              </a:solidFill>
              <a:effectLst/>
              <a:latin typeface="+mn-lt"/>
              <a:ea typeface="+mn-ea"/>
              <a:cs typeface="+mn-cs"/>
            </a:rPr>
            <a:t>[2]</a:t>
          </a:r>
          <a:r>
            <a:rPr lang="en-GB" sz="1100" baseline="0">
              <a:solidFill>
                <a:srgbClr val="004350"/>
              </a:solidFill>
              <a:effectLst/>
              <a:latin typeface="+mn-lt"/>
              <a:ea typeface="+mn-ea"/>
              <a:cs typeface="+mn-cs"/>
            </a:rPr>
            <a:t>  Schwartz GG et al. N Engl J Med 2018; 379:2097-2107</a:t>
          </a:r>
        </a:p>
        <a:p>
          <a:pPr lvl="0"/>
          <a:endParaRPr lang="en-GB" sz="1100">
            <a:solidFill>
              <a:schemeClr val="dk1"/>
            </a:solidFill>
            <a:effectLst/>
            <a:latin typeface="+mn-lt"/>
            <a:ea typeface="+mn-ea"/>
            <a:cs typeface="+mn-cs"/>
          </a:endParaRPr>
        </a:p>
        <a:p>
          <a:endParaRPr lang="en-GB" sz="1400" b="1" baseline="0"/>
        </a:p>
        <a:p>
          <a:endParaRPr lang="en-GB" sz="1400" b="1" baseline="0"/>
        </a:p>
      </xdr:txBody>
    </xdr:sp>
    <xdr:clientData/>
  </xdr:twoCellAnchor>
  <xdr:twoCellAnchor>
    <xdr:from>
      <xdr:col>8</xdr:col>
      <xdr:colOff>0</xdr:colOff>
      <xdr:row>46</xdr:row>
      <xdr:rowOff>0</xdr:rowOff>
    </xdr:from>
    <xdr:to>
      <xdr:col>10</xdr:col>
      <xdr:colOff>495300</xdr:colOff>
      <xdr:row>47</xdr:row>
      <xdr:rowOff>133350</xdr:rowOff>
    </xdr:to>
    <xdr:sp macro="" textlink="">
      <xdr:nvSpPr>
        <xdr:cNvPr id="7" name="TextBox 6">
          <a:hlinkClick xmlns:r="http://schemas.openxmlformats.org/officeDocument/2006/relationships" r:id="rId4"/>
          <a:extLst>
            <a:ext uri="{FF2B5EF4-FFF2-40B4-BE49-F238E27FC236}">
              <a16:creationId xmlns:a16="http://schemas.microsoft.com/office/drawing/2014/main" id="{00000000-0008-0000-0200-000007000000}"/>
            </a:ext>
          </a:extLst>
        </xdr:cNvPr>
        <xdr:cNvSpPr txBox="1"/>
      </xdr:nvSpPr>
      <xdr:spPr>
        <a:xfrm>
          <a:off x="4876800" y="5760720"/>
          <a:ext cx="1714500"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editAs="oneCell">
    <xdr:from>
      <xdr:col>1</xdr:col>
      <xdr:colOff>499526</xdr:colOff>
      <xdr:row>17</xdr:row>
      <xdr:rowOff>25390</xdr:rowOff>
    </xdr:from>
    <xdr:to>
      <xdr:col>16</xdr:col>
      <xdr:colOff>160859</xdr:colOff>
      <xdr:row>41</xdr:row>
      <xdr:rowOff>75729</xdr:rowOff>
    </xdr:to>
    <xdr:pic>
      <xdr:nvPicPr>
        <xdr:cNvPr id="95" name="Picture 94">
          <a:extLst>
            <a:ext uri="{FF2B5EF4-FFF2-40B4-BE49-F238E27FC236}">
              <a16:creationId xmlns:a16="http://schemas.microsoft.com/office/drawing/2014/main" id="{00000000-0008-0000-0200-00005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09126" y="3191923"/>
          <a:ext cx="8805333" cy="4690073"/>
        </a:xfrm>
        <a:prstGeom prst="rect">
          <a:avLst/>
        </a:prstGeom>
        <a:ln>
          <a:solidFill>
            <a:schemeClr val="accent1"/>
          </a:solidFill>
        </a:ln>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219075</xdr:colOff>
      <xdr:row>0</xdr:row>
      <xdr:rowOff>47625</xdr:rowOff>
    </xdr:from>
    <xdr:ext cx="4773166" cy="530658"/>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19075" y="47625"/>
          <a:ext cx="477316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Cardiovascular risk</a:t>
          </a:r>
          <a:r>
            <a:rPr lang="en-GB" sz="2800" b="1" baseline="0">
              <a:solidFill>
                <a:srgbClr val="009BC3"/>
              </a:solidFill>
            </a:rPr>
            <a:t> - Post-ACS </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03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16</xdr:col>
      <xdr:colOff>364059</xdr:colOff>
      <xdr:row>1</xdr:row>
      <xdr:rowOff>28575</xdr:rowOff>
    </xdr:from>
    <xdr:to>
      <xdr:col>17</xdr:col>
      <xdr:colOff>42459</xdr:colOff>
      <xdr:row>2</xdr:row>
      <xdr:rowOff>133695</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300-000004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117659" y="211455"/>
          <a:ext cx="288000" cy="288000"/>
        </a:xfrm>
        <a:prstGeom prst="rect">
          <a:avLst/>
        </a:prstGeom>
        <a:ln>
          <a:noFill/>
        </a:ln>
      </xdr:spPr>
    </xdr:pic>
    <xdr:clientData/>
  </xdr:twoCellAnchor>
  <xdr:twoCellAnchor editAs="absolute">
    <xdr:from>
      <xdr:col>16</xdr:col>
      <xdr:colOff>36399</xdr:colOff>
      <xdr:row>1</xdr:row>
      <xdr:rowOff>28575</xdr:rowOff>
    </xdr:from>
    <xdr:to>
      <xdr:col>16</xdr:col>
      <xdr:colOff>324399</xdr:colOff>
      <xdr:row>2</xdr:row>
      <xdr:rowOff>133695</xdr:rowOff>
    </xdr:to>
    <xdr:pic>
      <xdr:nvPicPr>
        <xdr:cNvPr id="5" name="Picture 4">
          <a:hlinkClick xmlns:r="http://schemas.openxmlformats.org/officeDocument/2006/relationships" r:id="rId3"/>
          <a:extLst>
            <a:ext uri="{FF2B5EF4-FFF2-40B4-BE49-F238E27FC236}">
              <a16:creationId xmlns:a16="http://schemas.microsoft.com/office/drawing/2014/main" id="{00000000-0008-0000-03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9789999" y="211455"/>
          <a:ext cx="288000" cy="288000"/>
        </a:xfrm>
        <a:prstGeom prst="rect">
          <a:avLst/>
        </a:prstGeom>
        <a:ln>
          <a:noFill/>
        </a:ln>
      </xdr:spPr>
    </xdr:pic>
    <xdr:clientData/>
  </xdr:twoCellAnchor>
  <xdr:twoCellAnchor>
    <xdr:from>
      <xdr:col>1</xdr:col>
      <xdr:colOff>123825</xdr:colOff>
      <xdr:row>4</xdr:row>
      <xdr:rowOff>176750</xdr:rowOff>
    </xdr:from>
    <xdr:to>
      <xdr:col>16</xdr:col>
      <xdr:colOff>438150</xdr:colOff>
      <xdr:row>36</xdr:row>
      <xdr:rowOff>0</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733425" y="921817"/>
          <a:ext cx="9458325" cy="62917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baseline="0">
              <a:solidFill>
                <a:srgbClr val="004350"/>
              </a:solidFill>
            </a:rPr>
            <a:t>Cardiovascular Risk Post-ACS in the UK: The GRACE Registry</a:t>
          </a:r>
          <a:r>
            <a:rPr lang="en-GB" sz="1400" b="1" baseline="30000">
              <a:solidFill>
                <a:srgbClr val="004350"/>
              </a:solidFill>
            </a:rPr>
            <a:t>3</a:t>
          </a:r>
        </a:p>
        <a:p>
          <a:r>
            <a:rPr lang="en-GB" sz="1100">
              <a:solidFill>
                <a:srgbClr val="004350"/>
              </a:solidFill>
              <a:effectLst/>
              <a:latin typeface="+mn-lt"/>
              <a:ea typeface="+mn-ea"/>
              <a:cs typeface="+mn-cs"/>
            </a:rPr>
            <a:t>•  In the GRACE long-term study, UK and Belgian centres prospectively recruited and followed ACS patients for a median of 5 years (1,797 days). Primary outcome events were deaths, cardiovascular deaths (CV deaths) and myocardial infarction (MI</a:t>
          </a:r>
          <a:r>
            <a:rPr lang="en-GB" sz="1100" baseline="0">
              <a:solidFill>
                <a:srgbClr val="004350"/>
              </a:solidFill>
              <a:effectLst/>
              <a:latin typeface="+mn-lt"/>
              <a:ea typeface="+mn-ea"/>
              <a:cs typeface="+mn-cs"/>
            </a:rPr>
            <a:t>)</a:t>
          </a:r>
          <a:r>
            <a:rPr lang="en-GB" sz="1100">
              <a:solidFill>
                <a:srgbClr val="004350"/>
              </a:solidFill>
              <a:effectLst/>
              <a:latin typeface="+mn-lt"/>
              <a:ea typeface="+mn-ea"/>
              <a:cs typeface="+mn-cs"/>
            </a:rPr>
            <a:t>. Secondary events were stroke and re-hospitalisation for ACS. UK centres prospectively recruited 2,065 patients.</a:t>
          </a: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endParaRPr lang="en-GB" sz="1100">
            <a:solidFill>
              <a:srgbClr val="004350"/>
            </a:solidFill>
            <a:effectLst/>
            <a:latin typeface="+mn-lt"/>
            <a:ea typeface="+mn-ea"/>
            <a:cs typeface="+mn-cs"/>
          </a:endParaRPr>
        </a:p>
        <a:p>
          <a:pPr lvl="0"/>
          <a:endParaRPr lang="en-GB" sz="1100">
            <a:solidFill>
              <a:srgbClr val="004350"/>
            </a:solidFill>
            <a:effectLst/>
            <a:latin typeface="+mn-lt"/>
            <a:ea typeface="+mn-ea"/>
            <a:cs typeface="+mn-cs"/>
          </a:endParaRPr>
        </a:p>
        <a:p>
          <a:endParaRPr lang="en-GB" sz="1400" b="1" baseline="0">
            <a:solidFill>
              <a:srgbClr val="004350"/>
            </a:solidFill>
          </a:endParaRPr>
        </a:p>
        <a:p>
          <a:endParaRPr lang="en-GB" sz="1400" b="1" baseline="0">
            <a:solidFill>
              <a:srgbClr val="004350"/>
            </a:solidFill>
          </a:endParaRPr>
        </a:p>
        <a:p>
          <a:pPr marL="0" marR="0" indent="0" defTabSz="914400" rtl="0" eaLnBrk="1" fontAlgn="auto" latinLnBrk="0" hangingPunct="1">
            <a:lnSpc>
              <a:spcPct val="100000"/>
            </a:lnSpc>
            <a:spcBef>
              <a:spcPts val="0"/>
            </a:spcBef>
            <a:spcAft>
              <a:spcPts val="0"/>
            </a:spcAft>
            <a:buClrTx/>
            <a:buSzTx/>
            <a:buFontTx/>
            <a:buNone/>
            <a:tabLst/>
            <a:defRPr/>
          </a:pPr>
          <a:r>
            <a:rPr lang="en-GB" sz="1200" b="1">
              <a:solidFill>
                <a:srgbClr val="004350"/>
              </a:solidFill>
              <a:effectLst/>
              <a:latin typeface="+mn-lt"/>
              <a:ea typeface="+mn-ea"/>
              <a:cs typeface="+mn-cs"/>
            </a:rPr>
            <a:t>For those alive at follow-up, 83% of STEMI, 80% of non-STEMI, and 79% of patients with unstable</a:t>
          </a:r>
          <a:r>
            <a:rPr lang="en-GB" sz="1200" b="1" baseline="0">
              <a:solidFill>
                <a:srgbClr val="004350"/>
              </a:solidFill>
              <a:effectLst/>
              <a:latin typeface="+mn-lt"/>
              <a:ea typeface="+mn-ea"/>
              <a:cs typeface="+mn-cs"/>
            </a:rPr>
            <a:t> angina </a:t>
          </a:r>
          <a:r>
            <a:rPr lang="en-GB" sz="1200" b="1">
              <a:solidFill>
                <a:srgbClr val="004350"/>
              </a:solidFill>
              <a:effectLst/>
              <a:latin typeface="+mn-lt"/>
              <a:ea typeface="+mn-ea"/>
              <a:cs typeface="+mn-cs"/>
            </a:rPr>
            <a:t>were still on aspirin. The corresponding figures for beta-blockers were 77%, 71%, 64%; ACE inhibitors/ARBs, 77%, 63%, 50%; statins, 66%, 71%, 71%.</a:t>
          </a:r>
          <a:endParaRPr lang="en-GB" sz="1600" b="1">
            <a:solidFill>
              <a:srgbClr val="004350"/>
            </a:solidFill>
            <a:effectLst/>
          </a:endParaRPr>
        </a:p>
        <a:p>
          <a:endParaRPr lang="en-GB" sz="1400" b="1" baseline="0">
            <a:solidFill>
              <a:srgbClr val="004350"/>
            </a:solidFill>
          </a:endParaRPr>
        </a:p>
        <a:p>
          <a:endParaRPr lang="en-GB" sz="1400" b="1" baseline="0">
            <a:solidFill>
              <a:srgbClr val="004350"/>
            </a:solidFill>
          </a:endParaRPr>
        </a:p>
        <a:p>
          <a:pPr marL="0" indent="0"/>
          <a:r>
            <a:rPr lang="en-GB" sz="1100">
              <a:solidFill>
                <a:srgbClr val="004350"/>
              </a:solidFill>
              <a:effectLst/>
              <a:latin typeface="+mn-lt"/>
              <a:ea typeface="+mn-ea"/>
              <a:cs typeface="+mn-cs"/>
            </a:rPr>
            <a:t>[3]  Fox KA et al. Eur Heart J. 2010; 31: 2755–64 </a:t>
          </a:r>
        </a:p>
        <a:p>
          <a:endParaRPr lang="en-GB" sz="1400" b="1" baseline="0"/>
        </a:p>
      </xdr:txBody>
    </xdr:sp>
    <xdr:clientData/>
  </xdr:twoCellAnchor>
  <xdr:twoCellAnchor>
    <xdr:from>
      <xdr:col>8</xdr:col>
      <xdr:colOff>0</xdr:colOff>
      <xdr:row>37</xdr:row>
      <xdr:rowOff>0</xdr:rowOff>
    </xdr:from>
    <xdr:to>
      <xdr:col>10</xdr:col>
      <xdr:colOff>495300</xdr:colOff>
      <xdr:row>38</xdr:row>
      <xdr:rowOff>133350</xdr:rowOff>
    </xdr:to>
    <xdr:sp macro="" textlink="">
      <xdr:nvSpPr>
        <xdr:cNvPr id="7" name="TextBox 6">
          <a:hlinkClick xmlns:r="http://schemas.openxmlformats.org/officeDocument/2006/relationships" r:id="rId4"/>
          <a:extLst>
            <a:ext uri="{FF2B5EF4-FFF2-40B4-BE49-F238E27FC236}">
              <a16:creationId xmlns:a16="http://schemas.microsoft.com/office/drawing/2014/main" id="{00000000-0008-0000-0300-000007000000}"/>
            </a:ext>
          </a:extLst>
        </xdr:cNvPr>
        <xdr:cNvSpPr txBox="1"/>
      </xdr:nvSpPr>
      <xdr:spPr>
        <a:xfrm>
          <a:off x="4876800" y="8595360"/>
          <a:ext cx="1714500"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editAs="oneCell">
    <xdr:from>
      <xdr:col>1</xdr:col>
      <xdr:colOff>474144</xdr:colOff>
      <xdr:row>9</xdr:row>
      <xdr:rowOff>160868</xdr:rowOff>
    </xdr:from>
    <xdr:to>
      <xdr:col>16</xdr:col>
      <xdr:colOff>8</xdr:colOff>
      <xdr:row>25</xdr:row>
      <xdr:rowOff>63696</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83744" y="1837268"/>
          <a:ext cx="8669864" cy="296776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219075</xdr:colOff>
      <xdr:row>0</xdr:row>
      <xdr:rowOff>47625</xdr:rowOff>
    </xdr:from>
    <xdr:ext cx="6018186" cy="530658"/>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219075" y="47625"/>
          <a:ext cx="601818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Introduction to the commissioning</a:t>
          </a:r>
          <a:r>
            <a:rPr lang="en-GB" sz="2800" b="1" baseline="0">
              <a:solidFill>
                <a:srgbClr val="009BC3"/>
              </a:solidFill>
            </a:rPr>
            <a:t> tool</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7" name="Straight Connector 6">
          <a:extLst>
            <a:ext uri="{FF2B5EF4-FFF2-40B4-BE49-F238E27FC236}">
              <a16:creationId xmlns:a16="http://schemas.microsoft.com/office/drawing/2014/main" id="{00000000-0008-0000-0400-000007000000}"/>
            </a:ext>
          </a:extLst>
        </xdr:cNvPr>
        <xdr:cNvCxnSpPr/>
      </xdr:nvCxnSpPr>
      <xdr:spPr>
        <a:xfrm flipV="1">
          <a:off x="323850" y="575310"/>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16</xdr:col>
      <xdr:colOff>364059</xdr:colOff>
      <xdr:row>1</xdr:row>
      <xdr:rowOff>28575</xdr:rowOff>
    </xdr:from>
    <xdr:to>
      <xdr:col>17</xdr:col>
      <xdr:colOff>42459</xdr:colOff>
      <xdr:row>2</xdr:row>
      <xdr:rowOff>133695</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400-000008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117659" y="209550"/>
          <a:ext cx="288000" cy="286095"/>
        </a:xfrm>
        <a:prstGeom prst="rect">
          <a:avLst/>
        </a:prstGeom>
        <a:ln>
          <a:noFill/>
        </a:ln>
      </xdr:spPr>
    </xdr:pic>
    <xdr:clientData/>
  </xdr:twoCellAnchor>
  <xdr:twoCellAnchor editAs="absolute">
    <xdr:from>
      <xdr:col>16</xdr:col>
      <xdr:colOff>36399</xdr:colOff>
      <xdr:row>1</xdr:row>
      <xdr:rowOff>28575</xdr:rowOff>
    </xdr:from>
    <xdr:to>
      <xdr:col>16</xdr:col>
      <xdr:colOff>324399</xdr:colOff>
      <xdr:row>2</xdr:row>
      <xdr:rowOff>133695</xdr:rowOff>
    </xdr:to>
    <xdr:pic>
      <xdr:nvPicPr>
        <xdr:cNvPr id="9" name="Picture 8">
          <a:hlinkClick xmlns:r="http://schemas.openxmlformats.org/officeDocument/2006/relationships" r:id="rId3"/>
          <a:extLst>
            <a:ext uri="{FF2B5EF4-FFF2-40B4-BE49-F238E27FC236}">
              <a16:creationId xmlns:a16="http://schemas.microsoft.com/office/drawing/2014/main" id="{00000000-0008-0000-0400-000009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9789999" y="209550"/>
          <a:ext cx="288000" cy="286095"/>
        </a:xfrm>
        <a:prstGeom prst="rect">
          <a:avLst/>
        </a:prstGeom>
        <a:ln>
          <a:noFill/>
        </a:ln>
      </xdr:spPr>
    </xdr:pic>
    <xdr:clientData/>
  </xdr:twoCellAnchor>
  <xdr:twoCellAnchor>
    <xdr:from>
      <xdr:col>1</xdr:col>
      <xdr:colOff>123825</xdr:colOff>
      <xdr:row>3</xdr:row>
      <xdr:rowOff>142874</xdr:rowOff>
    </xdr:from>
    <xdr:to>
      <xdr:col>16</xdr:col>
      <xdr:colOff>438150</xdr:colOff>
      <xdr:row>38</xdr:row>
      <xdr:rowOff>93133</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733425" y="701674"/>
          <a:ext cx="9458325" cy="66812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004350"/>
              </a:solidFill>
            </a:rPr>
            <a:t>Objective</a:t>
          </a:r>
        </a:p>
        <a:p>
          <a:r>
            <a:rPr lang="en-GB" sz="1400">
              <a:solidFill>
                <a:srgbClr val="004350"/>
              </a:solidFill>
            </a:rPr>
            <a:t>The</a:t>
          </a:r>
          <a:r>
            <a:rPr lang="en-GB" sz="1400" baseline="0">
              <a:solidFill>
                <a:srgbClr val="004350"/>
              </a:solidFill>
            </a:rPr>
            <a:t> objective of this commissioning tool is to model the journey of patients through the healthcare system following CV admissions, and  determine costs and clinical outcomes associated with changes in the approach to the service.</a:t>
          </a:r>
        </a:p>
        <a:p>
          <a:endParaRPr lang="en-GB" sz="1400" baseline="0">
            <a:solidFill>
              <a:srgbClr val="004350"/>
            </a:solidFill>
          </a:endParaRPr>
        </a:p>
        <a:p>
          <a:r>
            <a:rPr lang="en-GB" sz="1400" b="1" baseline="0">
              <a:solidFill>
                <a:srgbClr val="004350"/>
              </a:solidFill>
            </a:rPr>
            <a:t>Structure</a:t>
          </a:r>
        </a:p>
        <a:p>
          <a:r>
            <a:rPr lang="en-GB" sz="1400" baseline="0">
              <a:solidFill>
                <a:srgbClr val="004350"/>
              </a:solidFill>
            </a:rPr>
            <a:t>The commissioning tool allows the user to compare current pathways to Praluent with up to two revised versions of the pathway. Users can view the impact of changing patient movements, opening up new routes to the lipid lead and initating Praluent at different points in the pathway. The tool compares the scenarios and considers the cost and clinical impact of the changes over a five year time horizon.</a:t>
          </a:r>
        </a:p>
        <a:p>
          <a:endParaRPr lang="en-GB" sz="1400" baseline="0">
            <a:solidFill>
              <a:srgbClr val="004350"/>
            </a:solidFill>
          </a:endParaRPr>
        </a:p>
        <a:p>
          <a:r>
            <a:rPr lang="en-GB" sz="1400" b="1" baseline="0">
              <a:solidFill>
                <a:srgbClr val="004350"/>
              </a:solidFill>
            </a:rPr>
            <a:t>Assumptions</a:t>
          </a:r>
        </a:p>
        <a:p>
          <a:r>
            <a:rPr lang="en-GB" sz="1400" b="0" baseline="0">
              <a:solidFill>
                <a:srgbClr val="004350"/>
              </a:solidFill>
            </a:rPr>
            <a:t>A series of assumptions are made in the commissioning tool, these are as follows:</a:t>
          </a:r>
        </a:p>
        <a:p>
          <a:r>
            <a:rPr lang="en-GB" sz="1400" b="0" baseline="0">
              <a:solidFill>
                <a:srgbClr val="004350"/>
              </a:solidFill>
            </a:rPr>
            <a:t>● In both the current and revised service models, all patients who are seen by the Praluent initiator are assumed to receive Praluent.</a:t>
          </a:r>
        </a:p>
        <a:p>
          <a:r>
            <a:rPr lang="en-GB" sz="1400" b="0" baseline="0">
              <a:solidFill>
                <a:srgbClr val="004350"/>
              </a:solidFill>
            </a:rPr>
            <a:t>● There are options to initiate Praluent at several other points in the pathway. Patients who receive Praluent at cardiac rehab are assumed to commence treatment at the end of the full rehab period.</a:t>
          </a:r>
        </a:p>
        <a:p>
          <a:r>
            <a:rPr lang="en-GB" sz="1400" b="0" baseline="0">
              <a:solidFill>
                <a:srgbClr val="004350"/>
              </a:solidFill>
            </a:rPr>
            <a:t>● The risk of a MACE is calculated based on the results of the ODYSSEY outcomes trials. The primary endpoint was a composite of death from coronary heart disease, non-fatal myocardial infarction, fatal or non-fatal ischemic stroke or unstable angina requiring hospitalisation</a:t>
          </a:r>
          <a:r>
            <a:rPr lang="en-GB" sz="1100" b="0" baseline="0">
              <a:solidFill>
                <a:schemeClr val="dk1"/>
              </a:solidFill>
              <a:effectLst/>
              <a:latin typeface="+mn-lt"/>
              <a:ea typeface="+mn-ea"/>
              <a:cs typeface="+mn-cs"/>
            </a:rPr>
            <a:t>.</a:t>
          </a:r>
        </a:p>
        <a:p>
          <a:r>
            <a:rPr lang="en-GB" sz="1400" b="0" baseline="0">
              <a:solidFill>
                <a:srgbClr val="004350"/>
              </a:solidFill>
              <a:latin typeface="+mn-lt"/>
              <a:ea typeface="+mn-ea"/>
              <a:cs typeface="+mn-cs"/>
            </a:rPr>
            <a:t>● Although the ODYSSEY OUTCOMES trial was a four year study, event rate reduction is calculated over 5 years to reflect the time horizon of the NICE resource impact template.</a:t>
          </a:r>
        </a:p>
        <a:p>
          <a:r>
            <a:rPr lang="en-GB" sz="1400" b="0" baseline="0">
              <a:solidFill>
                <a:srgbClr val="004350"/>
              </a:solidFill>
              <a:latin typeface="+mn-lt"/>
              <a:ea typeface="+mn-ea"/>
              <a:cs typeface="+mn-cs"/>
            </a:rPr>
            <a:t>● This </a:t>
          </a:r>
          <a:r>
            <a:rPr lang="en-GB" sz="1400" b="0" baseline="0">
              <a:solidFill>
                <a:srgbClr val="004350"/>
              </a:solidFill>
            </a:rPr>
            <a:t>tool assumes that the risk to the patient receiving/not receiving Praluent is constant over time.</a:t>
          </a:r>
        </a:p>
        <a:p>
          <a:r>
            <a:rPr lang="en-GB" sz="1400" b="0" baseline="0">
              <a:solidFill>
                <a:srgbClr val="004350"/>
              </a:solidFill>
              <a:effectLst/>
              <a:latin typeface="+mn-lt"/>
              <a:ea typeface="+mn-ea"/>
              <a:cs typeface="+mn-cs"/>
            </a:rPr>
            <a:t>● Treatment acquisition and administration costs are not considered in both current and revised service models.</a:t>
          </a:r>
        </a:p>
        <a:p>
          <a:r>
            <a:rPr lang="en-GB" sz="1400" b="0" baseline="0">
              <a:solidFill>
                <a:srgbClr val="004350"/>
              </a:solidFill>
              <a:effectLst/>
              <a:latin typeface="+mn-lt"/>
              <a:ea typeface="+mn-ea"/>
              <a:cs typeface="+mn-cs"/>
            </a:rPr>
            <a:t>● For </a:t>
          </a:r>
          <a:r>
            <a:rPr lang="en-GB" sz="1400" b="0" baseline="0">
              <a:solidFill>
                <a:srgbClr val="004350"/>
              </a:solidFill>
            </a:rPr>
            <a:t>simplicity the model uses event costs aligned with the NICE STA for alirocumab. Accessible at: https://www.nice.org.uk/guidance/ta393/documents/committee-papers</a:t>
          </a:r>
        </a:p>
        <a:p>
          <a:r>
            <a:rPr lang="en-GB" sz="1400" b="0" baseline="0">
              <a:solidFill>
                <a:srgbClr val="004350"/>
              </a:solidFill>
            </a:rPr>
            <a:t>● The capacity calculations for the Praluent initiator consider each route independently and assume that patient appointments are </a:t>
          </a:r>
          <a:r>
            <a:rPr lang="en-GB" sz="1400" b="0" baseline="0">
              <a:solidFill>
                <a:srgbClr val="004350"/>
              </a:solidFill>
              <a:latin typeface="+mn-lt"/>
              <a:ea typeface="+mn-ea"/>
              <a:cs typeface="+mn-cs"/>
            </a:rPr>
            <a:t>evenly distributed over the time to the Praluent initiator. A mean waiting time is assigned based on all patients requiring Praluent initiator appointments</a:t>
          </a:r>
          <a:r>
            <a:rPr lang="en-GB" sz="1400" b="0" baseline="0">
              <a:solidFill>
                <a:srgbClr val="004350"/>
              </a:solidFill>
            </a:rPr>
            <a:t>.</a:t>
          </a:r>
        </a:p>
        <a:p>
          <a:endParaRPr lang="en-GB" sz="1400" b="0" baseline="0">
            <a:solidFill>
              <a:srgbClr val="004350"/>
            </a:solidFill>
          </a:endParaRPr>
        </a:p>
        <a:p>
          <a:endParaRPr lang="en-GB" sz="1400" b="0" baseline="0">
            <a:solidFill>
              <a:srgbClr val="004350"/>
            </a:solidFill>
          </a:endParaRPr>
        </a:p>
        <a:p>
          <a:endParaRPr lang="en-GB" sz="1400" b="0">
            <a:solidFill>
              <a:srgbClr val="004350"/>
            </a:solidFill>
          </a:endParaRPr>
        </a:p>
      </xdr:txBody>
    </xdr:sp>
    <xdr:clientData/>
  </xdr:twoCellAnchor>
  <xdr:twoCellAnchor>
    <xdr:from>
      <xdr:col>8</xdr:col>
      <xdr:colOff>0</xdr:colOff>
      <xdr:row>39</xdr:row>
      <xdr:rowOff>0</xdr:rowOff>
    </xdr:from>
    <xdr:to>
      <xdr:col>10</xdr:col>
      <xdr:colOff>495300</xdr:colOff>
      <xdr:row>40</xdr:row>
      <xdr:rowOff>133350</xdr:rowOff>
    </xdr:to>
    <xdr:sp macro="" textlink="">
      <xdr:nvSpPr>
        <xdr:cNvPr id="10" name="TextBox 9">
          <a:hlinkClick xmlns:r="http://schemas.openxmlformats.org/officeDocument/2006/relationships" r:id="rId4"/>
          <a:extLst>
            <a:ext uri="{FF2B5EF4-FFF2-40B4-BE49-F238E27FC236}">
              <a16:creationId xmlns:a16="http://schemas.microsoft.com/office/drawing/2014/main" id="{00000000-0008-0000-0400-00000A000000}"/>
            </a:ext>
          </a:extLst>
        </xdr:cNvPr>
        <xdr:cNvSpPr txBox="1"/>
      </xdr:nvSpPr>
      <xdr:spPr>
        <a:xfrm>
          <a:off x="4876800" y="5705475"/>
          <a:ext cx="1714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219075</xdr:colOff>
      <xdr:row>0</xdr:row>
      <xdr:rowOff>47625</xdr:rowOff>
    </xdr:from>
    <xdr:ext cx="3040448" cy="530658"/>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19075" y="47625"/>
          <a:ext cx="3040448"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Institution Selector</a:t>
          </a:r>
          <a:endParaRPr lang="en-GB" sz="2800" b="1">
            <a:solidFill>
              <a:schemeClr val="bg1"/>
            </a:solidFill>
          </a:endParaRPr>
        </a:p>
      </xdr:txBody>
    </xdr:sp>
    <xdr:clientData/>
  </xdr:oneCellAnchor>
  <xdr:twoCellAnchor>
    <xdr:from>
      <xdr:col>0</xdr:col>
      <xdr:colOff>323850</xdr:colOff>
      <xdr:row>3</xdr:row>
      <xdr:rowOff>32385</xdr:rowOff>
    </xdr:from>
    <xdr:to>
      <xdr:col>13</xdr:col>
      <xdr:colOff>586482</xdr:colOff>
      <xdr:row>3</xdr:row>
      <xdr:rowOff>32386</xdr:rowOff>
    </xdr:to>
    <xdr:cxnSp macro="">
      <xdr:nvCxnSpPr>
        <xdr:cNvPr id="3" name="Straight Connector 2">
          <a:extLst>
            <a:ext uri="{FF2B5EF4-FFF2-40B4-BE49-F238E27FC236}">
              <a16:creationId xmlns:a16="http://schemas.microsoft.com/office/drawing/2014/main" id="{00000000-0008-0000-05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364059</xdr:colOff>
      <xdr:row>1</xdr:row>
      <xdr:rowOff>28575</xdr:rowOff>
    </xdr:from>
    <xdr:to>
      <xdr:col>14</xdr:col>
      <xdr:colOff>42459</xdr:colOff>
      <xdr:row>2</xdr:row>
      <xdr:rowOff>133695</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500-000004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117659" y="211455"/>
          <a:ext cx="288000" cy="288000"/>
        </a:xfrm>
        <a:prstGeom prst="rect">
          <a:avLst/>
        </a:prstGeom>
        <a:ln>
          <a:noFill/>
        </a:ln>
      </xdr:spPr>
    </xdr:pic>
    <xdr:clientData/>
  </xdr:twoCellAnchor>
  <xdr:twoCellAnchor editAs="absolute">
    <xdr:from>
      <xdr:col>13</xdr:col>
      <xdr:colOff>36399</xdr:colOff>
      <xdr:row>1</xdr:row>
      <xdr:rowOff>28575</xdr:rowOff>
    </xdr:from>
    <xdr:to>
      <xdr:col>13</xdr:col>
      <xdr:colOff>324399</xdr:colOff>
      <xdr:row>2</xdr:row>
      <xdr:rowOff>133695</xdr:rowOff>
    </xdr:to>
    <xdr:pic>
      <xdr:nvPicPr>
        <xdr:cNvPr id="5" name="Picture 4">
          <a:hlinkClick xmlns:r="http://schemas.openxmlformats.org/officeDocument/2006/relationships" r:id="rId3"/>
          <a:extLst>
            <a:ext uri="{FF2B5EF4-FFF2-40B4-BE49-F238E27FC236}">
              <a16:creationId xmlns:a16="http://schemas.microsoft.com/office/drawing/2014/main" id="{00000000-0008-0000-05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9789999" y="211455"/>
          <a:ext cx="288000" cy="288000"/>
        </a:xfrm>
        <a:prstGeom prst="rect">
          <a:avLst/>
        </a:prstGeom>
        <a:ln>
          <a:noFill/>
        </a:ln>
      </xdr:spPr>
    </xdr:pic>
    <xdr:clientData/>
  </xdr:twoCellAnchor>
  <xdr:twoCellAnchor>
    <xdr:from>
      <xdr:col>5</xdr:col>
      <xdr:colOff>600075</xdr:colOff>
      <xdr:row>4</xdr:row>
      <xdr:rowOff>47625</xdr:rowOff>
    </xdr:from>
    <xdr:to>
      <xdr:col>12</xdr:col>
      <xdr:colOff>66675</xdr:colOff>
      <xdr:row>6</xdr:row>
      <xdr:rowOff>38100</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3648075" y="771525"/>
          <a:ext cx="4953000"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800" i="1"/>
            <a:t>Select your region or </a:t>
          </a:r>
          <a:r>
            <a:rPr lang="en-GB" sz="1800" i="1" baseline="0"/>
            <a:t>institution</a:t>
          </a:r>
          <a:endParaRPr lang="en-GB" sz="1800" i="1"/>
        </a:p>
      </xdr:txBody>
    </xdr:sp>
    <xdr:clientData/>
  </xdr:twoCellAnchor>
  <xdr:twoCellAnchor>
    <xdr:from>
      <xdr:col>1</xdr:col>
      <xdr:colOff>376239</xdr:colOff>
      <xdr:row>13</xdr:row>
      <xdr:rowOff>85726</xdr:rowOff>
    </xdr:from>
    <xdr:to>
      <xdr:col>6</xdr:col>
      <xdr:colOff>361951</xdr:colOff>
      <xdr:row>15</xdr:row>
      <xdr:rowOff>47626</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985839" y="2438401"/>
          <a:ext cx="3033712"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t>ACS admissions</a:t>
          </a:r>
          <a:r>
            <a:rPr lang="en-GB" sz="1400" baseline="0"/>
            <a:t> by area</a:t>
          </a:r>
          <a:endParaRPr lang="en-GB" sz="1400"/>
        </a:p>
      </xdr:txBody>
    </xdr:sp>
    <xdr:clientData/>
  </xdr:twoCellAnchor>
  <xdr:twoCellAnchor>
    <xdr:from>
      <xdr:col>1</xdr:col>
      <xdr:colOff>376239</xdr:colOff>
      <xdr:row>16</xdr:row>
      <xdr:rowOff>104776</xdr:rowOff>
    </xdr:from>
    <xdr:to>
      <xdr:col>6</xdr:col>
      <xdr:colOff>361951</xdr:colOff>
      <xdr:row>18</xdr:row>
      <xdr:rowOff>66676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985839" y="3019426"/>
          <a:ext cx="3033712" cy="342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t>% on high-dose</a:t>
          </a:r>
          <a:r>
            <a:rPr lang="en-GB" sz="1400" baseline="0"/>
            <a:t> statins</a:t>
          </a:r>
          <a:endParaRPr lang="en-GB" sz="1400"/>
        </a:p>
      </xdr:txBody>
    </xdr:sp>
    <xdr:clientData/>
  </xdr:twoCellAnchor>
  <xdr:twoCellAnchor>
    <xdr:from>
      <xdr:col>1</xdr:col>
      <xdr:colOff>376239</xdr:colOff>
      <xdr:row>19</xdr:row>
      <xdr:rowOff>123826</xdr:rowOff>
    </xdr:from>
    <xdr:to>
      <xdr:col>6</xdr:col>
      <xdr:colOff>361951</xdr:colOff>
      <xdr:row>21</xdr:row>
      <xdr:rowOff>76201</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85839" y="3600451"/>
          <a:ext cx="3033712" cy="333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t>% LDL-C &gt;</a:t>
          </a:r>
          <a:r>
            <a:rPr lang="en-GB" sz="1400" baseline="0"/>
            <a:t>3.5 mmol/L</a:t>
          </a:r>
          <a:endParaRPr lang="en-GB" sz="1400"/>
        </a:p>
      </xdr:txBody>
    </xdr:sp>
    <xdr:clientData/>
  </xdr:twoCellAnchor>
  <xdr:twoCellAnchor>
    <xdr:from>
      <xdr:col>1</xdr:col>
      <xdr:colOff>376239</xdr:colOff>
      <xdr:row>24</xdr:row>
      <xdr:rowOff>123826</xdr:rowOff>
    </xdr:from>
    <xdr:to>
      <xdr:col>6</xdr:col>
      <xdr:colOff>361951</xdr:colOff>
      <xdr:row>26</xdr:row>
      <xdr:rowOff>85726</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985839" y="4467226"/>
          <a:ext cx="3033712"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Total input</a:t>
          </a:r>
          <a:r>
            <a:rPr lang="en-GB" sz="1400" b="1" baseline="0"/>
            <a:t> population</a:t>
          </a:r>
          <a:endParaRPr lang="en-GB" sz="1400" b="1"/>
        </a:p>
      </xdr:txBody>
    </xdr:sp>
    <xdr:clientData/>
  </xdr:twoCellAnchor>
  <mc:AlternateContent xmlns:mc="http://schemas.openxmlformats.org/markup-compatibility/2006">
    <mc:Choice xmlns:a14="http://schemas.microsoft.com/office/drawing/2010/main" Requires="a14">
      <xdr:twoCellAnchor editAs="oneCell">
        <xdr:from>
          <xdr:col>7</xdr:col>
          <xdr:colOff>177800</xdr:colOff>
          <xdr:row>8</xdr:row>
          <xdr:rowOff>25400</xdr:rowOff>
        </xdr:from>
        <xdr:to>
          <xdr:col>10</xdr:col>
          <xdr:colOff>571500</xdr:colOff>
          <xdr:row>9</xdr:row>
          <xdr:rowOff>101600</xdr:rowOff>
        </xdr:to>
        <xdr:sp macro="" textlink="">
          <xdr:nvSpPr>
            <xdr:cNvPr id="8194" name="Drop Dow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1217450</xdr:colOff>
      <xdr:row>17</xdr:row>
      <xdr:rowOff>95250</xdr:rowOff>
    </xdr:from>
    <xdr:to>
      <xdr:col>9</xdr:col>
      <xdr:colOff>19050</xdr:colOff>
      <xdr:row>17</xdr:row>
      <xdr:rowOff>95252</xdr:rowOff>
    </xdr:to>
    <xdr:cxnSp macro="">
      <xdr:nvCxnSpPr>
        <xdr:cNvPr id="16" name="Straight Connector 15">
          <a:extLst>
            <a:ext uri="{FF2B5EF4-FFF2-40B4-BE49-F238E27FC236}">
              <a16:creationId xmlns:a16="http://schemas.microsoft.com/office/drawing/2014/main" id="{00000000-0008-0000-0500-000010000000}"/>
            </a:ext>
          </a:extLst>
        </xdr:cNvPr>
        <xdr:cNvCxnSpPr/>
      </xdr:nvCxnSpPr>
      <xdr:spPr>
        <a:xfrm flipV="1">
          <a:off x="5484650" y="3181350"/>
          <a:ext cx="630400" cy="2"/>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4015</xdr:colOff>
      <xdr:row>20</xdr:row>
      <xdr:rowOff>104775</xdr:rowOff>
    </xdr:from>
    <xdr:to>
      <xdr:col>9</xdr:col>
      <xdr:colOff>622886</xdr:colOff>
      <xdr:row>20</xdr:row>
      <xdr:rowOff>104777</xdr:rowOff>
    </xdr:to>
    <xdr:cxnSp macro="">
      <xdr:nvCxnSpPr>
        <xdr:cNvPr id="18" name="Straight Connector 17">
          <a:extLst>
            <a:ext uri="{FF2B5EF4-FFF2-40B4-BE49-F238E27FC236}">
              <a16:creationId xmlns:a16="http://schemas.microsoft.com/office/drawing/2014/main" id="{00000000-0008-0000-0500-000012000000}"/>
            </a:ext>
          </a:extLst>
        </xdr:cNvPr>
        <xdr:cNvCxnSpPr/>
      </xdr:nvCxnSpPr>
      <xdr:spPr>
        <a:xfrm flipV="1">
          <a:off x="5490415" y="3752850"/>
          <a:ext cx="1228471" cy="2"/>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614235</xdr:colOff>
      <xdr:row>18</xdr:row>
      <xdr:rowOff>14415</xdr:rowOff>
    </xdr:from>
    <xdr:to>
      <xdr:col>9</xdr:col>
      <xdr:colOff>614237</xdr:colOff>
      <xdr:row>24</xdr:row>
      <xdr:rowOff>137986</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rot="16200000" flipV="1">
          <a:off x="6096000" y="3905250"/>
          <a:ext cx="1228471" cy="2"/>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614234</xdr:colOff>
      <xdr:row>15</xdr:row>
      <xdr:rowOff>33933</xdr:rowOff>
    </xdr:from>
    <xdr:to>
      <xdr:col>9</xdr:col>
      <xdr:colOff>614236</xdr:colOff>
      <xdr:row>16</xdr:row>
      <xdr:rowOff>147044</xdr:rowOff>
    </xdr:to>
    <xdr:cxnSp macro="">
      <xdr:nvCxnSpPr>
        <xdr:cNvPr id="20" name="Straight Connector 19">
          <a:extLst>
            <a:ext uri="{FF2B5EF4-FFF2-40B4-BE49-F238E27FC236}">
              <a16:creationId xmlns:a16="http://schemas.microsoft.com/office/drawing/2014/main" id="{00000000-0008-0000-0500-000014000000}"/>
            </a:ext>
          </a:extLst>
        </xdr:cNvPr>
        <xdr:cNvCxnSpPr/>
      </xdr:nvCxnSpPr>
      <xdr:spPr>
        <a:xfrm rot="16200000" flipV="1">
          <a:off x="6563192" y="2895600"/>
          <a:ext cx="294086" cy="2"/>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614234</xdr:colOff>
      <xdr:row>9</xdr:row>
      <xdr:rowOff>177788</xdr:rowOff>
    </xdr:from>
    <xdr:to>
      <xdr:col>9</xdr:col>
      <xdr:colOff>614236</xdr:colOff>
      <xdr:row>13</xdr:row>
      <xdr:rowOff>138639</xdr:rowOff>
    </xdr:to>
    <xdr:cxnSp macro="">
      <xdr:nvCxnSpPr>
        <xdr:cNvPr id="21" name="Straight Connector 20">
          <a:extLst>
            <a:ext uri="{FF2B5EF4-FFF2-40B4-BE49-F238E27FC236}">
              <a16:creationId xmlns:a16="http://schemas.microsoft.com/office/drawing/2014/main" id="{00000000-0008-0000-0500-000015000000}"/>
            </a:ext>
          </a:extLst>
        </xdr:cNvPr>
        <xdr:cNvCxnSpPr/>
      </xdr:nvCxnSpPr>
      <xdr:spPr>
        <a:xfrm rot="16200000" flipV="1">
          <a:off x="6357276" y="2207146"/>
          <a:ext cx="705918" cy="2"/>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581025</xdr:colOff>
      <xdr:row>28</xdr:row>
      <xdr:rowOff>9525</xdr:rowOff>
    </xdr:from>
    <xdr:to>
      <xdr:col>9</xdr:col>
      <xdr:colOff>466725</xdr:colOff>
      <xdr:row>29</xdr:row>
      <xdr:rowOff>142875</xdr:rowOff>
    </xdr:to>
    <xdr:sp macro="" textlink="">
      <xdr:nvSpPr>
        <xdr:cNvPr id="22" name="TextBox 21">
          <a:hlinkClick xmlns:r="http://schemas.openxmlformats.org/officeDocument/2006/relationships" r:id="rId4"/>
          <a:extLst>
            <a:ext uri="{FF2B5EF4-FFF2-40B4-BE49-F238E27FC236}">
              <a16:creationId xmlns:a16="http://schemas.microsoft.com/office/drawing/2014/main" id="{00000000-0008-0000-0500-000016000000}"/>
            </a:ext>
          </a:extLst>
        </xdr:cNvPr>
        <xdr:cNvSpPr txBox="1"/>
      </xdr:nvSpPr>
      <xdr:spPr>
        <a:xfrm>
          <a:off x="4848225" y="5114925"/>
          <a:ext cx="1714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11</xdr:col>
      <xdr:colOff>441327</xdr:colOff>
      <xdr:row>11</xdr:row>
      <xdr:rowOff>177797</xdr:rowOff>
    </xdr:from>
    <xdr:to>
      <xdr:col>13</xdr:col>
      <xdr:colOff>165102</xdr:colOff>
      <xdr:row>13</xdr:row>
      <xdr:rowOff>136310</xdr:rowOff>
    </xdr:to>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8366127" y="2226730"/>
          <a:ext cx="1552575" cy="3310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a:t>Enter own</a:t>
          </a:r>
          <a:r>
            <a:rPr lang="en-GB" sz="1400" baseline="0"/>
            <a:t> values</a:t>
          </a:r>
          <a:endParaRPr lang="en-GB" sz="1400"/>
        </a:p>
      </xdr:txBody>
    </xdr:sp>
    <xdr:clientData/>
  </xdr:twoCellAnchor>
  <xdr:twoCellAnchor editAs="absolute">
    <xdr:from>
      <xdr:col>12</xdr:col>
      <xdr:colOff>923925</xdr:colOff>
      <xdr:row>1</xdr:row>
      <xdr:rowOff>28575</xdr:rowOff>
    </xdr:from>
    <xdr:to>
      <xdr:col>12</xdr:col>
      <xdr:colOff>1211925</xdr:colOff>
      <xdr:row>2</xdr:row>
      <xdr:rowOff>136870</xdr:rowOff>
    </xdr:to>
    <xdr:pic macro="[0]!RestorePop">
      <xdr:nvPicPr>
        <xdr:cNvPr id="24" name="Picture 23">
          <a:extLst>
            <a:ext uri="{FF2B5EF4-FFF2-40B4-BE49-F238E27FC236}">
              <a16:creationId xmlns:a16="http://schemas.microsoft.com/office/drawing/2014/main" id="{00000000-0008-0000-0500-000018000000}"/>
            </a:ext>
          </a:extLst>
        </xdr:cNvPr>
        <xdr:cNvPicPr>
          <a:picLocks/>
        </xdr:cNvPicPr>
      </xdr:nvPicPr>
      <xdr:blipFill>
        <a:blip xmlns:r="http://schemas.openxmlformats.org/officeDocument/2006/relationships" r:embed="rId5">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9458325" y="209550"/>
          <a:ext cx="288000" cy="28927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28576</xdr:colOff>
      <xdr:row>15</xdr:row>
      <xdr:rowOff>123825</xdr:rowOff>
    </xdr:from>
    <xdr:to>
      <xdr:col>2</xdr:col>
      <xdr:colOff>66675</xdr:colOff>
      <xdr:row>22</xdr:row>
      <xdr:rowOff>57150</xdr:rowOff>
    </xdr:to>
    <xdr:sp macro="" textlink="">
      <xdr:nvSpPr>
        <xdr:cNvPr id="2" name="RevAdmiss" hidden="1">
          <a:extLst>
            <a:ext uri="{FF2B5EF4-FFF2-40B4-BE49-F238E27FC236}">
              <a16:creationId xmlns:a16="http://schemas.microsoft.com/office/drawing/2014/main" id="{00000000-0008-0000-0600-000002000000}"/>
            </a:ext>
          </a:extLst>
        </xdr:cNvPr>
        <xdr:cNvSpPr/>
      </xdr:nvSpPr>
      <xdr:spPr>
        <a:xfrm>
          <a:off x="28576" y="2920365"/>
          <a:ext cx="1280159" cy="1236345"/>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209550</xdr:colOff>
      <xdr:row>19</xdr:row>
      <xdr:rowOff>9525</xdr:rowOff>
    </xdr:from>
    <xdr:to>
      <xdr:col>11</xdr:col>
      <xdr:colOff>295275</xdr:colOff>
      <xdr:row>20</xdr:row>
      <xdr:rowOff>161925</xdr:rowOff>
    </xdr:to>
    <xdr:sp macro="" textlink="">
      <xdr:nvSpPr>
        <xdr:cNvPr id="3" name="Rounded Rectangle 2">
          <a:extLst>
            <a:ext uri="{FF2B5EF4-FFF2-40B4-BE49-F238E27FC236}">
              <a16:creationId xmlns:a16="http://schemas.microsoft.com/office/drawing/2014/main" id="{00000000-0008-0000-0600-000003000000}"/>
            </a:ext>
          </a:extLst>
        </xdr:cNvPr>
        <xdr:cNvSpPr/>
      </xdr:nvSpPr>
      <xdr:spPr>
        <a:xfrm>
          <a:off x="11944350" y="3552825"/>
          <a:ext cx="85725" cy="3352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1</xdr:col>
      <xdr:colOff>219075</xdr:colOff>
      <xdr:row>0</xdr:row>
      <xdr:rowOff>47625</xdr:rowOff>
    </xdr:from>
    <xdr:ext cx="3470437" cy="530658"/>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542925" y="47625"/>
          <a:ext cx="347043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Current</a:t>
          </a:r>
          <a:r>
            <a:rPr lang="en-GB" sz="2800" b="1" baseline="0">
              <a:solidFill>
                <a:srgbClr val="009BC3"/>
              </a:solidFill>
            </a:rPr>
            <a:t> service model</a:t>
          </a:r>
          <a:endParaRPr lang="en-GB" sz="2800" b="1">
            <a:solidFill>
              <a:schemeClr val="bg1"/>
            </a:solidFill>
          </a:endParaRPr>
        </a:p>
      </xdr:txBody>
    </xdr:sp>
    <xdr:clientData/>
  </xdr:oneCellAnchor>
  <xdr:twoCellAnchor>
    <xdr:from>
      <xdr:col>0</xdr:col>
      <xdr:colOff>304800</xdr:colOff>
      <xdr:row>3</xdr:row>
      <xdr:rowOff>32385</xdr:rowOff>
    </xdr:from>
    <xdr:to>
      <xdr:col>11</xdr:col>
      <xdr:colOff>876300</xdr:colOff>
      <xdr:row>3</xdr:row>
      <xdr:rowOff>32386</xdr:rowOff>
    </xdr:to>
    <xdr:cxnSp macro="">
      <xdr:nvCxnSpPr>
        <xdr:cNvPr id="5" name="Straight Connector 4">
          <a:extLst>
            <a:ext uri="{FF2B5EF4-FFF2-40B4-BE49-F238E27FC236}">
              <a16:creationId xmlns:a16="http://schemas.microsoft.com/office/drawing/2014/main" id="{00000000-0008-0000-0600-000005000000}"/>
            </a:ext>
          </a:extLst>
        </xdr:cNvPr>
        <xdr:cNvCxnSpPr/>
      </xdr:nvCxnSpPr>
      <xdr:spPr>
        <a:xfrm flipV="1">
          <a:off x="304800" y="581025"/>
          <a:ext cx="12306300"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240234</xdr:colOff>
      <xdr:row>1</xdr:row>
      <xdr:rowOff>28575</xdr:rowOff>
    </xdr:from>
    <xdr:to>
      <xdr:col>11</xdr:col>
      <xdr:colOff>528234</xdr:colOff>
      <xdr:row>2</xdr:row>
      <xdr:rowOff>133695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600-000006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1975034" y="211455"/>
          <a:ext cx="288000" cy="288000"/>
        </a:xfrm>
        <a:prstGeom prst="rect">
          <a:avLst/>
        </a:prstGeom>
        <a:ln>
          <a:noFill/>
        </a:ln>
      </xdr:spPr>
    </xdr:pic>
    <xdr:clientData/>
  </xdr:twoCellAnchor>
  <xdr:twoCellAnchor editAs="absolute">
    <xdr:from>
      <xdr:col>10</xdr:col>
      <xdr:colOff>1131774</xdr:colOff>
      <xdr:row>1</xdr:row>
      <xdr:rowOff>28575</xdr:rowOff>
    </xdr:from>
    <xdr:to>
      <xdr:col>11</xdr:col>
      <xdr:colOff>200574</xdr:colOff>
      <xdr:row>2</xdr:row>
      <xdr:rowOff>133695</xdr:rowOff>
    </xdr:to>
    <xdr:pic>
      <xdr:nvPicPr>
        <xdr:cNvPr id="7" name="Picture 6">
          <a:hlinkClick xmlns:r="http://schemas.openxmlformats.org/officeDocument/2006/relationships" r:id="rId3"/>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1647374" y="211455"/>
          <a:ext cx="288000" cy="288000"/>
        </a:xfrm>
        <a:prstGeom prst="rect">
          <a:avLst/>
        </a:prstGeom>
        <a:ln>
          <a:noFill/>
        </a:ln>
      </xdr:spPr>
    </xdr:pic>
    <xdr:clientData/>
  </xdr:twoCellAnchor>
  <xdr:twoCellAnchor>
    <xdr:from>
      <xdr:col>0</xdr:col>
      <xdr:colOff>38100</xdr:colOff>
      <xdr:row>15</xdr:row>
      <xdr:rowOff>143919</xdr:rowOff>
    </xdr:from>
    <xdr:to>
      <xdr:col>2</xdr:col>
      <xdr:colOff>59850</xdr:colOff>
      <xdr:row>22</xdr:row>
      <xdr:rowOff>46581</xdr:rowOff>
    </xdr:to>
    <xdr:sp macro="" textlink="">
      <xdr:nvSpPr>
        <xdr:cNvPr id="8" name="RevisedAdmiss">
          <a:extLst>
            <a:ext uri="{FF2B5EF4-FFF2-40B4-BE49-F238E27FC236}">
              <a16:creationId xmlns:a16="http://schemas.microsoft.com/office/drawing/2014/main" id="{00000000-0008-0000-0600-000008000000}"/>
            </a:ext>
          </a:extLst>
        </xdr:cNvPr>
        <xdr:cNvSpPr/>
      </xdr:nvSpPr>
      <xdr:spPr>
        <a:xfrm>
          <a:off x="38100" y="2940459"/>
          <a:ext cx="1263810" cy="1205682"/>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Elective/</a:t>
          </a:r>
          <a:br>
            <a:rPr lang="en-GB" sz="1400"/>
          </a:br>
          <a:r>
            <a:rPr lang="en-GB" sz="1400"/>
            <a:t>Non-elective</a:t>
          </a:r>
          <a:r>
            <a:rPr lang="en-GB" sz="1400" baseline="0"/>
            <a:t> admissions</a:t>
          </a:r>
          <a:endParaRPr lang="en-GB" sz="1400"/>
        </a:p>
      </xdr:txBody>
    </xdr:sp>
    <xdr:clientData/>
  </xdr:twoCellAnchor>
  <xdr:twoCellAnchor>
    <xdr:from>
      <xdr:col>4</xdr:col>
      <xdr:colOff>741045</xdr:colOff>
      <xdr:row>8</xdr:row>
      <xdr:rowOff>66675</xdr:rowOff>
    </xdr:from>
    <xdr:to>
      <xdr:col>6</xdr:col>
      <xdr:colOff>38895</xdr:colOff>
      <xdr:row>12</xdr:row>
      <xdr:rowOff>57150</xdr:rowOff>
    </xdr:to>
    <xdr:sp macro="" textlink="">
      <xdr:nvSpPr>
        <xdr:cNvPr id="9" name="Rounded Rectangle 8">
          <a:extLst>
            <a:ext uri="{FF2B5EF4-FFF2-40B4-BE49-F238E27FC236}">
              <a16:creationId xmlns:a16="http://schemas.microsoft.com/office/drawing/2014/main" id="{00000000-0008-0000-0600-000009000000}"/>
            </a:ext>
          </a:extLst>
        </xdr:cNvPr>
        <xdr:cNvSpPr/>
      </xdr:nvSpPr>
      <xdr:spPr>
        <a:xfrm>
          <a:off x="4417695" y="1533525"/>
          <a:ext cx="1260000" cy="733425"/>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90"/>
            <a:t>Cardiac rehabilitation</a:t>
          </a:r>
        </a:p>
      </xdr:txBody>
    </xdr:sp>
    <xdr:clientData/>
  </xdr:twoCellAnchor>
  <xdr:twoCellAnchor>
    <xdr:from>
      <xdr:col>4</xdr:col>
      <xdr:colOff>741045</xdr:colOff>
      <xdr:row>23</xdr:row>
      <xdr:rowOff>28575</xdr:rowOff>
    </xdr:from>
    <xdr:to>
      <xdr:col>6</xdr:col>
      <xdr:colOff>38895</xdr:colOff>
      <xdr:row>27</xdr:row>
      <xdr:rowOff>19050</xdr:rowOff>
    </xdr:to>
    <xdr:sp macro="" textlink="">
      <xdr:nvSpPr>
        <xdr:cNvPr id="10" name="Rounded Rectangle 9">
          <a:extLst>
            <a:ext uri="{FF2B5EF4-FFF2-40B4-BE49-F238E27FC236}">
              <a16:creationId xmlns:a16="http://schemas.microsoft.com/office/drawing/2014/main" id="{00000000-0008-0000-0600-00000A000000}"/>
            </a:ext>
          </a:extLst>
        </xdr:cNvPr>
        <xdr:cNvSpPr/>
      </xdr:nvSpPr>
      <xdr:spPr>
        <a:xfrm>
          <a:off x="4421505" y="4318635"/>
          <a:ext cx="1256190" cy="744855"/>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Cardiologist</a:t>
          </a:r>
          <a:r>
            <a:rPr lang="en-GB" sz="1400" baseline="0"/>
            <a:t> follow-up</a:t>
          </a:r>
          <a:endParaRPr lang="en-GB" sz="1400"/>
        </a:p>
      </xdr:txBody>
    </xdr:sp>
    <xdr:clientData/>
  </xdr:twoCellAnchor>
  <xdr:twoCellAnchor>
    <xdr:from>
      <xdr:col>8</xdr:col>
      <xdr:colOff>114300</xdr:colOff>
      <xdr:row>17</xdr:row>
      <xdr:rowOff>9526</xdr:rowOff>
    </xdr:from>
    <xdr:to>
      <xdr:col>9</xdr:col>
      <xdr:colOff>155100</xdr:colOff>
      <xdr:row>21</xdr:row>
      <xdr:rowOff>1</xdr:rowOff>
    </xdr:to>
    <xdr:sp macro="" textlink="">
      <xdr:nvSpPr>
        <xdr:cNvPr id="11" name="Rounded Rectangle 10">
          <a:extLst>
            <a:ext uri="{FF2B5EF4-FFF2-40B4-BE49-F238E27FC236}">
              <a16:creationId xmlns:a16="http://schemas.microsoft.com/office/drawing/2014/main" id="{00000000-0008-0000-0600-00000B000000}"/>
            </a:ext>
          </a:extLst>
        </xdr:cNvPr>
        <xdr:cNvSpPr/>
      </xdr:nvSpPr>
      <xdr:spPr>
        <a:xfrm>
          <a:off x="8191500" y="3179446"/>
          <a:ext cx="1260000" cy="729615"/>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GP</a:t>
          </a:r>
        </a:p>
      </xdr:txBody>
    </xdr:sp>
    <xdr:clientData/>
  </xdr:twoCellAnchor>
  <xdr:twoCellAnchor>
    <xdr:from>
      <xdr:col>10</xdr:col>
      <xdr:colOff>1114425</xdr:colOff>
      <xdr:row>17</xdr:row>
      <xdr:rowOff>9526</xdr:rowOff>
    </xdr:from>
    <xdr:to>
      <xdr:col>11</xdr:col>
      <xdr:colOff>1155225</xdr:colOff>
      <xdr:row>21</xdr:row>
      <xdr:rowOff>1</xdr:rowOff>
    </xdr:to>
    <xdr:sp macro="" textlink="">
      <xdr:nvSpPr>
        <xdr:cNvPr id="12" name="Rounded Rectangle 11">
          <a:extLst>
            <a:ext uri="{FF2B5EF4-FFF2-40B4-BE49-F238E27FC236}">
              <a16:creationId xmlns:a16="http://schemas.microsoft.com/office/drawing/2014/main" id="{00000000-0008-0000-0600-00000C000000}"/>
            </a:ext>
          </a:extLst>
        </xdr:cNvPr>
        <xdr:cNvSpPr/>
      </xdr:nvSpPr>
      <xdr:spPr>
        <a:xfrm>
          <a:off x="11630025" y="3179446"/>
          <a:ext cx="1260000" cy="729615"/>
        </a:xfrm>
        <a:prstGeom prst="roundRect">
          <a:avLst/>
        </a:prstGeom>
        <a:solidFill>
          <a:srgbClr val="00435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Praluent initiator</a:t>
          </a:r>
        </a:p>
      </xdr:txBody>
    </xdr:sp>
    <xdr:clientData/>
  </xdr:twoCellAnchor>
  <xdr:twoCellAnchor>
    <xdr:from>
      <xdr:col>2</xdr:col>
      <xdr:colOff>257174</xdr:colOff>
      <xdr:row>17</xdr:row>
      <xdr:rowOff>114300</xdr:rowOff>
    </xdr:from>
    <xdr:to>
      <xdr:col>2</xdr:col>
      <xdr:colOff>797174</xdr:colOff>
      <xdr:row>20</xdr:row>
      <xdr:rowOff>111375</xdr:rowOff>
    </xdr:to>
    <xdr:sp macro="[0]!CurrentClick1" textlink="">
      <xdr:nvSpPr>
        <xdr:cNvPr id="13" name="Oval 12">
          <a:extLst>
            <a:ext uri="{FF2B5EF4-FFF2-40B4-BE49-F238E27FC236}">
              <a16:creationId xmlns:a16="http://schemas.microsoft.com/office/drawing/2014/main" id="{00000000-0008-0000-0600-00000D000000}"/>
            </a:ext>
          </a:extLst>
        </xdr:cNvPr>
        <xdr:cNvSpPr/>
      </xdr:nvSpPr>
      <xdr:spPr>
        <a:xfrm>
          <a:off x="1499234" y="3284220"/>
          <a:ext cx="540000" cy="553335"/>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257174</xdr:colOff>
      <xdr:row>8</xdr:row>
      <xdr:rowOff>161925</xdr:rowOff>
    </xdr:from>
    <xdr:to>
      <xdr:col>6</xdr:col>
      <xdr:colOff>797174</xdr:colOff>
      <xdr:row>11</xdr:row>
      <xdr:rowOff>159000</xdr:rowOff>
    </xdr:to>
    <xdr:sp macro="[0]!CurrentClick2" textlink="">
      <xdr:nvSpPr>
        <xdr:cNvPr id="14" name="Oval 13">
          <a:extLst>
            <a:ext uri="{FF2B5EF4-FFF2-40B4-BE49-F238E27FC236}">
              <a16:creationId xmlns:a16="http://schemas.microsoft.com/office/drawing/2014/main" id="{00000000-0008-0000-0600-00000E000000}"/>
            </a:ext>
          </a:extLst>
        </xdr:cNvPr>
        <xdr:cNvSpPr/>
      </xdr:nvSpPr>
      <xdr:spPr>
        <a:xfrm>
          <a:off x="5895974" y="1640205"/>
          <a:ext cx="540000" cy="560955"/>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714374</xdr:colOff>
      <xdr:row>17</xdr:row>
      <xdr:rowOff>95250</xdr:rowOff>
    </xdr:from>
    <xdr:to>
      <xdr:col>10</xdr:col>
      <xdr:colOff>35174</xdr:colOff>
      <xdr:row>20</xdr:row>
      <xdr:rowOff>92325</xdr:rowOff>
    </xdr:to>
    <xdr:sp macro="[0]!CurrentClick3" textlink="">
      <xdr:nvSpPr>
        <xdr:cNvPr id="15" name="Oval 14">
          <a:extLst>
            <a:ext uri="{FF2B5EF4-FFF2-40B4-BE49-F238E27FC236}">
              <a16:creationId xmlns:a16="http://schemas.microsoft.com/office/drawing/2014/main" id="{00000000-0008-0000-0600-00000F000000}"/>
            </a:ext>
          </a:extLst>
        </xdr:cNvPr>
        <xdr:cNvSpPr/>
      </xdr:nvSpPr>
      <xdr:spPr>
        <a:xfrm>
          <a:off x="10010774" y="3265170"/>
          <a:ext cx="540000" cy="553335"/>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59850</xdr:colOff>
      <xdr:row>19</xdr:row>
      <xdr:rowOff>0</xdr:rowOff>
    </xdr:from>
    <xdr:to>
      <xdr:col>8</xdr:col>
      <xdr:colOff>114300</xdr:colOff>
      <xdr:row>19</xdr:row>
      <xdr:rowOff>1</xdr:rowOff>
    </xdr:to>
    <xdr:cxnSp macro="">
      <xdr:nvCxnSpPr>
        <xdr:cNvPr id="16" name="Elbow Connector 15">
          <a:extLst>
            <a:ext uri="{FF2B5EF4-FFF2-40B4-BE49-F238E27FC236}">
              <a16:creationId xmlns:a16="http://schemas.microsoft.com/office/drawing/2014/main" id="{00000000-0008-0000-0600-000010000000}"/>
            </a:ext>
          </a:extLst>
        </xdr:cNvPr>
        <xdr:cNvCxnSpPr>
          <a:stCxn id="8" idx="3"/>
          <a:endCxn id="11" idx="1"/>
        </xdr:cNvCxnSpPr>
      </xdr:nvCxnSpPr>
      <xdr:spPr>
        <a:xfrm>
          <a:off x="1301910" y="3543300"/>
          <a:ext cx="6889590" cy="1"/>
        </a:xfrm>
        <a:prstGeom prst="bentConnector3">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527173</xdr:colOff>
      <xdr:row>20</xdr:row>
      <xdr:rowOff>111375</xdr:rowOff>
    </xdr:from>
    <xdr:to>
      <xdr:col>4</xdr:col>
      <xdr:colOff>741044</xdr:colOff>
      <xdr:row>25</xdr:row>
      <xdr:rowOff>19050</xdr:rowOff>
    </xdr:to>
    <xdr:cxnSp macro="">
      <xdr:nvCxnSpPr>
        <xdr:cNvPr id="17" name="Elbow Connector 16">
          <a:extLst>
            <a:ext uri="{FF2B5EF4-FFF2-40B4-BE49-F238E27FC236}">
              <a16:creationId xmlns:a16="http://schemas.microsoft.com/office/drawing/2014/main" id="{00000000-0008-0000-0600-000011000000}"/>
            </a:ext>
          </a:extLst>
        </xdr:cNvPr>
        <xdr:cNvCxnSpPr>
          <a:stCxn id="13" idx="4"/>
          <a:endCxn id="10" idx="1"/>
        </xdr:cNvCxnSpPr>
      </xdr:nvCxnSpPr>
      <xdr:spPr>
        <a:xfrm rot="16200000" flipH="1">
          <a:off x="2669091" y="2937697"/>
          <a:ext cx="852555" cy="2652271"/>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527174</xdr:colOff>
      <xdr:row>10</xdr:row>
      <xdr:rowOff>52389</xdr:rowOff>
    </xdr:from>
    <xdr:to>
      <xdr:col>4</xdr:col>
      <xdr:colOff>741045</xdr:colOff>
      <xdr:row>17</xdr:row>
      <xdr:rowOff>114301</xdr:rowOff>
    </xdr:to>
    <xdr:cxnSp macro="">
      <xdr:nvCxnSpPr>
        <xdr:cNvPr id="18" name="Elbow Connector 17">
          <a:extLst>
            <a:ext uri="{FF2B5EF4-FFF2-40B4-BE49-F238E27FC236}">
              <a16:creationId xmlns:a16="http://schemas.microsoft.com/office/drawing/2014/main" id="{00000000-0008-0000-0600-000012000000}"/>
            </a:ext>
          </a:extLst>
        </xdr:cNvPr>
        <xdr:cNvCxnSpPr>
          <a:stCxn id="13" idx="0"/>
          <a:endCxn id="9" idx="1"/>
        </xdr:cNvCxnSpPr>
      </xdr:nvCxnSpPr>
      <xdr:spPr>
        <a:xfrm rot="5400000" flipH="1" flipV="1">
          <a:off x="2409094" y="1271809"/>
          <a:ext cx="1372552" cy="2652271"/>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38895</xdr:colOff>
      <xdr:row>10</xdr:row>
      <xdr:rowOff>52388</xdr:rowOff>
    </xdr:from>
    <xdr:to>
      <xdr:col>8</xdr:col>
      <xdr:colOff>744300</xdr:colOff>
      <xdr:row>17</xdr:row>
      <xdr:rowOff>9526</xdr:rowOff>
    </xdr:to>
    <xdr:cxnSp macro="">
      <xdr:nvCxnSpPr>
        <xdr:cNvPr id="19" name="Elbow Connector 18">
          <a:extLst>
            <a:ext uri="{FF2B5EF4-FFF2-40B4-BE49-F238E27FC236}">
              <a16:creationId xmlns:a16="http://schemas.microsoft.com/office/drawing/2014/main" id="{00000000-0008-0000-0600-000013000000}"/>
            </a:ext>
          </a:extLst>
        </xdr:cNvPr>
        <xdr:cNvCxnSpPr>
          <a:stCxn id="9" idx="3"/>
          <a:endCxn id="11" idx="0"/>
        </xdr:cNvCxnSpPr>
      </xdr:nvCxnSpPr>
      <xdr:spPr>
        <a:xfrm>
          <a:off x="5677695" y="1911668"/>
          <a:ext cx="3143805" cy="1267778"/>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38895</xdr:colOff>
      <xdr:row>21</xdr:row>
      <xdr:rowOff>1</xdr:rowOff>
    </xdr:from>
    <xdr:to>
      <xdr:col>8</xdr:col>
      <xdr:colOff>744300</xdr:colOff>
      <xdr:row>25</xdr:row>
      <xdr:rowOff>19050</xdr:rowOff>
    </xdr:to>
    <xdr:cxnSp macro="">
      <xdr:nvCxnSpPr>
        <xdr:cNvPr id="20" name="Elbow Connector 19">
          <a:extLst>
            <a:ext uri="{FF2B5EF4-FFF2-40B4-BE49-F238E27FC236}">
              <a16:creationId xmlns:a16="http://schemas.microsoft.com/office/drawing/2014/main" id="{00000000-0008-0000-0600-000014000000}"/>
            </a:ext>
          </a:extLst>
        </xdr:cNvPr>
        <xdr:cNvCxnSpPr>
          <a:stCxn id="10" idx="3"/>
          <a:endCxn id="11" idx="2"/>
        </xdr:cNvCxnSpPr>
      </xdr:nvCxnSpPr>
      <xdr:spPr>
        <a:xfrm flipV="1">
          <a:off x="5677695" y="3909061"/>
          <a:ext cx="3143805" cy="781049"/>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155100</xdr:colOff>
      <xdr:row>19</xdr:row>
      <xdr:rowOff>4764</xdr:rowOff>
    </xdr:from>
    <xdr:to>
      <xdr:col>10</xdr:col>
      <xdr:colOff>1114425</xdr:colOff>
      <xdr:row>19</xdr:row>
      <xdr:rowOff>17464</xdr:rowOff>
    </xdr:to>
    <xdr:cxnSp macro="">
      <xdr:nvCxnSpPr>
        <xdr:cNvPr id="21" name="Elbow Connector 20">
          <a:extLst>
            <a:ext uri="{FF2B5EF4-FFF2-40B4-BE49-F238E27FC236}">
              <a16:creationId xmlns:a16="http://schemas.microsoft.com/office/drawing/2014/main" id="{00000000-0008-0000-0600-000015000000}"/>
            </a:ext>
          </a:extLst>
        </xdr:cNvPr>
        <xdr:cNvCxnSpPr>
          <a:stCxn id="11" idx="3"/>
          <a:endCxn id="12" idx="1"/>
        </xdr:cNvCxnSpPr>
      </xdr:nvCxnSpPr>
      <xdr:spPr>
        <a:xfrm>
          <a:off x="9451500" y="3548064"/>
          <a:ext cx="2178525" cy="12700"/>
        </a:xfrm>
        <a:prstGeom prst="bentConnector3">
          <a:avLst>
            <a:gd name="adj1" fmla="val 50000"/>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17</xdr:row>
      <xdr:rowOff>95250</xdr:rowOff>
    </xdr:from>
    <xdr:to>
      <xdr:col>9</xdr:col>
      <xdr:colOff>984374</xdr:colOff>
      <xdr:row>18</xdr:row>
      <xdr:rowOff>38103</xdr:rowOff>
    </xdr:to>
    <xdr:cxnSp macro="">
      <xdr:nvCxnSpPr>
        <xdr:cNvPr id="22" name="Elbow Connector 21">
          <a:extLst>
            <a:ext uri="{FF2B5EF4-FFF2-40B4-BE49-F238E27FC236}">
              <a16:creationId xmlns:a16="http://schemas.microsoft.com/office/drawing/2014/main" id="{00000000-0008-0000-0600-000016000000}"/>
            </a:ext>
          </a:extLst>
        </xdr:cNvPr>
        <xdr:cNvCxnSpPr>
          <a:stCxn id="15" idx="0"/>
        </xdr:cNvCxnSpPr>
      </xdr:nvCxnSpPr>
      <xdr:spPr>
        <a:xfrm rot="16200000" flipH="1" flipV="1">
          <a:off x="9788585" y="2906335"/>
          <a:ext cx="133353" cy="851024"/>
        </a:xfrm>
        <a:prstGeom prst="bentConnector4">
          <a:avLst>
            <a:gd name="adj1" fmla="val -176919"/>
            <a:gd name="adj2" fmla="val 65863"/>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266700</xdr:colOff>
      <xdr:row>35</xdr:row>
      <xdr:rowOff>166687</xdr:rowOff>
    </xdr:from>
    <xdr:to>
      <xdr:col>5</xdr:col>
      <xdr:colOff>695325</xdr:colOff>
      <xdr:row>37</xdr:row>
      <xdr:rowOff>33337</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4686300" y="6704647"/>
          <a:ext cx="428625"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266700</xdr:colOff>
      <xdr:row>33</xdr:row>
      <xdr:rowOff>161925</xdr:rowOff>
    </xdr:from>
    <xdr:to>
      <xdr:col>6</xdr:col>
      <xdr:colOff>1038224</xdr:colOff>
      <xdr:row>35</xdr:row>
      <xdr:rowOff>28575</xdr:rowOff>
    </xdr:to>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4686300" y="6318885"/>
          <a:ext cx="1990724"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Cardiac rehabilitation</a:t>
          </a:r>
        </a:p>
      </xdr:txBody>
    </xdr:sp>
    <xdr:clientData/>
  </xdr:twoCellAnchor>
  <xdr:twoCellAnchor>
    <xdr:from>
      <xdr:col>5</xdr:col>
      <xdr:colOff>266700</xdr:colOff>
      <xdr:row>37</xdr:row>
      <xdr:rowOff>171449</xdr:rowOff>
    </xdr:from>
    <xdr:to>
      <xdr:col>6</xdr:col>
      <xdr:colOff>761999</xdr:colOff>
      <xdr:row>39</xdr:row>
      <xdr:rowOff>66675</xdr:rowOff>
    </xdr:to>
    <xdr:sp macro="" textlink="">
      <xdr:nvSpPr>
        <xdr:cNvPr id="25" name="TextBox 24">
          <a:extLst>
            <a:ext uri="{FF2B5EF4-FFF2-40B4-BE49-F238E27FC236}">
              <a16:creationId xmlns:a16="http://schemas.microsoft.com/office/drawing/2014/main" id="{00000000-0008-0000-0600-000019000000}"/>
            </a:ext>
          </a:extLst>
        </xdr:cNvPr>
        <xdr:cNvSpPr txBox="1"/>
      </xdr:nvSpPr>
      <xdr:spPr>
        <a:xfrm>
          <a:off x="4686300" y="7090409"/>
          <a:ext cx="1714499" cy="276226"/>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Cardiologist</a:t>
          </a:r>
          <a:r>
            <a:rPr lang="en-GB" sz="1100" baseline="0">
              <a:solidFill>
                <a:schemeClr val="bg1"/>
              </a:solidFill>
            </a:rPr>
            <a:t> </a:t>
          </a:r>
          <a:r>
            <a:rPr lang="en-GB" sz="1100">
              <a:solidFill>
                <a:schemeClr val="bg1"/>
              </a:solidFill>
            </a:rPr>
            <a:t>follow-up</a:t>
          </a:r>
        </a:p>
      </xdr:txBody>
    </xdr:sp>
    <xdr:clientData/>
  </xdr:twoCellAnchor>
  <xdr:twoCellAnchor>
    <xdr:from>
      <xdr:col>2</xdr:col>
      <xdr:colOff>390525</xdr:colOff>
      <xdr:row>18</xdr:row>
      <xdr:rowOff>66675</xdr:rowOff>
    </xdr:from>
    <xdr:to>
      <xdr:col>2</xdr:col>
      <xdr:colOff>600075</xdr:colOff>
      <xdr:row>19</xdr:row>
      <xdr:rowOff>171450</xdr:rowOff>
    </xdr:to>
    <xdr:sp macro="" textlink="">
      <xdr:nvSpPr>
        <xdr:cNvPr id="26" name="TextBox 25">
          <a:extLst>
            <a:ext uri="{FF2B5EF4-FFF2-40B4-BE49-F238E27FC236}">
              <a16:creationId xmlns:a16="http://schemas.microsoft.com/office/drawing/2014/main" id="{00000000-0008-0000-0600-00001A000000}"/>
            </a:ext>
          </a:extLst>
        </xdr:cNvPr>
        <xdr:cNvSpPr txBox="1"/>
      </xdr:nvSpPr>
      <xdr:spPr>
        <a:xfrm>
          <a:off x="1632585" y="3427095"/>
          <a:ext cx="20955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1</a:t>
          </a:r>
        </a:p>
      </xdr:txBody>
    </xdr:sp>
    <xdr:clientData/>
  </xdr:twoCellAnchor>
  <xdr:twoCellAnchor>
    <xdr:from>
      <xdr:col>5</xdr:col>
      <xdr:colOff>133350</xdr:colOff>
      <xdr:row>32</xdr:row>
      <xdr:rowOff>19051</xdr:rowOff>
    </xdr:from>
    <xdr:to>
      <xdr:col>9</xdr:col>
      <xdr:colOff>47625</xdr:colOff>
      <xdr:row>33</xdr:row>
      <xdr:rowOff>114300</xdr:rowOff>
    </xdr:to>
    <xdr:sp macro="" textlink="">
      <xdr:nvSpPr>
        <xdr:cNvPr id="27" name="TextBox 26">
          <a:extLst>
            <a:ext uri="{FF2B5EF4-FFF2-40B4-BE49-F238E27FC236}">
              <a16:creationId xmlns:a16="http://schemas.microsoft.com/office/drawing/2014/main" id="{00000000-0008-0000-0600-00001B000000}"/>
            </a:ext>
          </a:extLst>
        </xdr:cNvPr>
        <xdr:cNvSpPr txBox="1"/>
      </xdr:nvSpPr>
      <xdr:spPr>
        <a:xfrm>
          <a:off x="4552950" y="5993131"/>
          <a:ext cx="4791075" cy="278129"/>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1. Specify</a:t>
          </a:r>
          <a:r>
            <a:rPr lang="en-GB" sz="1100" b="1" baseline="0">
              <a:solidFill>
                <a:schemeClr val="bg1"/>
              </a:solidFill>
            </a:rPr>
            <a:t> patient flow following admission:</a:t>
          </a:r>
          <a:endParaRPr lang="en-GB" sz="1100" b="1">
            <a:solidFill>
              <a:schemeClr val="bg1"/>
            </a:solidFill>
          </a:endParaRPr>
        </a:p>
      </xdr:txBody>
    </xdr:sp>
    <xdr:clientData/>
  </xdr:twoCellAnchor>
  <xdr:twoCellAnchor>
    <xdr:from>
      <xdr:col>5</xdr:col>
      <xdr:colOff>266700</xdr:colOff>
      <xdr:row>65</xdr:row>
      <xdr:rowOff>161925</xdr:rowOff>
    </xdr:from>
    <xdr:to>
      <xdr:col>6</xdr:col>
      <xdr:colOff>1038224</xdr:colOff>
      <xdr:row>67</xdr:row>
      <xdr:rowOff>28575</xdr:rowOff>
    </xdr:to>
    <xdr:sp macro="" textlink="">
      <xdr:nvSpPr>
        <xdr:cNvPr id="29" name="TextBox 28">
          <a:extLst>
            <a:ext uri="{FF2B5EF4-FFF2-40B4-BE49-F238E27FC236}">
              <a16:creationId xmlns:a16="http://schemas.microsoft.com/office/drawing/2014/main" id="{00000000-0008-0000-0600-00001D000000}"/>
            </a:ext>
          </a:extLst>
        </xdr:cNvPr>
        <xdr:cNvSpPr txBox="1"/>
      </xdr:nvSpPr>
      <xdr:spPr>
        <a:xfrm>
          <a:off x="4686300" y="12323445"/>
          <a:ext cx="1990724"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133350</xdr:colOff>
      <xdr:row>64</xdr:row>
      <xdr:rowOff>19051</xdr:rowOff>
    </xdr:from>
    <xdr:to>
      <xdr:col>9</xdr:col>
      <xdr:colOff>47625</xdr:colOff>
      <xdr:row>65</xdr:row>
      <xdr:rowOff>114300</xdr:rowOff>
    </xdr:to>
    <xdr:sp macro="" textlink="">
      <xdr:nvSpPr>
        <xdr:cNvPr id="30" name="TextBox 29">
          <a:extLst>
            <a:ext uri="{FF2B5EF4-FFF2-40B4-BE49-F238E27FC236}">
              <a16:creationId xmlns:a16="http://schemas.microsoft.com/office/drawing/2014/main" id="{00000000-0008-0000-0600-00001E000000}"/>
            </a:ext>
          </a:extLst>
        </xdr:cNvPr>
        <xdr:cNvSpPr txBox="1"/>
      </xdr:nvSpPr>
      <xdr:spPr>
        <a:xfrm>
          <a:off x="4552950" y="11997691"/>
          <a:ext cx="4791075" cy="278129"/>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4. Specify patient flow following Cardiologist follow up:</a:t>
          </a:r>
        </a:p>
      </xdr:txBody>
    </xdr:sp>
    <xdr:clientData/>
  </xdr:twoCellAnchor>
  <xdr:twoCellAnchor>
    <xdr:from>
      <xdr:col>5</xdr:col>
      <xdr:colOff>266700</xdr:colOff>
      <xdr:row>47</xdr:row>
      <xdr:rowOff>161925</xdr:rowOff>
    </xdr:from>
    <xdr:to>
      <xdr:col>6</xdr:col>
      <xdr:colOff>1038224</xdr:colOff>
      <xdr:row>49</xdr:row>
      <xdr:rowOff>28575</xdr:rowOff>
    </xdr:to>
    <xdr:sp macro="" textlink="">
      <xdr:nvSpPr>
        <xdr:cNvPr id="32" name="TextBox 31">
          <a:extLst>
            <a:ext uri="{FF2B5EF4-FFF2-40B4-BE49-F238E27FC236}">
              <a16:creationId xmlns:a16="http://schemas.microsoft.com/office/drawing/2014/main" id="{00000000-0008-0000-0600-000020000000}"/>
            </a:ext>
          </a:extLst>
        </xdr:cNvPr>
        <xdr:cNvSpPr txBox="1"/>
      </xdr:nvSpPr>
      <xdr:spPr>
        <a:xfrm>
          <a:off x="4686300" y="8955405"/>
          <a:ext cx="1990724"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133350</xdr:colOff>
      <xdr:row>46</xdr:row>
      <xdr:rowOff>19051</xdr:rowOff>
    </xdr:from>
    <xdr:to>
      <xdr:col>9</xdr:col>
      <xdr:colOff>47625</xdr:colOff>
      <xdr:row>47</xdr:row>
      <xdr:rowOff>114300</xdr:rowOff>
    </xdr:to>
    <xdr:sp macro="" textlink="">
      <xdr:nvSpPr>
        <xdr:cNvPr id="33" name="TextBox 32">
          <a:extLst>
            <a:ext uri="{FF2B5EF4-FFF2-40B4-BE49-F238E27FC236}">
              <a16:creationId xmlns:a16="http://schemas.microsoft.com/office/drawing/2014/main" id="{00000000-0008-0000-0600-000021000000}"/>
            </a:ext>
          </a:extLst>
        </xdr:cNvPr>
        <xdr:cNvSpPr txBox="1"/>
      </xdr:nvSpPr>
      <xdr:spPr>
        <a:xfrm>
          <a:off x="4552950" y="8629651"/>
          <a:ext cx="4791075" cy="278129"/>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2. Specify</a:t>
          </a:r>
          <a:r>
            <a:rPr lang="en-GB" sz="1100" b="1" baseline="0">
              <a:solidFill>
                <a:schemeClr val="bg1"/>
              </a:solidFill>
            </a:rPr>
            <a:t> patient flow following Cardiac rehabilitation:</a:t>
          </a:r>
          <a:endParaRPr lang="en-GB" sz="1100" b="1">
            <a:solidFill>
              <a:schemeClr val="bg1"/>
            </a:solidFill>
          </a:endParaRPr>
        </a:p>
      </xdr:txBody>
    </xdr:sp>
    <xdr:clientData/>
  </xdr:twoCellAnchor>
  <xdr:twoCellAnchor>
    <xdr:from>
      <xdr:col>5</xdr:col>
      <xdr:colOff>266700</xdr:colOff>
      <xdr:row>59</xdr:row>
      <xdr:rowOff>166687</xdr:rowOff>
    </xdr:from>
    <xdr:to>
      <xdr:col>5</xdr:col>
      <xdr:colOff>695325</xdr:colOff>
      <xdr:row>61</xdr:row>
      <xdr:rowOff>33337</xdr:rowOff>
    </xdr:to>
    <xdr:sp macro="" textlink="">
      <xdr:nvSpPr>
        <xdr:cNvPr id="34" name="TextBox 33">
          <a:extLst>
            <a:ext uri="{FF2B5EF4-FFF2-40B4-BE49-F238E27FC236}">
              <a16:creationId xmlns:a16="http://schemas.microsoft.com/office/drawing/2014/main" id="{00000000-0008-0000-0600-000022000000}"/>
            </a:ext>
          </a:extLst>
        </xdr:cNvPr>
        <xdr:cNvSpPr txBox="1"/>
      </xdr:nvSpPr>
      <xdr:spPr>
        <a:xfrm>
          <a:off x="4686300" y="11215687"/>
          <a:ext cx="428625"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266700</xdr:colOff>
      <xdr:row>57</xdr:row>
      <xdr:rowOff>161925</xdr:rowOff>
    </xdr:from>
    <xdr:to>
      <xdr:col>6</xdr:col>
      <xdr:colOff>1038224</xdr:colOff>
      <xdr:row>59</xdr:row>
      <xdr:rowOff>28575</xdr:rowOff>
    </xdr:to>
    <xdr:sp macro="" textlink="">
      <xdr:nvSpPr>
        <xdr:cNvPr id="35" name="TextBox 34">
          <a:extLst>
            <a:ext uri="{FF2B5EF4-FFF2-40B4-BE49-F238E27FC236}">
              <a16:creationId xmlns:a16="http://schemas.microsoft.com/office/drawing/2014/main" id="{00000000-0008-0000-0600-000023000000}"/>
            </a:ext>
          </a:extLst>
        </xdr:cNvPr>
        <xdr:cNvSpPr txBox="1"/>
      </xdr:nvSpPr>
      <xdr:spPr>
        <a:xfrm>
          <a:off x="4686300" y="10829925"/>
          <a:ext cx="1990724"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Praluent initiator</a:t>
          </a:r>
        </a:p>
        <a:p>
          <a:endParaRPr lang="en-GB" sz="1100">
            <a:solidFill>
              <a:schemeClr val="bg1"/>
            </a:solidFill>
          </a:endParaRPr>
        </a:p>
      </xdr:txBody>
    </xdr:sp>
    <xdr:clientData/>
  </xdr:twoCellAnchor>
  <xdr:twoCellAnchor>
    <xdr:from>
      <xdr:col>5</xdr:col>
      <xdr:colOff>133350</xdr:colOff>
      <xdr:row>56</xdr:row>
      <xdr:rowOff>19051</xdr:rowOff>
    </xdr:from>
    <xdr:to>
      <xdr:col>9</xdr:col>
      <xdr:colOff>47625</xdr:colOff>
      <xdr:row>57</xdr:row>
      <xdr:rowOff>114300</xdr:rowOff>
    </xdr:to>
    <xdr:sp macro="" textlink="">
      <xdr:nvSpPr>
        <xdr:cNvPr id="36" name="TextBox 35">
          <a:extLst>
            <a:ext uri="{FF2B5EF4-FFF2-40B4-BE49-F238E27FC236}">
              <a16:creationId xmlns:a16="http://schemas.microsoft.com/office/drawing/2014/main" id="{00000000-0008-0000-0600-000024000000}"/>
            </a:ext>
          </a:extLst>
        </xdr:cNvPr>
        <xdr:cNvSpPr txBox="1"/>
      </xdr:nvSpPr>
      <xdr:spPr>
        <a:xfrm>
          <a:off x="4552950" y="10504171"/>
          <a:ext cx="4791075" cy="278129"/>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3. Specify</a:t>
          </a:r>
          <a:r>
            <a:rPr lang="en-GB" sz="1100" b="1" baseline="0">
              <a:solidFill>
                <a:schemeClr val="bg1"/>
              </a:solidFill>
            </a:rPr>
            <a:t> patient flow following  GP:</a:t>
          </a:r>
          <a:endParaRPr lang="en-GB" sz="1100" b="1">
            <a:solidFill>
              <a:schemeClr val="bg1"/>
            </a:solidFill>
          </a:endParaRPr>
        </a:p>
      </xdr:txBody>
    </xdr:sp>
    <xdr:clientData/>
  </xdr:twoCellAnchor>
  <xdr:twoCellAnchor>
    <xdr:from>
      <xdr:col>6</xdr:col>
      <xdr:colOff>400050</xdr:colOff>
      <xdr:row>9</xdr:row>
      <xdr:rowOff>104775</xdr:rowOff>
    </xdr:from>
    <xdr:to>
      <xdr:col>6</xdr:col>
      <xdr:colOff>609600</xdr:colOff>
      <xdr:row>11</xdr:row>
      <xdr:rowOff>19050</xdr:rowOff>
    </xdr:to>
    <xdr:sp macro="" textlink="">
      <xdr:nvSpPr>
        <xdr:cNvPr id="37" name="TextBox 36">
          <a:extLst>
            <a:ext uri="{FF2B5EF4-FFF2-40B4-BE49-F238E27FC236}">
              <a16:creationId xmlns:a16="http://schemas.microsoft.com/office/drawing/2014/main" id="{00000000-0008-0000-0600-000025000000}"/>
            </a:ext>
          </a:extLst>
        </xdr:cNvPr>
        <xdr:cNvSpPr txBox="1"/>
      </xdr:nvSpPr>
      <xdr:spPr>
        <a:xfrm>
          <a:off x="6038850" y="1773555"/>
          <a:ext cx="20955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2</a:t>
          </a:r>
        </a:p>
      </xdr:txBody>
    </xdr:sp>
    <xdr:clientData/>
  </xdr:twoCellAnchor>
  <xdr:twoCellAnchor>
    <xdr:from>
      <xdr:col>9</xdr:col>
      <xdr:colOff>857250</xdr:colOff>
      <xdr:row>18</xdr:row>
      <xdr:rowOff>57150</xdr:rowOff>
    </xdr:from>
    <xdr:to>
      <xdr:col>9</xdr:col>
      <xdr:colOff>1066800</xdr:colOff>
      <xdr:row>19</xdr:row>
      <xdr:rowOff>161925</xdr:rowOff>
    </xdr:to>
    <xdr:sp macro="" textlink="">
      <xdr:nvSpPr>
        <xdr:cNvPr id="38" name="TextBox 37">
          <a:extLst>
            <a:ext uri="{FF2B5EF4-FFF2-40B4-BE49-F238E27FC236}">
              <a16:creationId xmlns:a16="http://schemas.microsoft.com/office/drawing/2014/main" id="{00000000-0008-0000-0600-000026000000}"/>
            </a:ext>
          </a:extLst>
        </xdr:cNvPr>
        <xdr:cNvSpPr txBox="1"/>
      </xdr:nvSpPr>
      <xdr:spPr>
        <a:xfrm>
          <a:off x="10153650" y="3417570"/>
          <a:ext cx="20955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3</a:t>
          </a:r>
        </a:p>
      </xdr:txBody>
    </xdr:sp>
    <xdr:clientData/>
  </xdr:twoCellAnchor>
  <xdr:twoCellAnchor>
    <xdr:from>
      <xdr:col>6</xdr:col>
      <xdr:colOff>527173</xdr:colOff>
      <xdr:row>8</xdr:row>
      <xdr:rowOff>161925</xdr:rowOff>
    </xdr:from>
    <xdr:to>
      <xdr:col>11</xdr:col>
      <xdr:colOff>525224</xdr:colOff>
      <xdr:row>17</xdr:row>
      <xdr:rowOff>9526</xdr:rowOff>
    </xdr:to>
    <xdr:cxnSp macro="">
      <xdr:nvCxnSpPr>
        <xdr:cNvPr id="39" name="Revised2" hidden="1">
          <a:extLst>
            <a:ext uri="{FF2B5EF4-FFF2-40B4-BE49-F238E27FC236}">
              <a16:creationId xmlns:a16="http://schemas.microsoft.com/office/drawing/2014/main" id="{00000000-0008-0000-0600-000027000000}"/>
            </a:ext>
          </a:extLst>
        </xdr:cNvPr>
        <xdr:cNvCxnSpPr>
          <a:stCxn id="14" idx="0"/>
          <a:endCxn id="12" idx="0"/>
        </xdr:cNvCxnSpPr>
      </xdr:nvCxnSpPr>
      <xdr:spPr>
        <a:xfrm rot="16200000" flipH="1">
          <a:off x="8443378" y="-637200"/>
          <a:ext cx="1539241" cy="6094051"/>
        </a:xfrm>
        <a:prstGeom prst="bentConnector3">
          <a:avLst>
            <a:gd name="adj1" fmla="val -15000"/>
          </a:avLst>
        </a:prstGeom>
        <a:ln w="28575">
          <a:solidFill>
            <a:srgbClr val="92D05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336256</xdr:colOff>
      <xdr:row>20</xdr:row>
      <xdr:rowOff>30898</xdr:rowOff>
    </xdr:from>
    <xdr:to>
      <xdr:col>11</xdr:col>
      <xdr:colOff>525226</xdr:colOff>
      <xdr:row>21</xdr:row>
      <xdr:rowOff>0</xdr:rowOff>
    </xdr:to>
    <xdr:cxnSp macro="">
      <xdr:nvCxnSpPr>
        <xdr:cNvPr id="40" name="Revised1" hidden="1">
          <a:extLst>
            <a:ext uri="{FF2B5EF4-FFF2-40B4-BE49-F238E27FC236}">
              <a16:creationId xmlns:a16="http://schemas.microsoft.com/office/drawing/2014/main" id="{00000000-0008-0000-0600-000028000000}"/>
            </a:ext>
          </a:extLst>
        </xdr:cNvPr>
        <xdr:cNvCxnSpPr>
          <a:stCxn id="13" idx="3"/>
          <a:endCxn id="12" idx="2"/>
        </xdr:cNvCxnSpPr>
      </xdr:nvCxnSpPr>
      <xdr:spPr>
        <a:xfrm rot="16200000" flipH="1">
          <a:off x="6843180" y="-1507786"/>
          <a:ext cx="151982" cy="10681710"/>
        </a:xfrm>
        <a:prstGeom prst="bentConnector3">
          <a:avLst>
            <a:gd name="adj1" fmla="val 1020278"/>
          </a:avLst>
        </a:prstGeom>
        <a:ln w="28575">
          <a:solidFill>
            <a:srgbClr val="92D05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718093</xdr:colOff>
      <xdr:row>20</xdr:row>
      <xdr:rowOff>161925</xdr:rowOff>
    </xdr:from>
    <xdr:to>
      <xdr:col>11</xdr:col>
      <xdr:colOff>252413</xdr:colOff>
      <xdr:row>26</xdr:row>
      <xdr:rowOff>39029</xdr:rowOff>
    </xdr:to>
    <xdr:cxnSp macro="">
      <xdr:nvCxnSpPr>
        <xdr:cNvPr id="41" name="Revised4" hidden="1">
          <a:extLst>
            <a:ext uri="{FF2B5EF4-FFF2-40B4-BE49-F238E27FC236}">
              <a16:creationId xmlns:a16="http://schemas.microsoft.com/office/drawing/2014/main" id="{00000000-0008-0000-0600-000029000000}"/>
            </a:ext>
          </a:extLst>
        </xdr:cNvPr>
        <xdr:cNvCxnSpPr>
          <a:stCxn id="46" idx="5"/>
          <a:endCxn id="3" idx="2"/>
        </xdr:cNvCxnSpPr>
      </xdr:nvCxnSpPr>
      <xdr:spPr>
        <a:xfrm rot="5400000" flipH="1" flipV="1">
          <a:off x="8665811" y="1579187"/>
          <a:ext cx="1012484" cy="5630320"/>
        </a:xfrm>
        <a:prstGeom prst="bentConnector3">
          <a:avLst>
            <a:gd name="adj1" fmla="val -1518"/>
          </a:avLst>
        </a:prstGeom>
        <a:ln w="28575">
          <a:solidFill>
            <a:srgbClr val="92D05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504825</xdr:colOff>
      <xdr:row>39</xdr:row>
      <xdr:rowOff>142874</xdr:rowOff>
    </xdr:from>
    <xdr:to>
      <xdr:col>6</xdr:col>
      <xdr:colOff>1152525</xdr:colOff>
      <xdr:row>41</xdr:row>
      <xdr:rowOff>0</xdr:rowOff>
    </xdr:to>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4181475" y="7410449"/>
          <a:ext cx="2609850" cy="238126"/>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92D050"/>
              </a:solidFill>
            </a:rPr>
            <a:t>Open</a:t>
          </a:r>
          <a:r>
            <a:rPr lang="en-GB" sz="1100" baseline="0">
              <a:solidFill>
                <a:srgbClr val="92D050"/>
              </a:solidFill>
            </a:rPr>
            <a:t> d</a:t>
          </a:r>
          <a:r>
            <a:rPr lang="en-GB" sz="1100">
              <a:solidFill>
                <a:srgbClr val="92D050"/>
              </a:solidFill>
            </a:rPr>
            <a:t>irect referrals to Praluent initiator?</a:t>
          </a:r>
        </a:p>
      </xdr:txBody>
    </xdr:sp>
    <xdr:clientData/>
  </xdr:twoCellAnchor>
  <xdr:twoCellAnchor>
    <xdr:from>
      <xdr:col>5</xdr:col>
      <xdr:colOff>276225</xdr:colOff>
      <xdr:row>41</xdr:row>
      <xdr:rowOff>95249</xdr:rowOff>
    </xdr:from>
    <xdr:to>
      <xdr:col>6</xdr:col>
      <xdr:colOff>1152525</xdr:colOff>
      <xdr:row>42</xdr:row>
      <xdr:rowOff>171450</xdr:rowOff>
    </xdr:to>
    <xdr:sp macro="" textlink="">
      <xdr:nvSpPr>
        <xdr:cNvPr id="43" name="TextBox 42">
          <a:extLst>
            <a:ext uri="{FF2B5EF4-FFF2-40B4-BE49-F238E27FC236}">
              <a16:creationId xmlns:a16="http://schemas.microsoft.com/office/drawing/2014/main" id="{00000000-0008-0000-0600-00002B000000}"/>
            </a:ext>
          </a:extLst>
        </xdr:cNvPr>
        <xdr:cNvSpPr txBox="1"/>
      </xdr:nvSpPr>
      <xdr:spPr>
        <a:xfrm>
          <a:off x="4695825" y="7776209"/>
          <a:ext cx="2095500" cy="266701"/>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FFC000"/>
              </a:solidFill>
            </a:rPr>
            <a:t>Initiate</a:t>
          </a:r>
          <a:r>
            <a:rPr lang="en-GB" sz="1100" baseline="0">
              <a:solidFill>
                <a:srgbClr val="FFC000"/>
              </a:solidFill>
            </a:rPr>
            <a:t> Praluent at admission?</a:t>
          </a:r>
          <a:endParaRPr lang="en-GB" sz="1100">
            <a:solidFill>
              <a:srgbClr val="FFC000"/>
            </a:solidFill>
          </a:endParaRPr>
        </a:p>
      </xdr:txBody>
    </xdr:sp>
    <xdr:clientData/>
  </xdr:twoCellAnchor>
  <xdr:twoCellAnchor>
    <xdr:from>
      <xdr:col>5</xdr:col>
      <xdr:colOff>276224</xdr:colOff>
      <xdr:row>51</xdr:row>
      <xdr:rowOff>133350</xdr:rowOff>
    </xdr:from>
    <xdr:to>
      <xdr:col>7</xdr:col>
      <xdr:colOff>57149</xdr:colOff>
      <xdr:row>53</xdr:row>
      <xdr:rowOff>19051</xdr:rowOff>
    </xdr:to>
    <xdr:sp macro="" textlink="">
      <xdr:nvSpPr>
        <xdr:cNvPr id="44" name="TextBox 43">
          <a:extLst>
            <a:ext uri="{FF2B5EF4-FFF2-40B4-BE49-F238E27FC236}">
              <a16:creationId xmlns:a16="http://schemas.microsoft.com/office/drawing/2014/main" id="{00000000-0008-0000-0600-00002C000000}"/>
            </a:ext>
          </a:extLst>
        </xdr:cNvPr>
        <xdr:cNvSpPr txBox="1"/>
      </xdr:nvSpPr>
      <xdr:spPr>
        <a:xfrm>
          <a:off x="4695824" y="9688830"/>
          <a:ext cx="2219325" cy="266701"/>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FFC000"/>
              </a:solidFill>
            </a:rPr>
            <a:t>Initiate</a:t>
          </a:r>
          <a:r>
            <a:rPr lang="en-GB" sz="1100" baseline="0">
              <a:solidFill>
                <a:srgbClr val="FFC000"/>
              </a:solidFill>
            </a:rPr>
            <a:t> Praluent at  cardiac rehab?</a:t>
          </a:r>
          <a:endParaRPr lang="en-GB" sz="1100">
            <a:solidFill>
              <a:srgbClr val="FFC000"/>
            </a:solidFill>
          </a:endParaRPr>
        </a:p>
      </xdr:txBody>
    </xdr:sp>
    <xdr:clientData/>
  </xdr:twoCellAnchor>
  <xdr:twoCellAnchor>
    <xdr:from>
      <xdr:col>5</xdr:col>
      <xdr:colOff>276226</xdr:colOff>
      <xdr:row>69</xdr:row>
      <xdr:rowOff>123825</xdr:rowOff>
    </xdr:from>
    <xdr:to>
      <xdr:col>6</xdr:col>
      <xdr:colOff>1095376</xdr:colOff>
      <xdr:row>71</xdr:row>
      <xdr:rowOff>9526</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4695826" y="13047345"/>
          <a:ext cx="2038350" cy="266701"/>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FFC000"/>
              </a:solidFill>
            </a:rPr>
            <a:t>Initiate</a:t>
          </a:r>
          <a:r>
            <a:rPr lang="en-GB" sz="1100" baseline="0">
              <a:solidFill>
                <a:srgbClr val="FFC000"/>
              </a:solidFill>
            </a:rPr>
            <a:t> Praluent at folllow up?</a:t>
          </a:r>
          <a:endParaRPr lang="en-GB" sz="1100">
            <a:solidFill>
              <a:srgbClr val="FFC000"/>
            </a:solidFill>
          </a:endParaRPr>
        </a:p>
      </xdr:txBody>
    </xdr:sp>
    <xdr:clientData/>
  </xdr:twoCellAnchor>
  <xdr:twoCellAnchor>
    <xdr:from>
      <xdr:col>6</xdr:col>
      <xdr:colOff>257174</xdr:colOff>
      <xdr:row>23</xdr:row>
      <xdr:rowOff>123825</xdr:rowOff>
    </xdr:from>
    <xdr:to>
      <xdr:col>6</xdr:col>
      <xdr:colOff>797174</xdr:colOff>
      <xdr:row>26</xdr:row>
      <xdr:rowOff>120900</xdr:rowOff>
    </xdr:to>
    <xdr:sp macro="[0]!CurrentClick4" textlink="">
      <xdr:nvSpPr>
        <xdr:cNvPr id="46" name="Oval 45">
          <a:extLst>
            <a:ext uri="{FF2B5EF4-FFF2-40B4-BE49-F238E27FC236}">
              <a16:creationId xmlns:a16="http://schemas.microsoft.com/office/drawing/2014/main" id="{00000000-0008-0000-0600-00002E000000}"/>
            </a:ext>
          </a:extLst>
        </xdr:cNvPr>
        <xdr:cNvSpPr/>
      </xdr:nvSpPr>
      <xdr:spPr>
        <a:xfrm>
          <a:off x="5895974" y="4413885"/>
          <a:ext cx="540000" cy="568575"/>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400050</xdr:colOff>
      <xdr:row>24</xdr:row>
      <xdr:rowOff>85725</xdr:rowOff>
    </xdr:from>
    <xdr:to>
      <xdr:col>6</xdr:col>
      <xdr:colOff>609600</xdr:colOff>
      <xdr:row>26</xdr:row>
      <xdr:rowOff>0</xdr:rowOff>
    </xdr:to>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6038850" y="4566285"/>
          <a:ext cx="2095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4</a:t>
          </a:r>
        </a:p>
      </xdr:txBody>
    </xdr:sp>
    <xdr:clientData/>
  </xdr:twoCellAnchor>
  <xdr:twoCellAnchor>
    <xdr:from>
      <xdr:col>6</xdr:col>
      <xdr:colOff>685800</xdr:colOff>
      <xdr:row>72</xdr:row>
      <xdr:rowOff>50800</xdr:rowOff>
    </xdr:from>
    <xdr:to>
      <xdr:col>7</xdr:col>
      <xdr:colOff>1181100</xdr:colOff>
      <xdr:row>74</xdr:row>
      <xdr:rowOff>9525</xdr:rowOff>
    </xdr:to>
    <xdr:sp macro="" textlink="">
      <xdr:nvSpPr>
        <xdr:cNvPr id="48" name="TextBox 47">
          <a:hlinkClick xmlns:r="http://schemas.openxmlformats.org/officeDocument/2006/relationships" r:id="rId4"/>
          <a:extLst>
            <a:ext uri="{FF2B5EF4-FFF2-40B4-BE49-F238E27FC236}">
              <a16:creationId xmlns:a16="http://schemas.microsoft.com/office/drawing/2014/main" id="{00000000-0008-0000-0600-000030000000}"/>
            </a:ext>
          </a:extLst>
        </xdr:cNvPr>
        <xdr:cNvSpPr txBox="1"/>
      </xdr:nvSpPr>
      <xdr:spPr>
        <a:xfrm>
          <a:off x="6324600" y="13538200"/>
          <a:ext cx="1714500" cy="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editAs="absolute">
    <xdr:from>
      <xdr:col>10</xdr:col>
      <xdr:colOff>787400</xdr:colOff>
      <xdr:row>1</xdr:row>
      <xdr:rowOff>25400</xdr:rowOff>
    </xdr:from>
    <xdr:to>
      <xdr:col>10</xdr:col>
      <xdr:colOff>1075400</xdr:colOff>
      <xdr:row>2</xdr:row>
      <xdr:rowOff>133695</xdr:rowOff>
    </xdr:to>
    <xdr:pic macro="[0]!RestoreCurr">
      <xdr:nvPicPr>
        <xdr:cNvPr id="49" name="Picture 48">
          <a:extLst>
            <a:ext uri="{FF2B5EF4-FFF2-40B4-BE49-F238E27FC236}">
              <a16:creationId xmlns:a16="http://schemas.microsoft.com/office/drawing/2014/main" id="{00000000-0008-0000-0600-000031000000}"/>
            </a:ext>
          </a:extLst>
        </xdr:cNvPr>
        <xdr:cNvPicPr>
          <a:picLocks/>
        </xdr:cNvPicPr>
      </xdr:nvPicPr>
      <xdr:blipFill>
        <a:blip xmlns:r="http://schemas.openxmlformats.org/officeDocument/2006/relationships" r:embed="rId5">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1303000" y="208280"/>
          <a:ext cx="288000" cy="291175"/>
        </a:xfrm>
        <a:prstGeom prst="rect">
          <a:avLst/>
        </a:prstGeom>
      </xdr:spPr>
    </xdr:pic>
    <xdr:clientData/>
  </xdr:twoCellAnchor>
  <xdr:twoCellAnchor>
    <xdr:from>
      <xdr:col>10</xdr:col>
      <xdr:colOff>466725</xdr:colOff>
      <xdr:row>3</xdr:row>
      <xdr:rowOff>133350</xdr:rowOff>
    </xdr:from>
    <xdr:to>
      <xdr:col>10</xdr:col>
      <xdr:colOff>1143000</xdr:colOff>
      <xdr:row>5</xdr:row>
      <xdr:rowOff>85725</xdr:rowOff>
    </xdr:to>
    <xdr:sp macro="[0]!CurrentAll" textlink="">
      <xdr:nvSpPr>
        <xdr:cNvPr id="51" name="TextBox 50">
          <a:extLst>
            <a:ext uri="{FF2B5EF4-FFF2-40B4-BE49-F238E27FC236}">
              <a16:creationId xmlns:a16="http://schemas.microsoft.com/office/drawing/2014/main" id="{00000000-0008-0000-0600-000033000000}"/>
            </a:ext>
          </a:extLst>
        </xdr:cNvPr>
        <xdr:cNvSpPr txBox="1"/>
      </xdr:nvSpPr>
      <xdr:spPr>
        <a:xfrm>
          <a:off x="10982325" y="681990"/>
          <a:ext cx="676275" cy="3181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solidFill>
                <a:srgbClr val="009BC3"/>
              </a:solidFill>
            </a:rPr>
            <a:t>Show all</a:t>
          </a:r>
        </a:p>
      </xdr:txBody>
    </xdr:sp>
    <xdr:clientData/>
  </xdr:twoCellAnchor>
  <xdr:twoCellAnchor>
    <xdr:from>
      <xdr:col>11</xdr:col>
      <xdr:colOff>123825</xdr:colOff>
      <xdr:row>3</xdr:row>
      <xdr:rowOff>133350</xdr:rowOff>
    </xdr:from>
    <xdr:to>
      <xdr:col>11</xdr:col>
      <xdr:colOff>800100</xdr:colOff>
      <xdr:row>5</xdr:row>
      <xdr:rowOff>85725</xdr:rowOff>
    </xdr:to>
    <xdr:sp macro="[0]!CurrentNone" textlink="">
      <xdr:nvSpPr>
        <xdr:cNvPr id="52" name="TextBox 51">
          <a:extLst>
            <a:ext uri="{FF2B5EF4-FFF2-40B4-BE49-F238E27FC236}">
              <a16:creationId xmlns:a16="http://schemas.microsoft.com/office/drawing/2014/main" id="{00000000-0008-0000-0600-000034000000}"/>
            </a:ext>
          </a:extLst>
        </xdr:cNvPr>
        <xdr:cNvSpPr txBox="1"/>
      </xdr:nvSpPr>
      <xdr:spPr>
        <a:xfrm>
          <a:off x="11858625" y="681990"/>
          <a:ext cx="676275" cy="3181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solidFill>
                <a:srgbClr val="009BC3"/>
              </a:solidFill>
            </a:rPr>
            <a:t>Hide</a:t>
          </a:r>
          <a:r>
            <a:rPr lang="en-GB" sz="1100" u="sng" baseline="0">
              <a:solidFill>
                <a:srgbClr val="009BC3"/>
              </a:solidFill>
            </a:rPr>
            <a:t> </a:t>
          </a:r>
          <a:r>
            <a:rPr lang="en-GB" sz="1100" u="sng">
              <a:solidFill>
                <a:srgbClr val="009BC3"/>
              </a:solidFill>
            </a:rPr>
            <a:t> all</a:t>
          </a:r>
        </a:p>
      </xdr:txBody>
    </xdr:sp>
    <xdr:clientData/>
  </xdr:twoCellAnchor>
  <xdr:twoCellAnchor>
    <xdr:from>
      <xdr:col>7</xdr:col>
      <xdr:colOff>330200</xdr:colOff>
      <xdr:row>31</xdr:row>
      <xdr:rowOff>0</xdr:rowOff>
    </xdr:from>
    <xdr:to>
      <xdr:col>7</xdr:col>
      <xdr:colOff>546100</xdr:colOff>
      <xdr:row>31</xdr:row>
      <xdr:rowOff>0</xdr:rowOff>
    </xdr:to>
    <xdr:sp macro="" textlink="">
      <xdr:nvSpPr>
        <xdr:cNvPr id="29697" name="CheckBox1">
          <a:extLst>
            <a:ext uri="{63B3BB69-23CF-44E3-9099-C40C66FF867C}">
              <a14:compatExt xmlns:a14="http://schemas.microsoft.com/office/drawing/2010/main" spid="_x0000_s29697"/>
            </a:ext>
            <a:ext uri="{FF2B5EF4-FFF2-40B4-BE49-F238E27FC236}">
              <a16:creationId xmlns:a16="http://schemas.microsoft.com/office/drawing/2014/main" id="{00000000-0008-0000-0600-0000017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330200</xdr:colOff>
      <xdr:row>31</xdr:row>
      <xdr:rowOff>0</xdr:rowOff>
    </xdr:from>
    <xdr:to>
      <xdr:col>7</xdr:col>
      <xdr:colOff>546100</xdr:colOff>
      <xdr:row>31</xdr:row>
      <xdr:rowOff>0</xdr:rowOff>
    </xdr:to>
    <xdr:sp macro="" textlink="">
      <xdr:nvSpPr>
        <xdr:cNvPr id="29698" name="CheckBox2">
          <a:extLst>
            <a:ext uri="{63B3BB69-23CF-44E3-9099-C40C66FF867C}">
              <a14:compatExt xmlns:a14="http://schemas.microsoft.com/office/drawing/2010/main" spid="_x0000_s29698"/>
            </a:ext>
            <a:ext uri="{FF2B5EF4-FFF2-40B4-BE49-F238E27FC236}">
              <a16:creationId xmlns:a16="http://schemas.microsoft.com/office/drawing/2014/main" id="{00000000-0008-0000-0600-0000027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317500</xdr:colOff>
      <xdr:row>31</xdr:row>
      <xdr:rowOff>0</xdr:rowOff>
    </xdr:from>
    <xdr:to>
      <xdr:col>7</xdr:col>
      <xdr:colOff>520700</xdr:colOff>
      <xdr:row>31</xdr:row>
      <xdr:rowOff>0</xdr:rowOff>
    </xdr:to>
    <xdr:sp macro="" textlink="">
      <xdr:nvSpPr>
        <xdr:cNvPr id="29699" name="CheckBox3" hidden="1">
          <a:extLst>
            <a:ext uri="{63B3BB69-23CF-44E3-9099-C40C66FF867C}">
              <a14:compatExt xmlns:a14="http://schemas.microsoft.com/office/drawing/2010/main" spid="_x0000_s29699"/>
            </a:ext>
            <a:ext uri="{FF2B5EF4-FFF2-40B4-BE49-F238E27FC236}">
              <a16:creationId xmlns:a16="http://schemas.microsoft.com/office/drawing/2014/main" id="{00000000-0008-0000-0600-0000037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304800</xdr:colOff>
      <xdr:row>31</xdr:row>
      <xdr:rowOff>0</xdr:rowOff>
    </xdr:from>
    <xdr:to>
      <xdr:col>7</xdr:col>
      <xdr:colOff>520700</xdr:colOff>
      <xdr:row>31</xdr:row>
      <xdr:rowOff>0</xdr:rowOff>
    </xdr:to>
    <xdr:sp macro="" textlink="">
      <xdr:nvSpPr>
        <xdr:cNvPr id="29700" name="CheckBox4" hidden="1">
          <a:extLst>
            <a:ext uri="{63B3BB69-23CF-44E3-9099-C40C66FF867C}">
              <a14:compatExt xmlns:a14="http://schemas.microsoft.com/office/drawing/2010/main" spid="_x0000_s29700"/>
            </a:ext>
            <a:ext uri="{FF2B5EF4-FFF2-40B4-BE49-F238E27FC236}">
              <a16:creationId xmlns:a16="http://schemas.microsoft.com/office/drawing/2014/main" id="{00000000-0008-0000-0600-0000047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533400</xdr:colOff>
      <xdr:row>31</xdr:row>
      <xdr:rowOff>0</xdr:rowOff>
    </xdr:from>
    <xdr:to>
      <xdr:col>7</xdr:col>
      <xdr:colOff>749300</xdr:colOff>
      <xdr:row>31</xdr:row>
      <xdr:rowOff>0</xdr:rowOff>
    </xdr:to>
    <xdr:sp macro="" textlink="">
      <xdr:nvSpPr>
        <xdr:cNvPr id="29701" name="CheckBox5" hidden="1">
          <a:extLst>
            <a:ext uri="{63B3BB69-23CF-44E3-9099-C40C66FF867C}">
              <a14:compatExt xmlns:a14="http://schemas.microsoft.com/office/drawing/2010/main" spid="_x0000_s29701"/>
            </a:ext>
            <a:ext uri="{FF2B5EF4-FFF2-40B4-BE49-F238E27FC236}">
              <a16:creationId xmlns:a16="http://schemas.microsoft.com/office/drawing/2014/main" id="{00000000-0008-0000-0600-0000057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533400</xdr:colOff>
      <xdr:row>31</xdr:row>
      <xdr:rowOff>0</xdr:rowOff>
    </xdr:from>
    <xdr:to>
      <xdr:col>7</xdr:col>
      <xdr:colOff>749300</xdr:colOff>
      <xdr:row>31</xdr:row>
      <xdr:rowOff>0</xdr:rowOff>
    </xdr:to>
    <xdr:sp macro="" textlink="">
      <xdr:nvSpPr>
        <xdr:cNvPr id="29702" name="CheckBox6" hidden="1">
          <a:extLst>
            <a:ext uri="{63B3BB69-23CF-44E3-9099-C40C66FF867C}">
              <a14:compatExt xmlns:a14="http://schemas.microsoft.com/office/drawing/2010/main" spid="_x0000_s29702"/>
            </a:ext>
            <a:ext uri="{FF2B5EF4-FFF2-40B4-BE49-F238E27FC236}">
              <a16:creationId xmlns:a16="http://schemas.microsoft.com/office/drawing/2014/main" id="{00000000-0008-0000-0600-0000067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733425</xdr:colOff>
      <xdr:row>8</xdr:row>
      <xdr:rowOff>57150</xdr:rowOff>
    </xdr:from>
    <xdr:to>
      <xdr:col>6</xdr:col>
      <xdr:colOff>47625</xdr:colOff>
      <xdr:row>12</xdr:row>
      <xdr:rowOff>47626</xdr:rowOff>
    </xdr:to>
    <xdr:sp macro="" textlink="">
      <xdr:nvSpPr>
        <xdr:cNvPr id="59" name="CardAdmiss" hidden="1">
          <a:extLst>
            <a:ext uri="{FF2B5EF4-FFF2-40B4-BE49-F238E27FC236}">
              <a16:creationId xmlns:a16="http://schemas.microsoft.com/office/drawing/2014/main" id="{00000000-0008-0000-0600-00003B000000}"/>
            </a:ext>
          </a:extLst>
        </xdr:cNvPr>
        <xdr:cNvSpPr/>
      </xdr:nvSpPr>
      <xdr:spPr>
        <a:xfrm>
          <a:off x="4413885" y="1535430"/>
          <a:ext cx="1272540" cy="737236"/>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733425</xdr:colOff>
      <xdr:row>23</xdr:row>
      <xdr:rowOff>28575</xdr:rowOff>
    </xdr:from>
    <xdr:to>
      <xdr:col>6</xdr:col>
      <xdr:colOff>47625</xdr:colOff>
      <xdr:row>27</xdr:row>
      <xdr:rowOff>9526</xdr:rowOff>
    </xdr:to>
    <xdr:sp macro="" textlink="">
      <xdr:nvSpPr>
        <xdr:cNvPr id="60" name="CardioAdmiss" hidden="1">
          <a:extLst>
            <a:ext uri="{FF2B5EF4-FFF2-40B4-BE49-F238E27FC236}">
              <a16:creationId xmlns:a16="http://schemas.microsoft.com/office/drawing/2014/main" id="{00000000-0008-0000-0600-00003C000000}"/>
            </a:ext>
          </a:extLst>
        </xdr:cNvPr>
        <xdr:cNvSpPr/>
      </xdr:nvSpPr>
      <xdr:spPr>
        <a:xfrm>
          <a:off x="4413885" y="4318635"/>
          <a:ext cx="1272540" cy="735331"/>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0</xdr:colOff>
      <xdr:row>40</xdr:row>
      <xdr:rowOff>0</xdr:rowOff>
    </xdr:from>
    <xdr:to>
      <xdr:col>7</xdr:col>
      <xdr:colOff>390525</xdr:colOff>
      <xdr:row>40</xdr:row>
      <xdr:rowOff>171449</xdr:rowOff>
    </xdr:to>
    <xdr:sp macro="[0]!Sheet17.CRec1Yes_Click" textlink="">
      <xdr:nvSpPr>
        <xdr:cNvPr id="61" name="CRec1Yes">
          <a:extLst>
            <a:ext uri="{FF2B5EF4-FFF2-40B4-BE49-F238E27FC236}">
              <a16:creationId xmlns:a16="http://schemas.microsoft.com/office/drawing/2014/main" id="{00000000-0008-0000-0600-00003D000000}"/>
            </a:ext>
          </a:extLst>
        </xdr:cNvPr>
        <xdr:cNvSpPr/>
      </xdr:nvSpPr>
      <xdr:spPr>
        <a:xfrm>
          <a:off x="6858000" y="7490460"/>
          <a:ext cx="390525" cy="171449"/>
        </a:xfrm>
        <a:prstGeom prst="rect">
          <a:avLst/>
        </a:prstGeom>
        <a:solidFill>
          <a:srgbClr val="9CD35F"/>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581025</xdr:colOff>
      <xdr:row>40</xdr:row>
      <xdr:rowOff>0</xdr:rowOff>
    </xdr:from>
    <xdr:to>
      <xdr:col>7</xdr:col>
      <xdr:colOff>971550</xdr:colOff>
      <xdr:row>40</xdr:row>
      <xdr:rowOff>171449</xdr:rowOff>
    </xdr:to>
    <xdr:sp macro="[0]!Sheet17.CRec1No_Click" textlink="">
      <xdr:nvSpPr>
        <xdr:cNvPr id="62" name="CRec1No">
          <a:extLst>
            <a:ext uri="{FF2B5EF4-FFF2-40B4-BE49-F238E27FC236}">
              <a16:creationId xmlns:a16="http://schemas.microsoft.com/office/drawing/2014/main" id="{00000000-0008-0000-0600-00003E000000}"/>
            </a:ext>
          </a:extLst>
        </xdr:cNvPr>
        <xdr:cNvSpPr/>
      </xdr:nvSpPr>
      <xdr:spPr>
        <a:xfrm>
          <a:off x="7439025" y="7490460"/>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0</xdr:colOff>
      <xdr:row>41</xdr:row>
      <xdr:rowOff>171450</xdr:rowOff>
    </xdr:from>
    <xdr:to>
      <xdr:col>7</xdr:col>
      <xdr:colOff>390525</xdr:colOff>
      <xdr:row>42</xdr:row>
      <xdr:rowOff>152399</xdr:rowOff>
    </xdr:to>
    <xdr:sp macro="[0]!Sheet17.CRec2Yes_Click" textlink="">
      <xdr:nvSpPr>
        <xdr:cNvPr id="63" name="CRec2Yes">
          <a:extLst>
            <a:ext uri="{FF2B5EF4-FFF2-40B4-BE49-F238E27FC236}">
              <a16:creationId xmlns:a16="http://schemas.microsoft.com/office/drawing/2014/main" id="{00000000-0008-0000-0600-00003F000000}"/>
            </a:ext>
          </a:extLst>
        </xdr:cNvPr>
        <xdr:cNvSpPr/>
      </xdr:nvSpPr>
      <xdr:spPr>
        <a:xfrm>
          <a:off x="6858000" y="7852410"/>
          <a:ext cx="390525" cy="171449"/>
        </a:xfrm>
        <a:prstGeom prst="rect">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581025</xdr:colOff>
      <xdr:row>41</xdr:row>
      <xdr:rowOff>171450</xdr:rowOff>
    </xdr:from>
    <xdr:to>
      <xdr:col>7</xdr:col>
      <xdr:colOff>971550</xdr:colOff>
      <xdr:row>42</xdr:row>
      <xdr:rowOff>152399</xdr:rowOff>
    </xdr:to>
    <xdr:sp macro="[0]!Sheet17.CRec2No_Click" textlink="">
      <xdr:nvSpPr>
        <xdr:cNvPr id="64" name="Rec1No">
          <a:extLst>
            <a:ext uri="{FF2B5EF4-FFF2-40B4-BE49-F238E27FC236}">
              <a16:creationId xmlns:a16="http://schemas.microsoft.com/office/drawing/2014/main" id="{00000000-0008-0000-0600-000040000000}"/>
            </a:ext>
          </a:extLst>
        </xdr:cNvPr>
        <xdr:cNvSpPr/>
      </xdr:nvSpPr>
      <xdr:spPr>
        <a:xfrm>
          <a:off x="7439025" y="7852410"/>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66675</xdr:colOff>
      <xdr:row>50</xdr:row>
      <xdr:rowOff>9525</xdr:rowOff>
    </xdr:from>
    <xdr:to>
      <xdr:col>7</xdr:col>
      <xdr:colOff>457200</xdr:colOff>
      <xdr:row>50</xdr:row>
      <xdr:rowOff>180974</xdr:rowOff>
    </xdr:to>
    <xdr:sp macro="[0]!Sheet17.CRec3Yes_Click" textlink="">
      <xdr:nvSpPr>
        <xdr:cNvPr id="65" name="CRec3Yes">
          <a:extLst>
            <a:ext uri="{FF2B5EF4-FFF2-40B4-BE49-F238E27FC236}">
              <a16:creationId xmlns:a16="http://schemas.microsoft.com/office/drawing/2014/main" id="{00000000-0008-0000-0600-000041000000}"/>
            </a:ext>
          </a:extLst>
        </xdr:cNvPr>
        <xdr:cNvSpPr/>
      </xdr:nvSpPr>
      <xdr:spPr>
        <a:xfrm>
          <a:off x="6924675" y="9374505"/>
          <a:ext cx="390525" cy="171449"/>
        </a:xfrm>
        <a:prstGeom prst="rect">
          <a:avLst/>
        </a:prstGeom>
        <a:solidFill>
          <a:srgbClr val="9CD35F"/>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647700</xdr:colOff>
      <xdr:row>50</xdr:row>
      <xdr:rowOff>9525</xdr:rowOff>
    </xdr:from>
    <xdr:to>
      <xdr:col>7</xdr:col>
      <xdr:colOff>1038225</xdr:colOff>
      <xdr:row>50</xdr:row>
      <xdr:rowOff>180974</xdr:rowOff>
    </xdr:to>
    <xdr:sp macro="[0]!Sheet17.CRec3No_Click" textlink="">
      <xdr:nvSpPr>
        <xdr:cNvPr id="66" name="CRec3No">
          <a:extLst>
            <a:ext uri="{FF2B5EF4-FFF2-40B4-BE49-F238E27FC236}">
              <a16:creationId xmlns:a16="http://schemas.microsoft.com/office/drawing/2014/main" id="{00000000-0008-0000-0600-000042000000}"/>
            </a:ext>
          </a:extLst>
        </xdr:cNvPr>
        <xdr:cNvSpPr/>
      </xdr:nvSpPr>
      <xdr:spPr>
        <a:xfrm>
          <a:off x="7505700" y="9374505"/>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66675</xdr:colOff>
      <xdr:row>51</xdr:row>
      <xdr:rowOff>180975</xdr:rowOff>
    </xdr:from>
    <xdr:to>
      <xdr:col>7</xdr:col>
      <xdr:colOff>457200</xdr:colOff>
      <xdr:row>52</xdr:row>
      <xdr:rowOff>161924</xdr:rowOff>
    </xdr:to>
    <xdr:sp macro="[0]!Sheet17.CRec4Yes_Click" textlink="">
      <xdr:nvSpPr>
        <xdr:cNvPr id="67" name="CRec4Yes">
          <a:extLst>
            <a:ext uri="{FF2B5EF4-FFF2-40B4-BE49-F238E27FC236}">
              <a16:creationId xmlns:a16="http://schemas.microsoft.com/office/drawing/2014/main" id="{00000000-0008-0000-0600-000043000000}"/>
            </a:ext>
          </a:extLst>
        </xdr:cNvPr>
        <xdr:cNvSpPr/>
      </xdr:nvSpPr>
      <xdr:spPr>
        <a:xfrm>
          <a:off x="6924675" y="9736455"/>
          <a:ext cx="390525" cy="171449"/>
        </a:xfrm>
        <a:prstGeom prst="rect">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647700</xdr:colOff>
      <xdr:row>51</xdr:row>
      <xdr:rowOff>180975</xdr:rowOff>
    </xdr:from>
    <xdr:to>
      <xdr:col>7</xdr:col>
      <xdr:colOff>1038225</xdr:colOff>
      <xdr:row>52</xdr:row>
      <xdr:rowOff>161924</xdr:rowOff>
    </xdr:to>
    <xdr:sp macro="[0]!Sheet17.CRec4No_Click" textlink="">
      <xdr:nvSpPr>
        <xdr:cNvPr id="68" name="CRec4No">
          <a:extLst>
            <a:ext uri="{FF2B5EF4-FFF2-40B4-BE49-F238E27FC236}">
              <a16:creationId xmlns:a16="http://schemas.microsoft.com/office/drawing/2014/main" id="{00000000-0008-0000-0600-000044000000}"/>
            </a:ext>
          </a:extLst>
        </xdr:cNvPr>
        <xdr:cNvSpPr/>
      </xdr:nvSpPr>
      <xdr:spPr>
        <a:xfrm>
          <a:off x="7505700" y="9736455"/>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85725</xdr:colOff>
      <xdr:row>68</xdr:row>
      <xdr:rowOff>19050</xdr:rowOff>
    </xdr:from>
    <xdr:to>
      <xdr:col>7</xdr:col>
      <xdr:colOff>476250</xdr:colOff>
      <xdr:row>68</xdr:row>
      <xdr:rowOff>190499</xdr:rowOff>
    </xdr:to>
    <xdr:sp macro="[0]!Sheet17.CRec5Yes_Click" textlink="">
      <xdr:nvSpPr>
        <xdr:cNvPr id="69" name="CRec5Yes">
          <a:extLst>
            <a:ext uri="{FF2B5EF4-FFF2-40B4-BE49-F238E27FC236}">
              <a16:creationId xmlns:a16="http://schemas.microsoft.com/office/drawing/2014/main" id="{00000000-0008-0000-0600-000045000000}"/>
            </a:ext>
          </a:extLst>
        </xdr:cNvPr>
        <xdr:cNvSpPr/>
      </xdr:nvSpPr>
      <xdr:spPr>
        <a:xfrm>
          <a:off x="6943725" y="12752070"/>
          <a:ext cx="390525" cy="171449"/>
        </a:xfrm>
        <a:prstGeom prst="rect">
          <a:avLst/>
        </a:prstGeom>
        <a:solidFill>
          <a:srgbClr val="9CD35F"/>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666750</xdr:colOff>
      <xdr:row>68</xdr:row>
      <xdr:rowOff>19050</xdr:rowOff>
    </xdr:from>
    <xdr:to>
      <xdr:col>7</xdr:col>
      <xdr:colOff>1057275</xdr:colOff>
      <xdr:row>68</xdr:row>
      <xdr:rowOff>190499</xdr:rowOff>
    </xdr:to>
    <xdr:sp macro="[0]!Sheet17.CRec5No_Click" textlink="">
      <xdr:nvSpPr>
        <xdr:cNvPr id="70" name="CRec5No">
          <a:extLst>
            <a:ext uri="{FF2B5EF4-FFF2-40B4-BE49-F238E27FC236}">
              <a16:creationId xmlns:a16="http://schemas.microsoft.com/office/drawing/2014/main" id="{00000000-0008-0000-0600-000046000000}"/>
            </a:ext>
          </a:extLst>
        </xdr:cNvPr>
        <xdr:cNvSpPr/>
      </xdr:nvSpPr>
      <xdr:spPr>
        <a:xfrm>
          <a:off x="7524750" y="12752070"/>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85725</xdr:colOff>
      <xdr:row>70</xdr:row>
      <xdr:rowOff>0</xdr:rowOff>
    </xdr:from>
    <xdr:to>
      <xdr:col>7</xdr:col>
      <xdr:colOff>476250</xdr:colOff>
      <xdr:row>70</xdr:row>
      <xdr:rowOff>171449</xdr:rowOff>
    </xdr:to>
    <xdr:sp macro="[0]!Sheet17.CRec6Yes_Click" textlink="">
      <xdr:nvSpPr>
        <xdr:cNvPr id="71" name="CRec6Yes">
          <a:extLst>
            <a:ext uri="{FF2B5EF4-FFF2-40B4-BE49-F238E27FC236}">
              <a16:creationId xmlns:a16="http://schemas.microsoft.com/office/drawing/2014/main" id="{00000000-0008-0000-0600-000047000000}"/>
            </a:ext>
          </a:extLst>
        </xdr:cNvPr>
        <xdr:cNvSpPr/>
      </xdr:nvSpPr>
      <xdr:spPr>
        <a:xfrm>
          <a:off x="6943725" y="13114020"/>
          <a:ext cx="390525" cy="171449"/>
        </a:xfrm>
        <a:prstGeom prst="rect">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666750</xdr:colOff>
      <xdr:row>70</xdr:row>
      <xdr:rowOff>0</xdr:rowOff>
    </xdr:from>
    <xdr:to>
      <xdr:col>7</xdr:col>
      <xdr:colOff>1057275</xdr:colOff>
      <xdr:row>70</xdr:row>
      <xdr:rowOff>171449</xdr:rowOff>
    </xdr:to>
    <xdr:sp macro="[0]!Sheet17.CRec6No_Click" textlink="">
      <xdr:nvSpPr>
        <xdr:cNvPr id="72" name="RRec6No">
          <a:extLst>
            <a:ext uri="{FF2B5EF4-FFF2-40B4-BE49-F238E27FC236}">
              <a16:creationId xmlns:a16="http://schemas.microsoft.com/office/drawing/2014/main" id="{00000000-0008-0000-0600-000048000000}"/>
            </a:ext>
          </a:extLst>
        </xdr:cNvPr>
        <xdr:cNvSpPr/>
      </xdr:nvSpPr>
      <xdr:spPr>
        <a:xfrm>
          <a:off x="7524750" y="13114020"/>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2</xdr:col>
          <xdr:colOff>508000</xdr:colOff>
          <xdr:row>3</xdr:row>
          <xdr:rowOff>177800</xdr:rowOff>
        </xdr:from>
        <xdr:to>
          <xdr:col>2</xdr:col>
          <xdr:colOff>812800</xdr:colOff>
          <xdr:row>5</xdr:row>
          <xdr:rowOff>25400</xdr:rowOff>
        </xdr:to>
        <xdr:sp macro="" textlink="">
          <xdr:nvSpPr>
            <xdr:cNvPr id="29703" name="Check Box 7" hidden="1">
              <a:extLst>
                <a:ext uri="{63B3BB69-23CF-44E3-9099-C40C66FF867C}">
                  <a14:compatExt spid="_x0000_s29703"/>
                </a:ext>
                <a:ext uri="{FF2B5EF4-FFF2-40B4-BE49-F238E27FC236}">
                  <a16:creationId xmlns:a16="http://schemas.microsoft.com/office/drawing/2014/main" id="{00000000-0008-0000-0600-0000077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10</xdr:col>
      <xdr:colOff>1076325</xdr:colOff>
      <xdr:row>24</xdr:row>
      <xdr:rowOff>0</xdr:rowOff>
    </xdr:from>
    <xdr:to>
      <xdr:col>11</xdr:col>
      <xdr:colOff>1152525</xdr:colOff>
      <xdr:row>26</xdr:row>
      <xdr:rowOff>76200</xdr:rowOff>
    </xdr:to>
    <xdr:sp macro="" textlink="">
      <xdr:nvSpPr>
        <xdr:cNvPr id="75" name="TextBox 74">
          <a:hlinkClick xmlns:r="http://schemas.openxmlformats.org/officeDocument/2006/relationships" r:id="rId6"/>
          <a:extLst>
            <a:ext uri="{FF2B5EF4-FFF2-40B4-BE49-F238E27FC236}">
              <a16:creationId xmlns:a16="http://schemas.microsoft.com/office/drawing/2014/main" id="{00000000-0008-0000-0600-00004B000000}"/>
            </a:ext>
          </a:extLst>
        </xdr:cNvPr>
        <xdr:cNvSpPr txBox="1"/>
      </xdr:nvSpPr>
      <xdr:spPr>
        <a:xfrm>
          <a:off x="11591925" y="4457700"/>
          <a:ext cx="1295400"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u="sng">
              <a:solidFill>
                <a:srgbClr val="009BC3"/>
              </a:solidFill>
            </a:rPr>
            <a:t>Specify</a:t>
          </a:r>
          <a:r>
            <a:rPr lang="en-GB" sz="1100" u="sng" baseline="0">
              <a:solidFill>
                <a:srgbClr val="009BC3"/>
              </a:solidFill>
            </a:rPr>
            <a:t> capacity</a:t>
          </a:r>
          <a:endParaRPr lang="en-GB" sz="1100" u="sng">
            <a:solidFill>
              <a:srgbClr val="009BC3"/>
            </a:solidFill>
          </a:endParaRPr>
        </a:p>
      </xdr:txBody>
    </xdr:sp>
    <xdr:clientData/>
  </xdr:twoCellAnchor>
  <xdr:twoCellAnchor>
    <xdr:from>
      <xdr:col>3</xdr:col>
      <xdr:colOff>600075</xdr:colOff>
      <xdr:row>12</xdr:row>
      <xdr:rowOff>161925</xdr:rowOff>
    </xdr:from>
    <xdr:to>
      <xdr:col>4</xdr:col>
      <xdr:colOff>723900</xdr:colOff>
      <xdr:row>14</xdr:row>
      <xdr:rowOff>152400</xdr:rowOff>
    </xdr:to>
    <xdr:sp macro="" textlink="">
      <xdr:nvSpPr>
        <xdr:cNvPr id="50" name="TextBox 49">
          <a:extLst>
            <a:ext uri="{FF2B5EF4-FFF2-40B4-BE49-F238E27FC236}">
              <a16:creationId xmlns:a16="http://schemas.microsoft.com/office/drawing/2014/main" id="{00000000-0008-0000-0600-000032000000}"/>
            </a:ext>
          </a:extLst>
        </xdr:cNvPr>
        <xdr:cNvSpPr txBox="1"/>
      </xdr:nvSpPr>
      <xdr:spPr>
        <a:xfrm>
          <a:off x="3057525" y="2371725"/>
          <a:ext cx="1343025" cy="371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Duration</a:t>
          </a:r>
          <a:r>
            <a:rPr lang="en-GB" sz="1100" baseline="0"/>
            <a:t> of rehab:</a:t>
          </a:r>
          <a:endParaRPr lang="en-GB" sz="1100"/>
        </a:p>
      </xdr:txBody>
    </xdr:sp>
    <xdr:clientData/>
  </xdr:twoCellAnchor>
  <xdr:twoCellAnchor>
    <xdr:from>
      <xdr:col>4</xdr:col>
      <xdr:colOff>571500</xdr:colOff>
      <xdr:row>49</xdr:row>
      <xdr:rowOff>180975</xdr:rowOff>
    </xdr:from>
    <xdr:to>
      <xdr:col>7</xdr:col>
      <xdr:colOff>0</xdr:colOff>
      <xdr:row>51</xdr:row>
      <xdr:rowOff>38101</xdr:rowOff>
    </xdr:to>
    <xdr:sp macro="" textlink="">
      <xdr:nvSpPr>
        <xdr:cNvPr id="77" name="TextBox 76">
          <a:extLst>
            <a:ext uri="{FF2B5EF4-FFF2-40B4-BE49-F238E27FC236}">
              <a16:creationId xmlns:a16="http://schemas.microsoft.com/office/drawing/2014/main" id="{00000000-0008-0000-0600-00004D000000}"/>
            </a:ext>
          </a:extLst>
        </xdr:cNvPr>
        <xdr:cNvSpPr txBox="1"/>
      </xdr:nvSpPr>
      <xdr:spPr>
        <a:xfrm>
          <a:off x="4248150" y="9315450"/>
          <a:ext cx="2609850" cy="238126"/>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92D050"/>
              </a:solidFill>
            </a:rPr>
            <a:t>Open</a:t>
          </a:r>
          <a:r>
            <a:rPr lang="en-GB" sz="1100" baseline="0">
              <a:solidFill>
                <a:srgbClr val="92D050"/>
              </a:solidFill>
            </a:rPr>
            <a:t> d</a:t>
          </a:r>
          <a:r>
            <a:rPr lang="en-GB" sz="1100">
              <a:solidFill>
                <a:srgbClr val="92D050"/>
              </a:solidFill>
            </a:rPr>
            <a:t>irect referrals to Praluent initiator?</a:t>
          </a:r>
        </a:p>
      </xdr:txBody>
    </xdr:sp>
    <xdr:clientData/>
  </xdr:twoCellAnchor>
  <xdr:twoCellAnchor>
    <xdr:from>
      <xdr:col>4</xdr:col>
      <xdr:colOff>561975</xdr:colOff>
      <xdr:row>67</xdr:row>
      <xdr:rowOff>152400</xdr:rowOff>
    </xdr:from>
    <xdr:to>
      <xdr:col>6</xdr:col>
      <xdr:colOff>1209675</xdr:colOff>
      <xdr:row>69</xdr:row>
      <xdr:rowOff>9526</xdr:rowOff>
    </xdr:to>
    <xdr:sp macro="" textlink="">
      <xdr:nvSpPr>
        <xdr:cNvPr id="78" name="TextBox 77">
          <a:extLst>
            <a:ext uri="{FF2B5EF4-FFF2-40B4-BE49-F238E27FC236}">
              <a16:creationId xmlns:a16="http://schemas.microsoft.com/office/drawing/2014/main" id="{00000000-0008-0000-0600-00004E000000}"/>
            </a:ext>
          </a:extLst>
        </xdr:cNvPr>
        <xdr:cNvSpPr txBox="1"/>
      </xdr:nvSpPr>
      <xdr:spPr>
        <a:xfrm>
          <a:off x="4238625" y="12639675"/>
          <a:ext cx="2609850" cy="238126"/>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92D050"/>
              </a:solidFill>
            </a:rPr>
            <a:t>Open</a:t>
          </a:r>
          <a:r>
            <a:rPr lang="en-GB" sz="1100" baseline="0">
              <a:solidFill>
                <a:srgbClr val="92D050"/>
              </a:solidFill>
            </a:rPr>
            <a:t> d</a:t>
          </a:r>
          <a:r>
            <a:rPr lang="en-GB" sz="1100">
              <a:solidFill>
                <a:srgbClr val="92D050"/>
              </a:solidFill>
            </a:rPr>
            <a:t>irect referrals to Praluent initiator?</a:t>
          </a:r>
        </a:p>
      </xdr:txBody>
    </xdr:sp>
    <xdr:clientData/>
  </xdr:twoCellAnchor>
  <xdr:twoCellAnchor>
    <xdr:from>
      <xdr:col>7</xdr:col>
      <xdr:colOff>330200</xdr:colOff>
      <xdr:row>31</xdr:row>
      <xdr:rowOff>0</xdr:rowOff>
    </xdr:from>
    <xdr:to>
      <xdr:col>7</xdr:col>
      <xdr:colOff>546100</xdr:colOff>
      <xdr:row>31</xdr:row>
      <xdr:rowOff>0</xdr:rowOff>
    </xdr:to>
    <xdr:pic>
      <xdr:nvPicPr>
        <xdr:cNvPr id="28" name="CheckBox1" hidden="1">
          <a:extLst>
            <a:ext uri="{FF2B5EF4-FFF2-40B4-BE49-F238E27FC236}">
              <a16:creationId xmlns:a16="http://schemas.microsoft.com/office/drawing/2014/main" id="{00000000-0008-0000-0600-00001C00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9756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330200</xdr:colOff>
      <xdr:row>31</xdr:row>
      <xdr:rowOff>0</xdr:rowOff>
    </xdr:from>
    <xdr:to>
      <xdr:col>7</xdr:col>
      <xdr:colOff>546100</xdr:colOff>
      <xdr:row>31</xdr:row>
      <xdr:rowOff>0</xdr:rowOff>
    </xdr:to>
    <xdr:pic>
      <xdr:nvPicPr>
        <xdr:cNvPr id="31" name="CheckBox2" hidden="1">
          <a:extLst>
            <a:ext uri="{FF2B5EF4-FFF2-40B4-BE49-F238E27FC236}">
              <a16:creationId xmlns:a16="http://schemas.microsoft.com/office/drawing/2014/main" id="{00000000-0008-0000-0600-00001F00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9756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317500</xdr:colOff>
      <xdr:row>31</xdr:row>
      <xdr:rowOff>0</xdr:rowOff>
    </xdr:from>
    <xdr:to>
      <xdr:col>7</xdr:col>
      <xdr:colOff>520700</xdr:colOff>
      <xdr:row>31</xdr:row>
      <xdr:rowOff>0</xdr:rowOff>
    </xdr:to>
    <xdr:pic>
      <xdr:nvPicPr>
        <xdr:cNvPr id="53" name="CheckBox3" hidden="1">
          <a:extLst>
            <a:ext uri="{FF2B5EF4-FFF2-40B4-BE49-F238E27FC236}">
              <a16:creationId xmlns:a16="http://schemas.microsoft.com/office/drawing/2014/main" id="{00000000-0008-0000-0600-00003500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962900" y="6108700"/>
          <a:ext cx="2032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304800</xdr:colOff>
      <xdr:row>31</xdr:row>
      <xdr:rowOff>0</xdr:rowOff>
    </xdr:from>
    <xdr:to>
      <xdr:col>7</xdr:col>
      <xdr:colOff>520700</xdr:colOff>
      <xdr:row>31</xdr:row>
      <xdr:rowOff>0</xdr:rowOff>
    </xdr:to>
    <xdr:pic>
      <xdr:nvPicPr>
        <xdr:cNvPr id="54" name="CheckBox4" hidden="1">
          <a:extLst>
            <a:ext uri="{FF2B5EF4-FFF2-40B4-BE49-F238E27FC236}">
              <a16:creationId xmlns:a16="http://schemas.microsoft.com/office/drawing/2014/main" id="{00000000-0008-0000-0600-00003600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9502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533400</xdr:colOff>
      <xdr:row>31</xdr:row>
      <xdr:rowOff>0</xdr:rowOff>
    </xdr:from>
    <xdr:to>
      <xdr:col>7</xdr:col>
      <xdr:colOff>749300</xdr:colOff>
      <xdr:row>31</xdr:row>
      <xdr:rowOff>0</xdr:rowOff>
    </xdr:to>
    <xdr:pic>
      <xdr:nvPicPr>
        <xdr:cNvPr id="55" name="CheckBox5" hidden="1">
          <a:extLst>
            <a:ext uri="{FF2B5EF4-FFF2-40B4-BE49-F238E27FC236}">
              <a16:creationId xmlns:a16="http://schemas.microsoft.com/office/drawing/2014/main" id="{00000000-0008-0000-0600-00003700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788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533400</xdr:colOff>
      <xdr:row>31</xdr:row>
      <xdr:rowOff>0</xdr:rowOff>
    </xdr:from>
    <xdr:to>
      <xdr:col>7</xdr:col>
      <xdr:colOff>749300</xdr:colOff>
      <xdr:row>31</xdr:row>
      <xdr:rowOff>0</xdr:rowOff>
    </xdr:to>
    <xdr:pic>
      <xdr:nvPicPr>
        <xdr:cNvPr id="56" name="CheckBox6" hidden="1">
          <a:extLst>
            <a:ext uri="{FF2B5EF4-FFF2-40B4-BE49-F238E27FC236}">
              <a16:creationId xmlns:a16="http://schemas.microsoft.com/office/drawing/2014/main" id="{00000000-0008-0000-0600-000038000000}"/>
            </a:ext>
          </a:extLst>
        </xdr:cNvPr>
        <xdr:cNvPicPr preferRelativeResize="0">
          <a:picLocks noChangeArrowheads="1" noChangeShapeType="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788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28576</xdr:colOff>
      <xdr:row>15</xdr:row>
      <xdr:rowOff>123825</xdr:rowOff>
    </xdr:from>
    <xdr:to>
      <xdr:col>2</xdr:col>
      <xdr:colOff>66675</xdr:colOff>
      <xdr:row>22</xdr:row>
      <xdr:rowOff>57150</xdr:rowOff>
    </xdr:to>
    <xdr:sp macro="" textlink="">
      <xdr:nvSpPr>
        <xdr:cNvPr id="6" name="RevAdmiss" hidden="1">
          <a:extLst>
            <a:ext uri="{FF2B5EF4-FFF2-40B4-BE49-F238E27FC236}">
              <a16:creationId xmlns:a16="http://schemas.microsoft.com/office/drawing/2014/main" id="{00000000-0008-0000-0700-000006000000}"/>
            </a:ext>
          </a:extLst>
        </xdr:cNvPr>
        <xdr:cNvSpPr/>
      </xdr:nvSpPr>
      <xdr:spPr>
        <a:xfrm>
          <a:off x="28576" y="2905125"/>
          <a:ext cx="1276349" cy="1228725"/>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209550</xdr:colOff>
      <xdr:row>19</xdr:row>
      <xdr:rowOff>9525</xdr:rowOff>
    </xdr:from>
    <xdr:to>
      <xdr:col>11</xdr:col>
      <xdr:colOff>295275</xdr:colOff>
      <xdr:row>20</xdr:row>
      <xdr:rowOff>161925</xdr:rowOff>
    </xdr:to>
    <xdr:sp macro="" textlink="">
      <xdr:nvSpPr>
        <xdr:cNvPr id="56" name="Rounded Rectangle 55">
          <a:extLst>
            <a:ext uri="{FF2B5EF4-FFF2-40B4-BE49-F238E27FC236}">
              <a16:creationId xmlns:a16="http://schemas.microsoft.com/office/drawing/2014/main" id="{00000000-0008-0000-0700-000038000000}"/>
            </a:ext>
          </a:extLst>
        </xdr:cNvPr>
        <xdr:cNvSpPr/>
      </xdr:nvSpPr>
      <xdr:spPr>
        <a:xfrm>
          <a:off x="12249150" y="3524250"/>
          <a:ext cx="85725"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1</xdr:col>
      <xdr:colOff>219075</xdr:colOff>
      <xdr:row>0</xdr:row>
      <xdr:rowOff>47625</xdr:rowOff>
    </xdr:from>
    <xdr:ext cx="3492174" cy="530658"/>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542925" y="47625"/>
          <a:ext cx="349217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Revised</a:t>
          </a:r>
          <a:r>
            <a:rPr lang="en-GB" sz="2800" b="1" baseline="0">
              <a:solidFill>
                <a:srgbClr val="009BC3"/>
              </a:solidFill>
            </a:rPr>
            <a:t> service model</a:t>
          </a:r>
          <a:endParaRPr lang="en-GB" sz="2800" b="1">
            <a:solidFill>
              <a:schemeClr val="bg1"/>
            </a:solidFill>
          </a:endParaRPr>
        </a:p>
      </xdr:txBody>
    </xdr:sp>
    <xdr:clientData/>
  </xdr:oneCellAnchor>
  <xdr:twoCellAnchor>
    <xdr:from>
      <xdr:col>0</xdr:col>
      <xdr:colOff>304800</xdr:colOff>
      <xdr:row>3</xdr:row>
      <xdr:rowOff>32385</xdr:rowOff>
    </xdr:from>
    <xdr:to>
      <xdr:col>11</xdr:col>
      <xdr:colOff>876300</xdr:colOff>
      <xdr:row>3</xdr:row>
      <xdr:rowOff>32386</xdr:rowOff>
    </xdr:to>
    <xdr:cxnSp macro="">
      <xdr:nvCxnSpPr>
        <xdr:cNvPr id="3" name="Straight Connector 2">
          <a:extLst>
            <a:ext uri="{FF2B5EF4-FFF2-40B4-BE49-F238E27FC236}">
              <a16:creationId xmlns:a16="http://schemas.microsoft.com/office/drawing/2014/main" id="{00000000-0008-0000-0700-000003000000}"/>
            </a:ext>
          </a:extLst>
        </xdr:cNvPr>
        <xdr:cNvCxnSpPr/>
      </xdr:nvCxnSpPr>
      <xdr:spPr>
        <a:xfrm flipV="1">
          <a:off x="304800" y="575310"/>
          <a:ext cx="12306300"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240234</xdr:colOff>
      <xdr:row>1</xdr:row>
      <xdr:rowOff>28575</xdr:rowOff>
    </xdr:from>
    <xdr:to>
      <xdr:col>11</xdr:col>
      <xdr:colOff>528234</xdr:colOff>
      <xdr:row>2</xdr:row>
      <xdr:rowOff>133695</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700-000004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1975034" y="209550"/>
          <a:ext cx="288000" cy="286095"/>
        </a:xfrm>
        <a:prstGeom prst="rect">
          <a:avLst/>
        </a:prstGeom>
        <a:ln>
          <a:noFill/>
        </a:ln>
      </xdr:spPr>
    </xdr:pic>
    <xdr:clientData/>
  </xdr:twoCellAnchor>
  <xdr:twoCellAnchor editAs="absolute">
    <xdr:from>
      <xdr:col>10</xdr:col>
      <xdr:colOff>1131774</xdr:colOff>
      <xdr:row>1</xdr:row>
      <xdr:rowOff>28575</xdr:rowOff>
    </xdr:from>
    <xdr:to>
      <xdr:col>11</xdr:col>
      <xdr:colOff>200574</xdr:colOff>
      <xdr:row>2</xdr:row>
      <xdr:rowOff>133695</xdr:rowOff>
    </xdr:to>
    <xdr:pic>
      <xdr:nvPicPr>
        <xdr:cNvPr id="5" name="Picture 4">
          <a:hlinkClick xmlns:r="http://schemas.openxmlformats.org/officeDocument/2006/relationships" r:id="rId3"/>
          <a:extLst>
            <a:ext uri="{FF2B5EF4-FFF2-40B4-BE49-F238E27FC236}">
              <a16:creationId xmlns:a16="http://schemas.microsoft.com/office/drawing/2014/main" id="{00000000-0008-0000-07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1647374" y="209550"/>
          <a:ext cx="288000" cy="286095"/>
        </a:xfrm>
        <a:prstGeom prst="rect">
          <a:avLst/>
        </a:prstGeom>
        <a:ln>
          <a:noFill/>
        </a:ln>
      </xdr:spPr>
    </xdr:pic>
    <xdr:clientData/>
  </xdr:twoCellAnchor>
  <xdr:twoCellAnchor>
    <xdr:from>
      <xdr:col>0</xdr:col>
      <xdr:colOff>38100</xdr:colOff>
      <xdr:row>15</xdr:row>
      <xdr:rowOff>143919</xdr:rowOff>
    </xdr:from>
    <xdr:to>
      <xdr:col>2</xdr:col>
      <xdr:colOff>59850</xdr:colOff>
      <xdr:row>22</xdr:row>
      <xdr:rowOff>46581</xdr:rowOff>
    </xdr:to>
    <xdr:sp macro="" textlink="">
      <xdr:nvSpPr>
        <xdr:cNvPr id="14" name="RevisedAdmiss">
          <a:extLst>
            <a:ext uri="{FF2B5EF4-FFF2-40B4-BE49-F238E27FC236}">
              <a16:creationId xmlns:a16="http://schemas.microsoft.com/office/drawing/2014/main" id="{00000000-0008-0000-0700-00000E000000}"/>
            </a:ext>
          </a:extLst>
        </xdr:cNvPr>
        <xdr:cNvSpPr/>
      </xdr:nvSpPr>
      <xdr:spPr>
        <a:xfrm>
          <a:off x="38100" y="2925219"/>
          <a:ext cx="1260000" cy="1198062"/>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Elective/</a:t>
          </a:r>
          <a:br>
            <a:rPr lang="en-GB" sz="1400"/>
          </a:br>
          <a:r>
            <a:rPr lang="en-GB" sz="1400"/>
            <a:t>Non-elective</a:t>
          </a:r>
          <a:r>
            <a:rPr lang="en-GB" sz="1400" baseline="0"/>
            <a:t> admissions</a:t>
          </a:r>
          <a:endParaRPr lang="en-GB" sz="1400"/>
        </a:p>
      </xdr:txBody>
    </xdr:sp>
    <xdr:clientData/>
  </xdr:twoCellAnchor>
  <xdr:twoCellAnchor>
    <xdr:from>
      <xdr:col>4</xdr:col>
      <xdr:colOff>741045</xdr:colOff>
      <xdr:row>8</xdr:row>
      <xdr:rowOff>66675</xdr:rowOff>
    </xdr:from>
    <xdr:to>
      <xdr:col>6</xdr:col>
      <xdr:colOff>38895</xdr:colOff>
      <xdr:row>12</xdr:row>
      <xdr:rowOff>57150</xdr:rowOff>
    </xdr:to>
    <xdr:sp macro="" textlink="">
      <xdr:nvSpPr>
        <xdr:cNvPr id="23" name="Rounded Rectangle 22">
          <a:extLst>
            <a:ext uri="{FF2B5EF4-FFF2-40B4-BE49-F238E27FC236}">
              <a16:creationId xmlns:a16="http://schemas.microsoft.com/office/drawing/2014/main" id="{00000000-0008-0000-0700-000017000000}"/>
            </a:ext>
          </a:extLst>
        </xdr:cNvPr>
        <xdr:cNvSpPr/>
      </xdr:nvSpPr>
      <xdr:spPr>
        <a:xfrm>
          <a:off x="4417695" y="1533525"/>
          <a:ext cx="1260000" cy="733425"/>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90"/>
            <a:t>Cardiac rehabilitation</a:t>
          </a:r>
        </a:p>
      </xdr:txBody>
    </xdr:sp>
    <xdr:clientData/>
  </xdr:twoCellAnchor>
  <xdr:twoCellAnchor>
    <xdr:from>
      <xdr:col>4</xdr:col>
      <xdr:colOff>741045</xdr:colOff>
      <xdr:row>23</xdr:row>
      <xdr:rowOff>28575</xdr:rowOff>
    </xdr:from>
    <xdr:to>
      <xdr:col>6</xdr:col>
      <xdr:colOff>38895</xdr:colOff>
      <xdr:row>27</xdr:row>
      <xdr:rowOff>19050</xdr:rowOff>
    </xdr:to>
    <xdr:sp macro="" textlink="">
      <xdr:nvSpPr>
        <xdr:cNvPr id="24" name="Rounded Rectangle 23">
          <a:extLst>
            <a:ext uri="{FF2B5EF4-FFF2-40B4-BE49-F238E27FC236}">
              <a16:creationId xmlns:a16="http://schemas.microsoft.com/office/drawing/2014/main" id="{00000000-0008-0000-0700-000018000000}"/>
            </a:ext>
          </a:extLst>
        </xdr:cNvPr>
        <xdr:cNvSpPr/>
      </xdr:nvSpPr>
      <xdr:spPr>
        <a:xfrm>
          <a:off x="4246245" y="4286250"/>
          <a:ext cx="1260000" cy="742950"/>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Cardiologist</a:t>
          </a:r>
          <a:r>
            <a:rPr lang="en-GB" sz="1400" baseline="0"/>
            <a:t> follow-up</a:t>
          </a:r>
          <a:endParaRPr lang="en-GB" sz="1400"/>
        </a:p>
      </xdr:txBody>
    </xdr:sp>
    <xdr:clientData/>
  </xdr:twoCellAnchor>
  <xdr:twoCellAnchor>
    <xdr:from>
      <xdr:col>8</xdr:col>
      <xdr:colOff>114300</xdr:colOff>
      <xdr:row>17</xdr:row>
      <xdr:rowOff>9526</xdr:rowOff>
    </xdr:from>
    <xdr:to>
      <xdr:col>9</xdr:col>
      <xdr:colOff>155100</xdr:colOff>
      <xdr:row>21</xdr:row>
      <xdr:rowOff>1</xdr:rowOff>
    </xdr:to>
    <xdr:sp macro="" textlink="">
      <xdr:nvSpPr>
        <xdr:cNvPr id="25" name="Rounded Rectangle 24">
          <a:extLst>
            <a:ext uri="{FF2B5EF4-FFF2-40B4-BE49-F238E27FC236}">
              <a16:creationId xmlns:a16="http://schemas.microsoft.com/office/drawing/2014/main" id="{00000000-0008-0000-0700-000019000000}"/>
            </a:ext>
          </a:extLst>
        </xdr:cNvPr>
        <xdr:cNvSpPr/>
      </xdr:nvSpPr>
      <xdr:spPr>
        <a:xfrm>
          <a:off x="5905500" y="2362201"/>
          <a:ext cx="1260000" cy="714375"/>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GP</a:t>
          </a:r>
        </a:p>
      </xdr:txBody>
    </xdr:sp>
    <xdr:clientData/>
  </xdr:twoCellAnchor>
  <xdr:twoCellAnchor>
    <xdr:from>
      <xdr:col>10</xdr:col>
      <xdr:colOff>1114425</xdr:colOff>
      <xdr:row>17</xdr:row>
      <xdr:rowOff>9526</xdr:rowOff>
    </xdr:from>
    <xdr:to>
      <xdr:col>11</xdr:col>
      <xdr:colOff>1155225</xdr:colOff>
      <xdr:row>21</xdr:row>
      <xdr:rowOff>1</xdr:rowOff>
    </xdr:to>
    <xdr:sp macro="" textlink="">
      <xdr:nvSpPr>
        <xdr:cNvPr id="26" name="Rounded Rectangle 25">
          <a:extLst>
            <a:ext uri="{FF2B5EF4-FFF2-40B4-BE49-F238E27FC236}">
              <a16:creationId xmlns:a16="http://schemas.microsoft.com/office/drawing/2014/main" id="{00000000-0008-0000-0700-00001A000000}"/>
            </a:ext>
          </a:extLst>
        </xdr:cNvPr>
        <xdr:cNvSpPr/>
      </xdr:nvSpPr>
      <xdr:spPr>
        <a:xfrm>
          <a:off x="11630025" y="3162301"/>
          <a:ext cx="1260000" cy="723900"/>
        </a:xfrm>
        <a:prstGeom prst="roundRect">
          <a:avLst/>
        </a:prstGeom>
        <a:solidFill>
          <a:srgbClr val="00435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Praluent initiator</a:t>
          </a:r>
        </a:p>
      </xdr:txBody>
    </xdr:sp>
    <xdr:clientData/>
  </xdr:twoCellAnchor>
  <xdr:twoCellAnchor>
    <xdr:from>
      <xdr:col>2</xdr:col>
      <xdr:colOff>257174</xdr:colOff>
      <xdr:row>17</xdr:row>
      <xdr:rowOff>114300</xdr:rowOff>
    </xdr:from>
    <xdr:to>
      <xdr:col>2</xdr:col>
      <xdr:colOff>797174</xdr:colOff>
      <xdr:row>20</xdr:row>
      <xdr:rowOff>111375</xdr:rowOff>
    </xdr:to>
    <xdr:sp macro="[0]!RevisedClick1" textlink="">
      <xdr:nvSpPr>
        <xdr:cNvPr id="20" name="Oval 19">
          <a:extLst>
            <a:ext uri="{FF2B5EF4-FFF2-40B4-BE49-F238E27FC236}">
              <a16:creationId xmlns:a16="http://schemas.microsoft.com/office/drawing/2014/main" id="{00000000-0008-0000-0700-000014000000}"/>
            </a:ext>
          </a:extLst>
        </xdr:cNvPr>
        <xdr:cNvSpPr/>
      </xdr:nvSpPr>
      <xdr:spPr>
        <a:xfrm>
          <a:off x="1171574" y="2466975"/>
          <a:ext cx="540000" cy="540000"/>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257174</xdr:colOff>
      <xdr:row>8</xdr:row>
      <xdr:rowOff>161925</xdr:rowOff>
    </xdr:from>
    <xdr:to>
      <xdr:col>6</xdr:col>
      <xdr:colOff>797174</xdr:colOff>
      <xdr:row>11</xdr:row>
      <xdr:rowOff>159000</xdr:rowOff>
    </xdr:to>
    <xdr:sp macro="[0]!RevisedClick2" textlink="">
      <xdr:nvSpPr>
        <xdr:cNvPr id="28" name="Oval 27">
          <a:extLst>
            <a:ext uri="{FF2B5EF4-FFF2-40B4-BE49-F238E27FC236}">
              <a16:creationId xmlns:a16="http://schemas.microsoft.com/office/drawing/2014/main" id="{00000000-0008-0000-0700-00001C000000}"/>
            </a:ext>
          </a:extLst>
        </xdr:cNvPr>
        <xdr:cNvSpPr/>
      </xdr:nvSpPr>
      <xdr:spPr>
        <a:xfrm>
          <a:off x="4829174" y="885825"/>
          <a:ext cx="540000" cy="540000"/>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714374</xdr:colOff>
      <xdr:row>17</xdr:row>
      <xdr:rowOff>95250</xdr:rowOff>
    </xdr:from>
    <xdr:to>
      <xdr:col>10</xdr:col>
      <xdr:colOff>35174</xdr:colOff>
      <xdr:row>20</xdr:row>
      <xdr:rowOff>92325</xdr:rowOff>
    </xdr:to>
    <xdr:sp macro="[0]!RevisedClick3" textlink="">
      <xdr:nvSpPr>
        <xdr:cNvPr id="29" name="Oval 28">
          <a:extLst>
            <a:ext uri="{FF2B5EF4-FFF2-40B4-BE49-F238E27FC236}">
              <a16:creationId xmlns:a16="http://schemas.microsoft.com/office/drawing/2014/main" id="{00000000-0008-0000-0700-00001D000000}"/>
            </a:ext>
          </a:extLst>
        </xdr:cNvPr>
        <xdr:cNvSpPr/>
      </xdr:nvSpPr>
      <xdr:spPr>
        <a:xfrm>
          <a:off x="7877174" y="2447925"/>
          <a:ext cx="540000" cy="540000"/>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59850</xdr:colOff>
      <xdr:row>19</xdr:row>
      <xdr:rowOff>0</xdr:rowOff>
    </xdr:from>
    <xdr:to>
      <xdr:col>8</xdr:col>
      <xdr:colOff>114300</xdr:colOff>
      <xdr:row>19</xdr:row>
      <xdr:rowOff>1</xdr:rowOff>
    </xdr:to>
    <xdr:cxnSp macro="">
      <xdr:nvCxnSpPr>
        <xdr:cNvPr id="27" name="Elbow Connector 26">
          <a:extLst>
            <a:ext uri="{FF2B5EF4-FFF2-40B4-BE49-F238E27FC236}">
              <a16:creationId xmlns:a16="http://schemas.microsoft.com/office/drawing/2014/main" id="{00000000-0008-0000-0700-00001B000000}"/>
            </a:ext>
          </a:extLst>
        </xdr:cNvPr>
        <xdr:cNvCxnSpPr>
          <a:stCxn id="14" idx="3"/>
          <a:endCxn id="25" idx="1"/>
        </xdr:cNvCxnSpPr>
      </xdr:nvCxnSpPr>
      <xdr:spPr>
        <a:xfrm>
          <a:off x="1298100" y="3514725"/>
          <a:ext cx="6893400" cy="1"/>
        </a:xfrm>
        <a:prstGeom prst="bentConnector3">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527173</xdr:colOff>
      <xdr:row>20</xdr:row>
      <xdr:rowOff>111375</xdr:rowOff>
    </xdr:from>
    <xdr:to>
      <xdr:col>4</xdr:col>
      <xdr:colOff>741044</xdr:colOff>
      <xdr:row>25</xdr:row>
      <xdr:rowOff>19050</xdr:rowOff>
    </xdr:to>
    <xdr:cxnSp macro="">
      <xdr:nvCxnSpPr>
        <xdr:cNvPr id="33" name="Elbow Connector 32">
          <a:extLst>
            <a:ext uri="{FF2B5EF4-FFF2-40B4-BE49-F238E27FC236}">
              <a16:creationId xmlns:a16="http://schemas.microsoft.com/office/drawing/2014/main" id="{00000000-0008-0000-0700-000021000000}"/>
            </a:ext>
          </a:extLst>
        </xdr:cNvPr>
        <xdr:cNvCxnSpPr>
          <a:stCxn id="20" idx="4"/>
          <a:endCxn id="24" idx="1"/>
        </xdr:cNvCxnSpPr>
      </xdr:nvCxnSpPr>
      <xdr:spPr>
        <a:xfrm rot="16200000" flipH="1">
          <a:off x="2494784" y="2906264"/>
          <a:ext cx="850650" cy="2652271"/>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527174</xdr:colOff>
      <xdr:row>10</xdr:row>
      <xdr:rowOff>52389</xdr:rowOff>
    </xdr:from>
    <xdr:to>
      <xdr:col>4</xdr:col>
      <xdr:colOff>741045</xdr:colOff>
      <xdr:row>17</xdr:row>
      <xdr:rowOff>114301</xdr:rowOff>
    </xdr:to>
    <xdr:cxnSp macro="">
      <xdr:nvCxnSpPr>
        <xdr:cNvPr id="37" name="Elbow Connector 36">
          <a:extLst>
            <a:ext uri="{FF2B5EF4-FFF2-40B4-BE49-F238E27FC236}">
              <a16:creationId xmlns:a16="http://schemas.microsoft.com/office/drawing/2014/main" id="{00000000-0008-0000-0700-000025000000}"/>
            </a:ext>
          </a:extLst>
        </xdr:cNvPr>
        <xdr:cNvCxnSpPr>
          <a:stCxn id="20" idx="0"/>
          <a:endCxn id="23" idx="1"/>
        </xdr:cNvCxnSpPr>
      </xdr:nvCxnSpPr>
      <xdr:spPr>
        <a:xfrm rot="5400000" flipH="1" flipV="1">
          <a:off x="2408141" y="1257522"/>
          <a:ext cx="1366837" cy="2652271"/>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38895</xdr:colOff>
      <xdr:row>10</xdr:row>
      <xdr:rowOff>52388</xdr:rowOff>
    </xdr:from>
    <xdr:to>
      <xdr:col>8</xdr:col>
      <xdr:colOff>744300</xdr:colOff>
      <xdr:row>17</xdr:row>
      <xdr:rowOff>9526</xdr:rowOff>
    </xdr:to>
    <xdr:cxnSp macro="">
      <xdr:nvCxnSpPr>
        <xdr:cNvPr id="40" name="Elbow Connector 39">
          <a:extLst>
            <a:ext uri="{FF2B5EF4-FFF2-40B4-BE49-F238E27FC236}">
              <a16:creationId xmlns:a16="http://schemas.microsoft.com/office/drawing/2014/main" id="{00000000-0008-0000-0700-000028000000}"/>
            </a:ext>
          </a:extLst>
        </xdr:cNvPr>
        <xdr:cNvCxnSpPr>
          <a:stCxn id="23" idx="3"/>
          <a:endCxn id="25" idx="0"/>
        </xdr:cNvCxnSpPr>
      </xdr:nvCxnSpPr>
      <xdr:spPr>
        <a:xfrm>
          <a:off x="5677695" y="1900238"/>
          <a:ext cx="3143805" cy="1262063"/>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38895</xdr:colOff>
      <xdr:row>21</xdr:row>
      <xdr:rowOff>1</xdr:rowOff>
    </xdr:from>
    <xdr:to>
      <xdr:col>8</xdr:col>
      <xdr:colOff>744300</xdr:colOff>
      <xdr:row>25</xdr:row>
      <xdr:rowOff>19050</xdr:rowOff>
    </xdr:to>
    <xdr:cxnSp macro="">
      <xdr:nvCxnSpPr>
        <xdr:cNvPr id="43" name="Elbow Connector 42">
          <a:extLst>
            <a:ext uri="{FF2B5EF4-FFF2-40B4-BE49-F238E27FC236}">
              <a16:creationId xmlns:a16="http://schemas.microsoft.com/office/drawing/2014/main" id="{00000000-0008-0000-0700-00002B000000}"/>
            </a:ext>
          </a:extLst>
        </xdr:cNvPr>
        <xdr:cNvCxnSpPr>
          <a:stCxn id="24" idx="3"/>
          <a:endCxn id="25" idx="2"/>
        </xdr:cNvCxnSpPr>
      </xdr:nvCxnSpPr>
      <xdr:spPr>
        <a:xfrm flipV="1">
          <a:off x="5506245" y="3876676"/>
          <a:ext cx="3143805" cy="781049"/>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155100</xdr:colOff>
      <xdr:row>19</xdr:row>
      <xdr:rowOff>4764</xdr:rowOff>
    </xdr:from>
    <xdr:to>
      <xdr:col>10</xdr:col>
      <xdr:colOff>1114425</xdr:colOff>
      <xdr:row>19</xdr:row>
      <xdr:rowOff>17464</xdr:rowOff>
    </xdr:to>
    <xdr:cxnSp macro="">
      <xdr:nvCxnSpPr>
        <xdr:cNvPr id="49" name="Elbow Connector 48">
          <a:extLst>
            <a:ext uri="{FF2B5EF4-FFF2-40B4-BE49-F238E27FC236}">
              <a16:creationId xmlns:a16="http://schemas.microsoft.com/office/drawing/2014/main" id="{00000000-0008-0000-0700-000031000000}"/>
            </a:ext>
          </a:extLst>
        </xdr:cNvPr>
        <xdr:cNvCxnSpPr>
          <a:stCxn id="25" idx="3"/>
          <a:endCxn id="26" idx="1"/>
        </xdr:cNvCxnSpPr>
      </xdr:nvCxnSpPr>
      <xdr:spPr>
        <a:xfrm>
          <a:off x="7165500" y="2719389"/>
          <a:ext cx="2178525" cy="12700"/>
        </a:xfrm>
        <a:prstGeom prst="bentConnector3">
          <a:avLst>
            <a:gd name="adj1" fmla="val 50000"/>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17</xdr:row>
      <xdr:rowOff>95250</xdr:rowOff>
    </xdr:from>
    <xdr:to>
      <xdr:col>9</xdr:col>
      <xdr:colOff>984374</xdr:colOff>
      <xdr:row>18</xdr:row>
      <xdr:rowOff>38103</xdr:rowOff>
    </xdr:to>
    <xdr:cxnSp macro="">
      <xdr:nvCxnSpPr>
        <xdr:cNvPr id="52" name="Elbow Connector 51">
          <a:extLst>
            <a:ext uri="{FF2B5EF4-FFF2-40B4-BE49-F238E27FC236}">
              <a16:creationId xmlns:a16="http://schemas.microsoft.com/office/drawing/2014/main" id="{00000000-0008-0000-0700-000034000000}"/>
            </a:ext>
          </a:extLst>
        </xdr:cNvPr>
        <xdr:cNvCxnSpPr>
          <a:stCxn id="29" idx="0"/>
        </xdr:cNvCxnSpPr>
      </xdr:nvCxnSpPr>
      <xdr:spPr>
        <a:xfrm rot="16200000" flipH="1" flipV="1">
          <a:off x="7659748" y="2084327"/>
          <a:ext cx="123828" cy="851024"/>
        </a:xfrm>
        <a:prstGeom prst="bentConnector4">
          <a:avLst>
            <a:gd name="adj1" fmla="val -176919"/>
            <a:gd name="adj2" fmla="val 65863"/>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266700</xdr:colOff>
      <xdr:row>35</xdr:row>
      <xdr:rowOff>166687</xdr:rowOff>
    </xdr:from>
    <xdr:to>
      <xdr:col>5</xdr:col>
      <xdr:colOff>695325</xdr:colOff>
      <xdr:row>37</xdr:row>
      <xdr:rowOff>33337</xdr:rowOff>
    </xdr:to>
    <xdr:sp macro="" textlink="">
      <xdr:nvSpPr>
        <xdr:cNvPr id="58" name="TextBox 57">
          <a:extLst>
            <a:ext uri="{FF2B5EF4-FFF2-40B4-BE49-F238E27FC236}">
              <a16:creationId xmlns:a16="http://schemas.microsoft.com/office/drawing/2014/main" id="{00000000-0008-0000-0700-00003A000000}"/>
            </a:ext>
          </a:extLst>
        </xdr:cNvPr>
        <xdr:cNvSpPr txBox="1"/>
      </xdr:nvSpPr>
      <xdr:spPr>
        <a:xfrm>
          <a:off x="4686300" y="6662737"/>
          <a:ext cx="428625"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266700</xdr:colOff>
      <xdr:row>33</xdr:row>
      <xdr:rowOff>161925</xdr:rowOff>
    </xdr:from>
    <xdr:to>
      <xdr:col>6</xdr:col>
      <xdr:colOff>1038224</xdr:colOff>
      <xdr:row>35</xdr:row>
      <xdr:rowOff>28575</xdr:rowOff>
    </xdr:to>
    <xdr:sp macro="" textlink="">
      <xdr:nvSpPr>
        <xdr:cNvPr id="63" name="TextBox 62">
          <a:extLst>
            <a:ext uri="{FF2B5EF4-FFF2-40B4-BE49-F238E27FC236}">
              <a16:creationId xmlns:a16="http://schemas.microsoft.com/office/drawing/2014/main" id="{00000000-0008-0000-0700-00003F000000}"/>
            </a:ext>
          </a:extLst>
        </xdr:cNvPr>
        <xdr:cNvSpPr txBox="1"/>
      </xdr:nvSpPr>
      <xdr:spPr>
        <a:xfrm>
          <a:off x="4686300" y="6276975"/>
          <a:ext cx="1990724"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Cardiac rehabilitation</a:t>
          </a:r>
        </a:p>
      </xdr:txBody>
    </xdr:sp>
    <xdr:clientData/>
  </xdr:twoCellAnchor>
  <xdr:twoCellAnchor>
    <xdr:from>
      <xdr:col>5</xdr:col>
      <xdr:colOff>266700</xdr:colOff>
      <xdr:row>37</xdr:row>
      <xdr:rowOff>171449</xdr:rowOff>
    </xdr:from>
    <xdr:to>
      <xdr:col>6</xdr:col>
      <xdr:colOff>761999</xdr:colOff>
      <xdr:row>39</xdr:row>
      <xdr:rowOff>66675</xdr:rowOff>
    </xdr:to>
    <xdr:sp macro="" textlink="">
      <xdr:nvSpPr>
        <xdr:cNvPr id="64" name="TextBox 63">
          <a:extLst>
            <a:ext uri="{FF2B5EF4-FFF2-40B4-BE49-F238E27FC236}">
              <a16:creationId xmlns:a16="http://schemas.microsoft.com/office/drawing/2014/main" id="{00000000-0008-0000-0700-000040000000}"/>
            </a:ext>
          </a:extLst>
        </xdr:cNvPr>
        <xdr:cNvSpPr txBox="1"/>
      </xdr:nvSpPr>
      <xdr:spPr>
        <a:xfrm>
          <a:off x="4686300" y="7048499"/>
          <a:ext cx="1714499" cy="276226"/>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Cardiologist</a:t>
          </a:r>
          <a:r>
            <a:rPr lang="en-GB" sz="1100" baseline="0">
              <a:solidFill>
                <a:schemeClr val="bg1"/>
              </a:solidFill>
            </a:rPr>
            <a:t> </a:t>
          </a:r>
          <a:r>
            <a:rPr lang="en-GB" sz="1100">
              <a:solidFill>
                <a:schemeClr val="bg1"/>
              </a:solidFill>
            </a:rPr>
            <a:t>follow-up</a:t>
          </a:r>
        </a:p>
      </xdr:txBody>
    </xdr:sp>
    <xdr:clientData/>
  </xdr:twoCellAnchor>
  <xdr:twoCellAnchor>
    <xdr:from>
      <xdr:col>2</xdr:col>
      <xdr:colOff>390525</xdr:colOff>
      <xdr:row>18</xdr:row>
      <xdr:rowOff>66675</xdr:rowOff>
    </xdr:from>
    <xdr:to>
      <xdr:col>2</xdr:col>
      <xdr:colOff>600075</xdr:colOff>
      <xdr:row>19</xdr:row>
      <xdr:rowOff>171450</xdr:rowOff>
    </xdr:to>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1457325" y="3143250"/>
          <a:ext cx="2095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1</a:t>
          </a:r>
        </a:p>
      </xdr:txBody>
    </xdr:sp>
    <xdr:clientData/>
  </xdr:twoCellAnchor>
  <xdr:twoCellAnchor>
    <xdr:from>
      <xdr:col>5</xdr:col>
      <xdr:colOff>133350</xdr:colOff>
      <xdr:row>32</xdr:row>
      <xdr:rowOff>19051</xdr:rowOff>
    </xdr:from>
    <xdr:to>
      <xdr:col>9</xdr:col>
      <xdr:colOff>47625</xdr:colOff>
      <xdr:row>33</xdr:row>
      <xdr:rowOff>114300</xdr:rowOff>
    </xdr:to>
    <xdr:sp macro="" textlink="">
      <xdr:nvSpPr>
        <xdr:cNvPr id="67" name="TextBox 66">
          <a:extLst>
            <a:ext uri="{FF2B5EF4-FFF2-40B4-BE49-F238E27FC236}">
              <a16:creationId xmlns:a16="http://schemas.microsoft.com/office/drawing/2014/main" id="{00000000-0008-0000-0700-000043000000}"/>
            </a:ext>
          </a:extLst>
        </xdr:cNvPr>
        <xdr:cNvSpPr txBox="1"/>
      </xdr:nvSpPr>
      <xdr:spPr>
        <a:xfrm>
          <a:off x="3638550" y="5181601"/>
          <a:ext cx="3571875" cy="276224"/>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1. Specify</a:t>
          </a:r>
          <a:r>
            <a:rPr lang="en-GB" sz="1100" b="1" baseline="0">
              <a:solidFill>
                <a:schemeClr val="bg1"/>
              </a:solidFill>
            </a:rPr>
            <a:t> patient flow following admission:</a:t>
          </a:r>
          <a:endParaRPr lang="en-GB" sz="1100" b="1">
            <a:solidFill>
              <a:schemeClr val="bg1"/>
            </a:solidFill>
          </a:endParaRPr>
        </a:p>
      </xdr:txBody>
    </xdr:sp>
    <xdr:clientData/>
  </xdr:twoCellAnchor>
  <xdr:twoCellAnchor>
    <xdr:from>
      <xdr:col>5</xdr:col>
      <xdr:colOff>266700</xdr:colOff>
      <xdr:row>65</xdr:row>
      <xdr:rowOff>161925</xdr:rowOff>
    </xdr:from>
    <xdr:to>
      <xdr:col>6</xdr:col>
      <xdr:colOff>1038224</xdr:colOff>
      <xdr:row>67</xdr:row>
      <xdr:rowOff>28575</xdr:rowOff>
    </xdr:to>
    <xdr:sp macro="" textlink="">
      <xdr:nvSpPr>
        <xdr:cNvPr id="32" name="TextBox 31">
          <a:extLst>
            <a:ext uri="{FF2B5EF4-FFF2-40B4-BE49-F238E27FC236}">
              <a16:creationId xmlns:a16="http://schemas.microsoft.com/office/drawing/2014/main" id="{00000000-0008-0000-0700-000020000000}"/>
            </a:ext>
          </a:extLst>
        </xdr:cNvPr>
        <xdr:cNvSpPr txBox="1"/>
      </xdr:nvSpPr>
      <xdr:spPr>
        <a:xfrm>
          <a:off x="3771900" y="5505450"/>
          <a:ext cx="1990724"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133350</xdr:colOff>
      <xdr:row>64</xdr:row>
      <xdr:rowOff>19051</xdr:rowOff>
    </xdr:from>
    <xdr:to>
      <xdr:col>9</xdr:col>
      <xdr:colOff>47625</xdr:colOff>
      <xdr:row>65</xdr:row>
      <xdr:rowOff>114300</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3638550" y="5181601"/>
          <a:ext cx="3571875" cy="276224"/>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4. Specify patient flow following Cardiologist follow up:</a:t>
          </a:r>
        </a:p>
      </xdr:txBody>
    </xdr:sp>
    <xdr:clientData/>
  </xdr:twoCellAnchor>
  <xdr:twoCellAnchor>
    <xdr:from>
      <xdr:col>5</xdr:col>
      <xdr:colOff>266700</xdr:colOff>
      <xdr:row>47</xdr:row>
      <xdr:rowOff>161925</xdr:rowOff>
    </xdr:from>
    <xdr:to>
      <xdr:col>6</xdr:col>
      <xdr:colOff>1038224</xdr:colOff>
      <xdr:row>49</xdr:row>
      <xdr:rowOff>28575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4686300" y="8905875"/>
          <a:ext cx="1990724"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133350</xdr:colOff>
      <xdr:row>46</xdr:row>
      <xdr:rowOff>19051</xdr:rowOff>
    </xdr:from>
    <xdr:to>
      <xdr:col>9</xdr:col>
      <xdr:colOff>47625</xdr:colOff>
      <xdr:row>47</xdr:row>
      <xdr:rowOff>114300</xdr:rowOff>
    </xdr:to>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3638550" y="8858251"/>
          <a:ext cx="3571875" cy="276224"/>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2. Specify</a:t>
          </a:r>
          <a:r>
            <a:rPr lang="en-GB" sz="1100" b="1" baseline="0">
              <a:solidFill>
                <a:schemeClr val="bg1"/>
              </a:solidFill>
            </a:rPr>
            <a:t> patient flow following Cardiac rehabilitation:</a:t>
          </a:r>
          <a:endParaRPr lang="en-GB" sz="1100" b="1">
            <a:solidFill>
              <a:schemeClr val="bg1"/>
            </a:solidFill>
          </a:endParaRPr>
        </a:p>
      </xdr:txBody>
    </xdr:sp>
    <xdr:clientData/>
  </xdr:twoCellAnchor>
  <xdr:twoCellAnchor>
    <xdr:from>
      <xdr:col>5</xdr:col>
      <xdr:colOff>266700</xdr:colOff>
      <xdr:row>59</xdr:row>
      <xdr:rowOff>166687</xdr:rowOff>
    </xdr:from>
    <xdr:to>
      <xdr:col>5</xdr:col>
      <xdr:colOff>695325</xdr:colOff>
      <xdr:row>61</xdr:row>
      <xdr:rowOff>33337</xdr:rowOff>
    </xdr:to>
    <xdr:sp macro="" textlink="">
      <xdr:nvSpPr>
        <xdr:cNvPr id="42" name="TextBox 41">
          <a:extLst>
            <a:ext uri="{FF2B5EF4-FFF2-40B4-BE49-F238E27FC236}">
              <a16:creationId xmlns:a16="http://schemas.microsoft.com/office/drawing/2014/main" id="{00000000-0008-0000-0700-00002A000000}"/>
            </a:ext>
          </a:extLst>
        </xdr:cNvPr>
        <xdr:cNvSpPr txBox="1"/>
      </xdr:nvSpPr>
      <xdr:spPr>
        <a:xfrm>
          <a:off x="3771900" y="9625012"/>
          <a:ext cx="428625"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266700</xdr:colOff>
      <xdr:row>57</xdr:row>
      <xdr:rowOff>161925</xdr:rowOff>
    </xdr:from>
    <xdr:to>
      <xdr:col>6</xdr:col>
      <xdr:colOff>1038224</xdr:colOff>
      <xdr:row>59</xdr:row>
      <xdr:rowOff>28575</xdr:rowOff>
    </xdr:to>
    <xdr:sp macro="" textlink="">
      <xdr:nvSpPr>
        <xdr:cNvPr id="44" name="TextBox 43">
          <a:extLst>
            <a:ext uri="{FF2B5EF4-FFF2-40B4-BE49-F238E27FC236}">
              <a16:creationId xmlns:a16="http://schemas.microsoft.com/office/drawing/2014/main" id="{00000000-0008-0000-0700-00002C000000}"/>
            </a:ext>
          </a:extLst>
        </xdr:cNvPr>
        <xdr:cNvSpPr txBox="1"/>
      </xdr:nvSpPr>
      <xdr:spPr>
        <a:xfrm>
          <a:off x="3771900" y="9239250"/>
          <a:ext cx="1990724" cy="24765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Praluent initiator</a:t>
          </a:r>
        </a:p>
      </xdr:txBody>
    </xdr:sp>
    <xdr:clientData/>
  </xdr:twoCellAnchor>
  <xdr:twoCellAnchor>
    <xdr:from>
      <xdr:col>5</xdr:col>
      <xdr:colOff>133350</xdr:colOff>
      <xdr:row>56</xdr:row>
      <xdr:rowOff>19051</xdr:rowOff>
    </xdr:from>
    <xdr:to>
      <xdr:col>9</xdr:col>
      <xdr:colOff>47625</xdr:colOff>
      <xdr:row>57</xdr:row>
      <xdr:rowOff>114300</xdr:rowOff>
    </xdr:to>
    <xdr:sp macro="" textlink="">
      <xdr:nvSpPr>
        <xdr:cNvPr id="46" name="TextBox 45">
          <a:extLst>
            <a:ext uri="{FF2B5EF4-FFF2-40B4-BE49-F238E27FC236}">
              <a16:creationId xmlns:a16="http://schemas.microsoft.com/office/drawing/2014/main" id="{00000000-0008-0000-0700-00002E000000}"/>
            </a:ext>
          </a:extLst>
        </xdr:cNvPr>
        <xdr:cNvSpPr txBox="1"/>
      </xdr:nvSpPr>
      <xdr:spPr>
        <a:xfrm>
          <a:off x="3638550" y="8915401"/>
          <a:ext cx="3571875" cy="276224"/>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3. Specify</a:t>
          </a:r>
          <a:r>
            <a:rPr lang="en-GB" sz="1100" b="1" baseline="0">
              <a:solidFill>
                <a:schemeClr val="bg1"/>
              </a:solidFill>
            </a:rPr>
            <a:t> patient flow following  GP:</a:t>
          </a:r>
          <a:endParaRPr lang="en-GB" sz="1100" b="1">
            <a:solidFill>
              <a:schemeClr val="bg1"/>
            </a:solidFill>
          </a:endParaRPr>
        </a:p>
      </xdr:txBody>
    </xdr:sp>
    <xdr:clientData/>
  </xdr:twoCellAnchor>
  <xdr:twoCellAnchor>
    <xdr:from>
      <xdr:col>6</xdr:col>
      <xdr:colOff>400050</xdr:colOff>
      <xdr:row>9</xdr:row>
      <xdr:rowOff>104775</xdr:rowOff>
    </xdr:from>
    <xdr:to>
      <xdr:col>6</xdr:col>
      <xdr:colOff>609600</xdr:colOff>
      <xdr:row>11</xdr:row>
      <xdr:rowOff>19050</xdr:rowOff>
    </xdr:to>
    <xdr:sp macro="" textlink="">
      <xdr:nvSpPr>
        <xdr:cNvPr id="47" name="TextBox 46">
          <a:extLst>
            <a:ext uri="{FF2B5EF4-FFF2-40B4-BE49-F238E27FC236}">
              <a16:creationId xmlns:a16="http://schemas.microsoft.com/office/drawing/2014/main" id="{00000000-0008-0000-0700-00002F000000}"/>
            </a:ext>
          </a:extLst>
        </xdr:cNvPr>
        <xdr:cNvSpPr txBox="1"/>
      </xdr:nvSpPr>
      <xdr:spPr>
        <a:xfrm>
          <a:off x="5124450" y="1381125"/>
          <a:ext cx="2095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2</a:t>
          </a:r>
        </a:p>
      </xdr:txBody>
    </xdr:sp>
    <xdr:clientData/>
  </xdr:twoCellAnchor>
  <xdr:twoCellAnchor>
    <xdr:from>
      <xdr:col>9</xdr:col>
      <xdr:colOff>857250</xdr:colOff>
      <xdr:row>18</xdr:row>
      <xdr:rowOff>57150</xdr:rowOff>
    </xdr:from>
    <xdr:to>
      <xdr:col>9</xdr:col>
      <xdr:colOff>1066800</xdr:colOff>
      <xdr:row>19</xdr:row>
      <xdr:rowOff>161925</xdr:rowOff>
    </xdr:to>
    <xdr:sp macro="" textlink="">
      <xdr:nvSpPr>
        <xdr:cNvPr id="50" name="TextBox 49">
          <a:extLst>
            <a:ext uri="{FF2B5EF4-FFF2-40B4-BE49-F238E27FC236}">
              <a16:creationId xmlns:a16="http://schemas.microsoft.com/office/drawing/2014/main" id="{00000000-0008-0000-0700-000032000000}"/>
            </a:ext>
          </a:extLst>
        </xdr:cNvPr>
        <xdr:cNvSpPr txBox="1"/>
      </xdr:nvSpPr>
      <xdr:spPr>
        <a:xfrm>
          <a:off x="8020050" y="3009900"/>
          <a:ext cx="2095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3</a:t>
          </a:r>
        </a:p>
      </xdr:txBody>
    </xdr:sp>
    <xdr:clientData/>
  </xdr:twoCellAnchor>
  <xdr:twoCellAnchor>
    <xdr:from>
      <xdr:col>6</xdr:col>
      <xdr:colOff>527173</xdr:colOff>
      <xdr:row>8</xdr:row>
      <xdr:rowOff>161925</xdr:rowOff>
    </xdr:from>
    <xdr:to>
      <xdr:col>11</xdr:col>
      <xdr:colOff>525224</xdr:colOff>
      <xdr:row>17</xdr:row>
      <xdr:rowOff>9526</xdr:rowOff>
    </xdr:to>
    <xdr:cxnSp macro="">
      <xdr:nvCxnSpPr>
        <xdr:cNvPr id="51" name="Revised2" hidden="1">
          <a:extLst>
            <a:ext uri="{FF2B5EF4-FFF2-40B4-BE49-F238E27FC236}">
              <a16:creationId xmlns:a16="http://schemas.microsoft.com/office/drawing/2014/main" id="{00000000-0008-0000-0700-000033000000}"/>
            </a:ext>
          </a:extLst>
        </xdr:cNvPr>
        <xdr:cNvCxnSpPr>
          <a:stCxn id="28" idx="0"/>
          <a:endCxn id="26" idx="0"/>
        </xdr:cNvCxnSpPr>
      </xdr:nvCxnSpPr>
      <xdr:spPr>
        <a:xfrm rot="16200000" flipH="1">
          <a:off x="8279548" y="-656250"/>
          <a:ext cx="1524001" cy="6094051"/>
        </a:xfrm>
        <a:prstGeom prst="bentConnector3">
          <a:avLst>
            <a:gd name="adj1" fmla="val -15000"/>
          </a:avLst>
        </a:prstGeom>
        <a:ln w="28575">
          <a:solidFill>
            <a:srgbClr val="92D05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336256</xdr:colOff>
      <xdr:row>20</xdr:row>
      <xdr:rowOff>30898</xdr:rowOff>
    </xdr:from>
    <xdr:to>
      <xdr:col>11</xdr:col>
      <xdr:colOff>525226</xdr:colOff>
      <xdr:row>21</xdr:row>
      <xdr:rowOff>0</xdr:rowOff>
    </xdr:to>
    <xdr:cxnSp macro="">
      <xdr:nvCxnSpPr>
        <xdr:cNvPr id="53" name="Revised1" hidden="1">
          <a:extLst>
            <a:ext uri="{FF2B5EF4-FFF2-40B4-BE49-F238E27FC236}">
              <a16:creationId xmlns:a16="http://schemas.microsoft.com/office/drawing/2014/main" id="{00000000-0008-0000-0700-000035000000}"/>
            </a:ext>
          </a:extLst>
        </xdr:cNvPr>
        <xdr:cNvCxnSpPr>
          <a:stCxn id="20" idx="3"/>
          <a:endCxn id="26" idx="2"/>
        </xdr:cNvCxnSpPr>
      </xdr:nvCxnSpPr>
      <xdr:spPr>
        <a:xfrm rot="16200000" flipH="1">
          <a:off x="6299302" y="-1169648"/>
          <a:ext cx="150077" cy="9942570"/>
        </a:xfrm>
        <a:prstGeom prst="bentConnector3">
          <a:avLst>
            <a:gd name="adj1" fmla="val 1020278"/>
          </a:avLst>
        </a:prstGeom>
        <a:ln w="28575">
          <a:solidFill>
            <a:srgbClr val="92D05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718093</xdr:colOff>
      <xdr:row>20</xdr:row>
      <xdr:rowOff>161925</xdr:rowOff>
    </xdr:from>
    <xdr:to>
      <xdr:col>11</xdr:col>
      <xdr:colOff>252413</xdr:colOff>
      <xdr:row>26</xdr:row>
      <xdr:rowOff>39029</xdr:rowOff>
    </xdr:to>
    <xdr:cxnSp macro="">
      <xdr:nvCxnSpPr>
        <xdr:cNvPr id="55" name="Revised4" hidden="1">
          <a:extLst>
            <a:ext uri="{FF2B5EF4-FFF2-40B4-BE49-F238E27FC236}">
              <a16:creationId xmlns:a16="http://schemas.microsoft.com/office/drawing/2014/main" id="{00000000-0008-0000-0700-000037000000}"/>
            </a:ext>
          </a:extLst>
        </xdr:cNvPr>
        <xdr:cNvCxnSpPr>
          <a:stCxn id="30" idx="5"/>
          <a:endCxn id="56" idx="2"/>
        </xdr:cNvCxnSpPr>
      </xdr:nvCxnSpPr>
      <xdr:spPr>
        <a:xfrm rot="5400000" flipH="1" flipV="1">
          <a:off x="8976326" y="1542992"/>
          <a:ext cx="1001054" cy="5630320"/>
        </a:xfrm>
        <a:prstGeom prst="bentConnector3">
          <a:avLst>
            <a:gd name="adj1" fmla="val -1518"/>
          </a:avLst>
        </a:prstGeom>
        <a:ln w="28575">
          <a:solidFill>
            <a:srgbClr val="92D05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276225</xdr:colOff>
      <xdr:row>41</xdr:row>
      <xdr:rowOff>95249</xdr:rowOff>
    </xdr:from>
    <xdr:to>
      <xdr:col>6</xdr:col>
      <xdr:colOff>1152525</xdr:colOff>
      <xdr:row>42</xdr:row>
      <xdr:rowOff>171450</xdr:rowOff>
    </xdr:to>
    <xdr:sp macro="" textlink="">
      <xdr:nvSpPr>
        <xdr:cNvPr id="69" name="TextBox 68">
          <a:extLst>
            <a:ext uri="{FF2B5EF4-FFF2-40B4-BE49-F238E27FC236}">
              <a16:creationId xmlns:a16="http://schemas.microsoft.com/office/drawing/2014/main" id="{00000000-0008-0000-0700-000045000000}"/>
            </a:ext>
          </a:extLst>
        </xdr:cNvPr>
        <xdr:cNvSpPr txBox="1"/>
      </xdr:nvSpPr>
      <xdr:spPr>
        <a:xfrm>
          <a:off x="4695825" y="7743824"/>
          <a:ext cx="2095500" cy="266701"/>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FFC000"/>
              </a:solidFill>
            </a:rPr>
            <a:t>Initiate</a:t>
          </a:r>
          <a:r>
            <a:rPr lang="en-GB" sz="1100" baseline="0">
              <a:solidFill>
                <a:srgbClr val="FFC000"/>
              </a:solidFill>
            </a:rPr>
            <a:t> Praluent at admission?</a:t>
          </a:r>
          <a:endParaRPr lang="en-GB" sz="1100">
            <a:solidFill>
              <a:srgbClr val="FFC000"/>
            </a:solidFill>
          </a:endParaRPr>
        </a:p>
      </xdr:txBody>
    </xdr:sp>
    <xdr:clientData/>
  </xdr:twoCellAnchor>
  <xdr:twoCellAnchor>
    <xdr:from>
      <xdr:col>5</xdr:col>
      <xdr:colOff>276224</xdr:colOff>
      <xdr:row>51</xdr:row>
      <xdr:rowOff>133350</xdr:rowOff>
    </xdr:from>
    <xdr:to>
      <xdr:col>7</xdr:col>
      <xdr:colOff>57149</xdr:colOff>
      <xdr:row>53</xdr:row>
      <xdr:rowOff>19051</xdr:rowOff>
    </xdr:to>
    <xdr:sp macro="" textlink="">
      <xdr:nvSpPr>
        <xdr:cNvPr id="70" name="TextBox 69">
          <a:extLst>
            <a:ext uri="{FF2B5EF4-FFF2-40B4-BE49-F238E27FC236}">
              <a16:creationId xmlns:a16="http://schemas.microsoft.com/office/drawing/2014/main" id="{00000000-0008-0000-0700-000046000000}"/>
            </a:ext>
          </a:extLst>
        </xdr:cNvPr>
        <xdr:cNvSpPr txBox="1"/>
      </xdr:nvSpPr>
      <xdr:spPr>
        <a:xfrm>
          <a:off x="4695824" y="9639300"/>
          <a:ext cx="2219325" cy="266701"/>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FFC000"/>
              </a:solidFill>
            </a:rPr>
            <a:t>Initiate</a:t>
          </a:r>
          <a:r>
            <a:rPr lang="en-GB" sz="1100" baseline="0">
              <a:solidFill>
                <a:srgbClr val="FFC000"/>
              </a:solidFill>
            </a:rPr>
            <a:t> Praluent at  cardiac rehab?</a:t>
          </a:r>
          <a:endParaRPr lang="en-GB" sz="1100">
            <a:solidFill>
              <a:srgbClr val="FFC000"/>
            </a:solidFill>
          </a:endParaRPr>
        </a:p>
      </xdr:txBody>
    </xdr:sp>
    <xdr:clientData/>
  </xdr:twoCellAnchor>
  <xdr:twoCellAnchor>
    <xdr:from>
      <xdr:col>5</xdr:col>
      <xdr:colOff>276226</xdr:colOff>
      <xdr:row>69</xdr:row>
      <xdr:rowOff>123825</xdr:rowOff>
    </xdr:from>
    <xdr:to>
      <xdr:col>6</xdr:col>
      <xdr:colOff>1095376</xdr:colOff>
      <xdr:row>71</xdr:row>
      <xdr:rowOff>9526</xdr:rowOff>
    </xdr:to>
    <xdr:sp macro="" textlink="">
      <xdr:nvSpPr>
        <xdr:cNvPr id="71" name="TextBox 70">
          <a:extLst>
            <a:ext uri="{FF2B5EF4-FFF2-40B4-BE49-F238E27FC236}">
              <a16:creationId xmlns:a16="http://schemas.microsoft.com/office/drawing/2014/main" id="{00000000-0008-0000-0700-000047000000}"/>
            </a:ext>
          </a:extLst>
        </xdr:cNvPr>
        <xdr:cNvSpPr txBox="1"/>
      </xdr:nvSpPr>
      <xdr:spPr>
        <a:xfrm>
          <a:off x="4695826" y="12992100"/>
          <a:ext cx="2038350" cy="266701"/>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FFC000"/>
              </a:solidFill>
            </a:rPr>
            <a:t>Initiate</a:t>
          </a:r>
          <a:r>
            <a:rPr lang="en-GB" sz="1100" baseline="0">
              <a:solidFill>
                <a:srgbClr val="FFC000"/>
              </a:solidFill>
            </a:rPr>
            <a:t> Praluent at folllow up?</a:t>
          </a:r>
          <a:endParaRPr lang="en-GB" sz="1100">
            <a:solidFill>
              <a:srgbClr val="FFC000"/>
            </a:solidFill>
          </a:endParaRPr>
        </a:p>
      </xdr:txBody>
    </xdr:sp>
    <xdr:clientData/>
  </xdr:twoCellAnchor>
  <xdr:twoCellAnchor>
    <xdr:from>
      <xdr:col>6</xdr:col>
      <xdr:colOff>257174</xdr:colOff>
      <xdr:row>23</xdr:row>
      <xdr:rowOff>123825</xdr:rowOff>
    </xdr:from>
    <xdr:to>
      <xdr:col>6</xdr:col>
      <xdr:colOff>797174</xdr:colOff>
      <xdr:row>26</xdr:row>
      <xdr:rowOff>120900</xdr:rowOff>
    </xdr:to>
    <xdr:sp macro="[0]!RevisedClick4" textlink="">
      <xdr:nvSpPr>
        <xdr:cNvPr id="30" name="Oval 29">
          <a:extLst>
            <a:ext uri="{FF2B5EF4-FFF2-40B4-BE49-F238E27FC236}">
              <a16:creationId xmlns:a16="http://schemas.microsoft.com/office/drawing/2014/main" id="{00000000-0008-0000-0700-00001E000000}"/>
            </a:ext>
          </a:extLst>
        </xdr:cNvPr>
        <xdr:cNvSpPr/>
      </xdr:nvSpPr>
      <xdr:spPr>
        <a:xfrm>
          <a:off x="4829174" y="3562350"/>
          <a:ext cx="540000" cy="540000"/>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400050</xdr:colOff>
      <xdr:row>24</xdr:row>
      <xdr:rowOff>85725</xdr:rowOff>
    </xdr:from>
    <xdr:to>
      <xdr:col>6</xdr:col>
      <xdr:colOff>609600</xdr:colOff>
      <xdr:row>26</xdr:row>
      <xdr:rowOff>0</xdr:rowOff>
    </xdr:to>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5124450" y="4143375"/>
          <a:ext cx="2095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4</a:t>
          </a:r>
        </a:p>
      </xdr:txBody>
    </xdr:sp>
    <xdr:clientData/>
  </xdr:twoCellAnchor>
  <xdr:twoCellAnchor>
    <xdr:from>
      <xdr:col>6</xdr:col>
      <xdr:colOff>685800</xdr:colOff>
      <xdr:row>72</xdr:row>
      <xdr:rowOff>50800</xdr:rowOff>
    </xdr:from>
    <xdr:to>
      <xdr:col>7</xdr:col>
      <xdr:colOff>1181100</xdr:colOff>
      <xdr:row>74</xdr:row>
      <xdr:rowOff>9525</xdr:rowOff>
    </xdr:to>
    <xdr:sp macro="" textlink="">
      <xdr:nvSpPr>
        <xdr:cNvPr id="54" name="TextBox 53">
          <a:hlinkClick xmlns:r="http://schemas.openxmlformats.org/officeDocument/2006/relationships" r:id="rId4"/>
          <a:extLst>
            <a:ext uri="{FF2B5EF4-FFF2-40B4-BE49-F238E27FC236}">
              <a16:creationId xmlns:a16="http://schemas.microsoft.com/office/drawing/2014/main" id="{00000000-0008-0000-0700-000036000000}"/>
            </a:ext>
          </a:extLst>
        </xdr:cNvPr>
        <xdr:cNvSpPr txBox="1"/>
      </xdr:nvSpPr>
      <xdr:spPr>
        <a:xfrm>
          <a:off x="6324600" y="13385800"/>
          <a:ext cx="1714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5</xdr:col>
      <xdr:colOff>825500</xdr:colOff>
      <xdr:row>3</xdr:row>
      <xdr:rowOff>165100</xdr:rowOff>
    </xdr:from>
    <xdr:to>
      <xdr:col>8</xdr:col>
      <xdr:colOff>609600</xdr:colOff>
      <xdr:row>5</xdr:row>
      <xdr:rowOff>123825</xdr:rowOff>
    </xdr:to>
    <xdr:sp macro="[0]!RestoreSheet" textlink="">
      <xdr:nvSpPr>
        <xdr:cNvPr id="59" name="TextBox 58">
          <a:extLst>
            <a:ext uri="{FF2B5EF4-FFF2-40B4-BE49-F238E27FC236}">
              <a16:creationId xmlns:a16="http://schemas.microsoft.com/office/drawing/2014/main" id="{00000000-0008-0000-0700-00003B000000}"/>
            </a:ext>
          </a:extLst>
        </xdr:cNvPr>
        <xdr:cNvSpPr txBox="1"/>
      </xdr:nvSpPr>
      <xdr:spPr>
        <a:xfrm>
          <a:off x="5245100" y="698500"/>
          <a:ext cx="34417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baseline="0">
              <a:solidFill>
                <a:srgbClr val="009BC3"/>
              </a:solidFill>
            </a:rPr>
            <a:t>Set to values from current service model</a:t>
          </a:r>
          <a:endParaRPr lang="en-GB" sz="1200" u="sng">
            <a:solidFill>
              <a:srgbClr val="009BC3"/>
            </a:solidFill>
          </a:endParaRPr>
        </a:p>
      </xdr:txBody>
    </xdr:sp>
    <xdr:clientData/>
  </xdr:twoCellAnchor>
  <xdr:twoCellAnchor>
    <xdr:from>
      <xdr:col>10</xdr:col>
      <xdr:colOff>466725</xdr:colOff>
      <xdr:row>3</xdr:row>
      <xdr:rowOff>133350</xdr:rowOff>
    </xdr:from>
    <xdr:to>
      <xdr:col>10</xdr:col>
      <xdr:colOff>1143000</xdr:colOff>
      <xdr:row>5</xdr:row>
      <xdr:rowOff>85725</xdr:rowOff>
    </xdr:to>
    <xdr:sp macro="[0]!RevisedAll" textlink="">
      <xdr:nvSpPr>
        <xdr:cNvPr id="60" name="TextBox 59">
          <a:extLst>
            <a:ext uri="{FF2B5EF4-FFF2-40B4-BE49-F238E27FC236}">
              <a16:creationId xmlns:a16="http://schemas.microsoft.com/office/drawing/2014/main" id="{00000000-0008-0000-0700-00003C000000}"/>
            </a:ext>
          </a:extLst>
        </xdr:cNvPr>
        <xdr:cNvSpPr txBox="1"/>
      </xdr:nvSpPr>
      <xdr:spPr>
        <a:xfrm>
          <a:off x="10982325" y="676275"/>
          <a:ext cx="676275"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solidFill>
                <a:srgbClr val="009BC3"/>
              </a:solidFill>
            </a:rPr>
            <a:t>Show all</a:t>
          </a:r>
        </a:p>
      </xdr:txBody>
    </xdr:sp>
    <xdr:clientData/>
  </xdr:twoCellAnchor>
  <xdr:twoCellAnchor>
    <xdr:from>
      <xdr:col>11</xdr:col>
      <xdr:colOff>123825</xdr:colOff>
      <xdr:row>3</xdr:row>
      <xdr:rowOff>133350</xdr:rowOff>
    </xdr:from>
    <xdr:to>
      <xdr:col>11</xdr:col>
      <xdr:colOff>800100</xdr:colOff>
      <xdr:row>5</xdr:row>
      <xdr:rowOff>85725</xdr:rowOff>
    </xdr:to>
    <xdr:sp macro="[0]!RevisedNone" textlink="">
      <xdr:nvSpPr>
        <xdr:cNvPr id="61" name="TextBox 60">
          <a:extLst>
            <a:ext uri="{FF2B5EF4-FFF2-40B4-BE49-F238E27FC236}">
              <a16:creationId xmlns:a16="http://schemas.microsoft.com/office/drawing/2014/main" id="{00000000-0008-0000-0700-00003D000000}"/>
            </a:ext>
          </a:extLst>
        </xdr:cNvPr>
        <xdr:cNvSpPr txBox="1"/>
      </xdr:nvSpPr>
      <xdr:spPr>
        <a:xfrm>
          <a:off x="11858625" y="676275"/>
          <a:ext cx="676275"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solidFill>
                <a:srgbClr val="009BC3"/>
              </a:solidFill>
            </a:rPr>
            <a:t>Hide</a:t>
          </a:r>
          <a:r>
            <a:rPr lang="en-GB" sz="1100" u="sng" baseline="0">
              <a:solidFill>
                <a:srgbClr val="009BC3"/>
              </a:solidFill>
            </a:rPr>
            <a:t> </a:t>
          </a:r>
          <a:r>
            <a:rPr lang="en-GB" sz="1100" u="sng">
              <a:solidFill>
                <a:srgbClr val="009BC3"/>
              </a:solidFill>
            </a:rPr>
            <a:t> all</a:t>
          </a:r>
        </a:p>
      </xdr:txBody>
    </xdr:sp>
    <xdr:clientData/>
  </xdr:twoCellAnchor>
  <xdr:twoCellAnchor>
    <xdr:from>
      <xdr:col>7</xdr:col>
      <xdr:colOff>330200</xdr:colOff>
      <xdr:row>31</xdr:row>
      <xdr:rowOff>0</xdr:rowOff>
    </xdr:from>
    <xdr:to>
      <xdr:col>7</xdr:col>
      <xdr:colOff>546100</xdr:colOff>
      <xdr:row>31</xdr:row>
      <xdr:rowOff>0</xdr:rowOff>
    </xdr:to>
    <xdr:sp macro="" textlink="">
      <xdr:nvSpPr>
        <xdr:cNvPr id="18440" name="CheckBox1" hidden="1">
          <a:extLst>
            <a:ext uri="{63B3BB69-23CF-44E3-9099-C40C66FF867C}">
              <a14:compatExt xmlns:a14="http://schemas.microsoft.com/office/drawing/2010/main" spid="_x0000_s18440"/>
            </a:ext>
            <a:ext uri="{FF2B5EF4-FFF2-40B4-BE49-F238E27FC236}">
              <a16:creationId xmlns:a16="http://schemas.microsoft.com/office/drawing/2014/main" id="{00000000-0008-0000-0700-000008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330200</xdr:colOff>
      <xdr:row>31</xdr:row>
      <xdr:rowOff>0</xdr:rowOff>
    </xdr:from>
    <xdr:to>
      <xdr:col>7</xdr:col>
      <xdr:colOff>546100</xdr:colOff>
      <xdr:row>31</xdr:row>
      <xdr:rowOff>0</xdr:rowOff>
    </xdr:to>
    <xdr:sp macro="" textlink="">
      <xdr:nvSpPr>
        <xdr:cNvPr id="18441" name="CheckBox2" hidden="1">
          <a:extLst>
            <a:ext uri="{63B3BB69-23CF-44E3-9099-C40C66FF867C}">
              <a14:compatExt xmlns:a14="http://schemas.microsoft.com/office/drawing/2010/main" spid="_x0000_s18441"/>
            </a:ext>
            <a:ext uri="{FF2B5EF4-FFF2-40B4-BE49-F238E27FC236}">
              <a16:creationId xmlns:a16="http://schemas.microsoft.com/office/drawing/2014/main" id="{00000000-0008-0000-0700-000009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317500</xdr:colOff>
      <xdr:row>31</xdr:row>
      <xdr:rowOff>0</xdr:rowOff>
    </xdr:from>
    <xdr:to>
      <xdr:col>7</xdr:col>
      <xdr:colOff>520700</xdr:colOff>
      <xdr:row>31</xdr:row>
      <xdr:rowOff>0</xdr:rowOff>
    </xdr:to>
    <xdr:sp macro="" textlink="">
      <xdr:nvSpPr>
        <xdr:cNvPr id="18442" name="CheckBox3" hidden="1">
          <a:extLst>
            <a:ext uri="{63B3BB69-23CF-44E3-9099-C40C66FF867C}">
              <a14:compatExt xmlns:a14="http://schemas.microsoft.com/office/drawing/2010/main" spid="_x0000_s18442"/>
            </a:ext>
            <a:ext uri="{FF2B5EF4-FFF2-40B4-BE49-F238E27FC236}">
              <a16:creationId xmlns:a16="http://schemas.microsoft.com/office/drawing/2014/main" id="{00000000-0008-0000-0700-00000A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304800</xdr:colOff>
      <xdr:row>31</xdr:row>
      <xdr:rowOff>0</xdr:rowOff>
    </xdr:from>
    <xdr:to>
      <xdr:col>7</xdr:col>
      <xdr:colOff>520700</xdr:colOff>
      <xdr:row>31</xdr:row>
      <xdr:rowOff>0</xdr:rowOff>
    </xdr:to>
    <xdr:sp macro="" textlink="">
      <xdr:nvSpPr>
        <xdr:cNvPr id="18443" name="CheckBox4" hidden="1">
          <a:extLst>
            <a:ext uri="{63B3BB69-23CF-44E3-9099-C40C66FF867C}">
              <a14:compatExt xmlns:a14="http://schemas.microsoft.com/office/drawing/2010/main" spid="_x0000_s18443"/>
            </a:ext>
            <a:ext uri="{FF2B5EF4-FFF2-40B4-BE49-F238E27FC236}">
              <a16:creationId xmlns:a16="http://schemas.microsoft.com/office/drawing/2014/main" id="{00000000-0008-0000-0700-00000B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533400</xdr:colOff>
      <xdr:row>31</xdr:row>
      <xdr:rowOff>0</xdr:rowOff>
    </xdr:from>
    <xdr:to>
      <xdr:col>7</xdr:col>
      <xdr:colOff>749300</xdr:colOff>
      <xdr:row>31</xdr:row>
      <xdr:rowOff>0</xdr:rowOff>
    </xdr:to>
    <xdr:sp macro="" textlink="">
      <xdr:nvSpPr>
        <xdr:cNvPr id="18444" name="CheckBox5" hidden="1">
          <a:extLst>
            <a:ext uri="{63B3BB69-23CF-44E3-9099-C40C66FF867C}">
              <a14:compatExt xmlns:a14="http://schemas.microsoft.com/office/drawing/2010/main" spid="_x0000_s18444"/>
            </a:ext>
            <a:ext uri="{FF2B5EF4-FFF2-40B4-BE49-F238E27FC236}">
              <a16:creationId xmlns:a16="http://schemas.microsoft.com/office/drawing/2014/main" id="{00000000-0008-0000-0700-00000C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533400</xdr:colOff>
      <xdr:row>31</xdr:row>
      <xdr:rowOff>0</xdr:rowOff>
    </xdr:from>
    <xdr:to>
      <xdr:col>7</xdr:col>
      <xdr:colOff>749300</xdr:colOff>
      <xdr:row>31</xdr:row>
      <xdr:rowOff>0</xdr:rowOff>
    </xdr:to>
    <xdr:sp macro="" textlink="">
      <xdr:nvSpPr>
        <xdr:cNvPr id="18445" name="CheckBox6" hidden="1">
          <a:extLst>
            <a:ext uri="{63B3BB69-23CF-44E3-9099-C40C66FF867C}">
              <a14:compatExt xmlns:a14="http://schemas.microsoft.com/office/drawing/2010/main" spid="_x0000_s18445"/>
            </a:ext>
            <a:ext uri="{FF2B5EF4-FFF2-40B4-BE49-F238E27FC236}">
              <a16:creationId xmlns:a16="http://schemas.microsoft.com/office/drawing/2014/main" id="{00000000-0008-0000-0700-00000D4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733425</xdr:colOff>
      <xdr:row>8</xdr:row>
      <xdr:rowOff>57150</xdr:rowOff>
    </xdr:from>
    <xdr:to>
      <xdr:col>6</xdr:col>
      <xdr:colOff>47625</xdr:colOff>
      <xdr:row>12</xdr:row>
      <xdr:rowOff>47626</xdr:rowOff>
    </xdr:to>
    <xdr:sp macro="" textlink="">
      <xdr:nvSpPr>
        <xdr:cNvPr id="62" name="CardAdmiss" hidden="1">
          <a:extLst>
            <a:ext uri="{FF2B5EF4-FFF2-40B4-BE49-F238E27FC236}">
              <a16:creationId xmlns:a16="http://schemas.microsoft.com/office/drawing/2014/main" id="{00000000-0008-0000-0700-00003E000000}"/>
            </a:ext>
          </a:extLst>
        </xdr:cNvPr>
        <xdr:cNvSpPr/>
      </xdr:nvSpPr>
      <xdr:spPr>
        <a:xfrm>
          <a:off x="4410075" y="1524000"/>
          <a:ext cx="1276350" cy="733426"/>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733425</xdr:colOff>
      <xdr:row>23</xdr:row>
      <xdr:rowOff>28575</xdr:rowOff>
    </xdr:from>
    <xdr:to>
      <xdr:col>6</xdr:col>
      <xdr:colOff>47625</xdr:colOff>
      <xdr:row>27</xdr:row>
      <xdr:rowOff>9526</xdr:rowOff>
    </xdr:to>
    <xdr:sp macro="" textlink="">
      <xdr:nvSpPr>
        <xdr:cNvPr id="65" name="CardioAdmiss" hidden="1">
          <a:extLst>
            <a:ext uri="{FF2B5EF4-FFF2-40B4-BE49-F238E27FC236}">
              <a16:creationId xmlns:a16="http://schemas.microsoft.com/office/drawing/2014/main" id="{00000000-0008-0000-0700-000041000000}"/>
            </a:ext>
          </a:extLst>
        </xdr:cNvPr>
        <xdr:cNvSpPr/>
      </xdr:nvSpPr>
      <xdr:spPr>
        <a:xfrm>
          <a:off x="4410075" y="4295775"/>
          <a:ext cx="1276350" cy="733426"/>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0</xdr:colOff>
      <xdr:row>40</xdr:row>
      <xdr:rowOff>0</xdr:rowOff>
    </xdr:from>
    <xdr:to>
      <xdr:col>7</xdr:col>
      <xdr:colOff>390525</xdr:colOff>
      <xdr:row>40</xdr:row>
      <xdr:rowOff>171449</xdr:rowOff>
    </xdr:to>
    <xdr:sp macro="[0]!Sheet5.RRec1Yes_Click" textlink="">
      <xdr:nvSpPr>
        <xdr:cNvPr id="72" name="RRec1Yes">
          <a:extLst>
            <a:ext uri="{FF2B5EF4-FFF2-40B4-BE49-F238E27FC236}">
              <a16:creationId xmlns:a16="http://schemas.microsoft.com/office/drawing/2014/main" id="{00000000-0008-0000-0700-000048000000}"/>
            </a:ext>
          </a:extLst>
        </xdr:cNvPr>
        <xdr:cNvSpPr/>
      </xdr:nvSpPr>
      <xdr:spPr>
        <a:xfrm>
          <a:off x="6858000" y="7458075"/>
          <a:ext cx="390525" cy="171449"/>
        </a:xfrm>
        <a:prstGeom prst="rect">
          <a:avLst/>
        </a:prstGeom>
        <a:solidFill>
          <a:srgbClr val="9CD35F"/>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581025</xdr:colOff>
      <xdr:row>40</xdr:row>
      <xdr:rowOff>0</xdr:rowOff>
    </xdr:from>
    <xdr:to>
      <xdr:col>7</xdr:col>
      <xdr:colOff>971550</xdr:colOff>
      <xdr:row>40</xdr:row>
      <xdr:rowOff>171449</xdr:rowOff>
    </xdr:to>
    <xdr:sp macro="[0]!Sheet5.RRec1No_Click" textlink="">
      <xdr:nvSpPr>
        <xdr:cNvPr id="73" name="RRec1No">
          <a:extLst>
            <a:ext uri="{FF2B5EF4-FFF2-40B4-BE49-F238E27FC236}">
              <a16:creationId xmlns:a16="http://schemas.microsoft.com/office/drawing/2014/main" id="{00000000-0008-0000-0700-000049000000}"/>
            </a:ext>
          </a:extLst>
        </xdr:cNvPr>
        <xdr:cNvSpPr/>
      </xdr:nvSpPr>
      <xdr:spPr>
        <a:xfrm>
          <a:off x="7439025" y="7458075"/>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0</xdr:colOff>
      <xdr:row>41</xdr:row>
      <xdr:rowOff>171450</xdr:rowOff>
    </xdr:from>
    <xdr:to>
      <xdr:col>7</xdr:col>
      <xdr:colOff>390525</xdr:colOff>
      <xdr:row>42</xdr:row>
      <xdr:rowOff>152399</xdr:rowOff>
    </xdr:to>
    <xdr:sp macro="[0]!Sheet5.RRec2Yes_Click" textlink="">
      <xdr:nvSpPr>
        <xdr:cNvPr id="74" name="RRec2Yes">
          <a:extLst>
            <a:ext uri="{FF2B5EF4-FFF2-40B4-BE49-F238E27FC236}">
              <a16:creationId xmlns:a16="http://schemas.microsoft.com/office/drawing/2014/main" id="{00000000-0008-0000-0700-00004A000000}"/>
            </a:ext>
          </a:extLst>
        </xdr:cNvPr>
        <xdr:cNvSpPr/>
      </xdr:nvSpPr>
      <xdr:spPr>
        <a:xfrm>
          <a:off x="6858000" y="7820025"/>
          <a:ext cx="390525" cy="171449"/>
        </a:xfrm>
        <a:prstGeom prst="rect">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581025</xdr:colOff>
      <xdr:row>41</xdr:row>
      <xdr:rowOff>171450</xdr:rowOff>
    </xdr:from>
    <xdr:to>
      <xdr:col>7</xdr:col>
      <xdr:colOff>971550</xdr:colOff>
      <xdr:row>42</xdr:row>
      <xdr:rowOff>152399</xdr:rowOff>
    </xdr:to>
    <xdr:sp macro="[0]!Sheet5.RRec2No_Click" textlink="">
      <xdr:nvSpPr>
        <xdr:cNvPr id="75" name="Rec1No">
          <a:extLst>
            <a:ext uri="{FF2B5EF4-FFF2-40B4-BE49-F238E27FC236}">
              <a16:creationId xmlns:a16="http://schemas.microsoft.com/office/drawing/2014/main" id="{00000000-0008-0000-0700-00004B000000}"/>
            </a:ext>
          </a:extLst>
        </xdr:cNvPr>
        <xdr:cNvSpPr/>
      </xdr:nvSpPr>
      <xdr:spPr>
        <a:xfrm>
          <a:off x="7439025" y="7820025"/>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66675</xdr:colOff>
      <xdr:row>50</xdr:row>
      <xdr:rowOff>9525</xdr:rowOff>
    </xdr:from>
    <xdr:to>
      <xdr:col>7</xdr:col>
      <xdr:colOff>457200</xdr:colOff>
      <xdr:row>50</xdr:row>
      <xdr:rowOff>180974</xdr:rowOff>
    </xdr:to>
    <xdr:sp macro="[0]!Sheet5.RRec3Yes_Click" textlink="">
      <xdr:nvSpPr>
        <xdr:cNvPr id="76" name="RRec3Yes">
          <a:extLst>
            <a:ext uri="{FF2B5EF4-FFF2-40B4-BE49-F238E27FC236}">
              <a16:creationId xmlns:a16="http://schemas.microsoft.com/office/drawing/2014/main" id="{00000000-0008-0000-0700-00004C000000}"/>
            </a:ext>
          </a:extLst>
        </xdr:cNvPr>
        <xdr:cNvSpPr/>
      </xdr:nvSpPr>
      <xdr:spPr>
        <a:xfrm>
          <a:off x="6924675" y="9334500"/>
          <a:ext cx="390525" cy="171449"/>
        </a:xfrm>
        <a:prstGeom prst="rect">
          <a:avLst/>
        </a:prstGeom>
        <a:solidFill>
          <a:srgbClr val="9CD35F"/>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647700</xdr:colOff>
      <xdr:row>50</xdr:row>
      <xdr:rowOff>9525</xdr:rowOff>
    </xdr:from>
    <xdr:to>
      <xdr:col>7</xdr:col>
      <xdr:colOff>1038225</xdr:colOff>
      <xdr:row>50</xdr:row>
      <xdr:rowOff>180974</xdr:rowOff>
    </xdr:to>
    <xdr:sp macro="[0]!Sheet5.RRec3No_Click" textlink="">
      <xdr:nvSpPr>
        <xdr:cNvPr id="77" name="RRec3No">
          <a:extLst>
            <a:ext uri="{FF2B5EF4-FFF2-40B4-BE49-F238E27FC236}">
              <a16:creationId xmlns:a16="http://schemas.microsoft.com/office/drawing/2014/main" id="{00000000-0008-0000-0700-00004D000000}"/>
            </a:ext>
          </a:extLst>
        </xdr:cNvPr>
        <xdr:cNvSpPr/>
      </xdr:nvSpPr>
      <xdr:spPr>
        <a:xfrm>
          <a:off x="7505700" y="9334500"/>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66675</xdr:colOff>
      <xdr:row>51</xdr:row>
      <xdr:rowOff>180975</xdr:rowOff>
    </xdr:from>
    <xdr:to>
      <xdr:col>7</xdr:col>
      <xdr:colOff>457200</xdr:colOff>
      <xdr:row>52</xdr:row>
      <xdr:rowOff>161924</xdr:rowOff>
    </xdr:to>
    <xdr:sp macro="[0]!Sheet5.RRec4Yes_Click" textlink="">
      <xdr:nvSpPr>
        <xdr:cNvPr id="78" name="RRec4Yes">
          <a:extLst>
            <a:ext uri="{FF2B5EF4-FFF2-40B4-BE49-F238E27FC236}">
              <a16:creationId xmlns:a16="http://schemas.microsoft.com/office/drawing/2014/main" id="{00000000-0008-0000-0700-00004E000000}"/>
            </a:ext>
          </a:extLst>
        </xdr:cNvPr>
        <xdr:cNvSpPr/>
      </xdr:nvSpPr>
      <xdr:spPr>
        <a:xfrm>
          <a:off x="6924675" y="9696450"/>
          <a:ext cx="390525" cy="171449"/>
        </a:xfrm>
        <a:prstGeom prst="rect">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647700</xdr:colOff>
      <xdr:row>51</xdr:row>
      <xdr:rowOff>180975</xdr:rowOff>
    </xdr:from>
    <xdr:to>
      <xdr:col>7</xdr:col>
      <xdr:colOff>1038225</xdr:colOff>
      <xdr:row>52</xdr:row>
      <xdr:rowOff>161924</xdr:rowOff>
    </xdr:to>
    <xdr:sp macro="[0]!Sheet5.RRec4No_Click" textlink="">
      <xdr:nvSpPr>
        <xdr:cNvPr id="79" name="RRec4No">
          <a:extLst>
            <a:ext uri="{FF2B5EF4-FFF2-40B4-BE49-F238E27FC236}">
              <a16:creationId xmlns:a16="http://schemas.microsoft.com/office/drawing/2014/main" id="{00000000-0008-0000-0700-00004F000000}"/>
            </a:ext>
          </a:extLst>
        </xdr:cNvPr>
        <xdr:cNvSpPr/>
      </xdr:nvSpPr>
      <xdr:spPr>
        <a:xfrm>
          <a:off x="7505700" y="9696450"/>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85725</xdr:colOff>
      <xdr:row>68</xdr:row>
      <xdr:rowOff>19050</xdr:rowOff>
    </xdr:from>
    <xdr:to>
      <xdr:col>7</xdr:col>
      <xdr:colOff>476250</xdr:colOff>
      <xdr:row>68</xdr:row>
      <xdr:rowOff>190499</xdr:rowOff>
    </xdr:to>
    <xdr:sp macro="[0]!Sheet5.RRec5Yes_Click" textlink="">
      <xdr:nvSpPr>
        <xdr:cNvPr id="80" name="RRec5Yes">
          <a:extLst>
            <a:ext uri="{FF2B5EF4-FFF2-40B4-BE49-F238E27FC236}">
              <a16:creationId xmlns:a16="http://schemas.microsoft.com/office/drawing/2014/main" id="{00000000-0008-0000-0700-000050000000}"/>
            </a:ext>
          </a:extLst>
        </xdr:cNvPr>
        <xdr:cNvSpPr/>
      </xdr:nvSpPr>
      <xdr:spPr>
        <a:xfrm>
          <a:off x="6943725" y="12696825"/>
          <a:ext cx="390525" cy="171449"/>
        </a:xfrm>
        <a:prstGeom prst="rect">
          <a:avLst/>
        </a:prstGeom>
        <a:solidFill>
          <a:srgbClr val="9CD35F"/>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666750</xdr:colOff>
      <xdr:row>68</xdr:row>
      <xdr:rowOff>19050</xdr:rowOff>
    </xdr:from>
    <xdr:to>
      <xdr:col>7</xdr:col>
      <xdr:colOff>1057275</xdr:colOff>
      <xdr:row>68</xdr:row>
      <xdr:rowOff>190499</xdr:rowOff>
    </xdr:to>
    <xdr:sp macro="[0]!Sheet5.RRec5No_Click" textlink="">
      <xdr:nvSpPr>
        <xdr:cNvPr id="81" name="RRec5No">
          <a:extLst>
            <a:ext uri="{FF2B5EF4-FFF2-40B4-BE49-F238E27FC236}">
              <a16:creationId xmlns:a16="http://schemas.microsoft.com/office/drawing/2014/main" id="{00000000-0008-0000-0700-000051000000}"/>
            </a:ext>
          </a:extLst>
        </xdr:cNvPr>
        <xdr:cNvSpPr/>
      </xdr:nvSpPr>
      <xdr:spPr>
        <a:xfrm>
          <a:off x="7524750" y="12696825"/>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85725</xdr:colOff>
      <xdr:row>70</xdr:row>
      <xdr:rowOff>0</xdr:rowOff>
    </xdr:from>
    <xdr:to>
      <xdr:col>7</xdr:col>
      <xdr:colOff>476250</xdr:colOff>
      <xdr:row>70</xdr:row>
      <xdr:rowOff>171449</xdr:rowOff>
    </xdr:to>
    <xdr:sp macro="[0]!Sheet5.RRec6Yes_Click" textlink="">
      <xdr:nvSpPr>
        <xdr:cNvPr id="82" name="RRec6Yes">
          <a:extLst>
            <a:ext uri="{FF2B5EF4-FFF2-40B4-BE49-F238E27FC236}">
              <a16:creationId xmlns:a16="http://schemas.microsoft.com/office/drawing/2014/main" id="{00000000-0008-0000-0700-000052000000}"/>
            </a:ext>
          </a:extLst>
        </xdr:cNvPr>
        <xdr:cNvSpPr/>
      </xdr:nvSpPr>
      <xdr:spPr>
        <a:xfrm>
          <a:off x="6943725" y="13058775"/>
          <a:ext cx="390525" cy="171449"/>
        </a:xfrm>
        <a:prstGeom prst="rect">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666750</xdr:colOff>
      <xdr:row>70</xdr:row>
      <xdr:rowOff>0</xdr:rowOff>
    </xdr:from>
    <xdr:to>
      <xdr:col>7</xdr:col>
      <xdr:colOff>1057275</xdr:colOff>
      <xdr:row>70</xdr:row>
      <xdr:rowOff>171449</xdr:rowOff>
    </xdr:to>
    <xdr:sp macro="[0]!Sheet5.RRec6No_Click" textlink="">
      <xdr:nvSpPr>
        <xdr:cNvPr id="83" name="RRec6No">
          <a:extLst>
            <a:ext uri="{FF2B5EF4-FFF2-40B4-BE49-F238E27FC236}">
              <a16:creationId xmlns:a16="http://schemas.microsoft.com/office/drawing/2014/main" id="{00000000-0008-0000-0700-000053000000}"/>
            </a:ext>
          </a:extLst>
        </xdr:cNvPr>
        <xdr:cNvSpPr/>
      </xdr:nvSpPr>
      <xdr:spPr>
        <a:xfrm>
          <a:off x="7524750" y="13058775"/>
          <a:ext cx="390525" cy="171449"/>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2</xdr:col>
          <xdr:colOff>508000</xdr:colOff>
          <xdr:row>3</xdr:row>
          <xdr:rowOff>177800</xdr:rowOff>
        </xdr:from>
        <xdr:to>
          <xdr:col>2</xdr:col>
          <xdr:colOff>812800</xdr:colOff>
          <xdr:row>5</xdr:row>
          <xdr:rowOff>25400</xdr:rowOff>
        </xdr:to>
        <xdr:sp macro="" textlink="">
          <xdr:nvSpPr>
            <xdr:cNvPr id="18446" name="Check Box 14" hidden="1">
              <a:extLst>
                <a:ext uri="{63B3BB69-23CF-44E3-9099-C40C66FF867C}">
                  <a14:compatExt spid="_x0000_s18446"/>
                </a:ext>
                <a:ext uri="{FF2B5EF4-FFF2-40B4-BE49-F238E27FC236}">
                  <a16:creationId xmlns:a16="http://schemas.microsoft.com/office/drawing/2014/main" id="{00000000-0008-0000-0700-00000E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10</xdr:col>
      <xdr:colOff>1085850</xdr:colOff>
      <xdr:row>23</xdr:row>
      <xdr:rowOff>180975</xdr:rowOff>
    </xdr:from>
    <xdr:to>
      <xdr:col>11</xdr:col>
      <xdr:colOff>1162050</xdr:colOff>
      <xdr:row>26</xdr:row>
      <xdr:rowOff>66675</xdr:rowOff>
    </xdr:to>
    <xdr:sp macro="" textlink="">
      <xdr:nvSpPr>
        <xdr:cNvPr id="85" name="TextBox 84">
          <a:hlinkClick xmlns:r="http://schemas.openxmlformats.org/officeDocument/2006/relationships" r:id="rId5"/>
          <a:extLst>
            <a:ext uri="{FF2B5EF4-FFF2-40B4-BE49-F238E27FC236}">
              <a16:creationId xmlns:a16="http://schemas.microsoft.com/office/drawing/2014/main" id="{00000000-0008-0000-0700-000055000000}"/>
            </a:ext>
          </a:extLst>
        </xdr:cNvPr>
        <xdr:cNvSpPr txBox="1"/>
      </xdr:nvSpPr>
      <xdr:spPr>
        <a:xfrm>
          <a:off x="11601450" y="4448175"/>
          <a:ext cx="1295400"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u="sng">
              <a:solidFill>
                <a:srgbClr val="009BC3"/>
              </a:solidFill>
            </a:rPr>
            <a:t>Specify</a:t>
          </a:r>
          <a:r>
            <a:rPr lang="en-GB" sz="1100" u="sng" baseline="0">
              <a:solidFill>
                <a:srgbClr val="009BC3"/>
              </a:solidFill>
            </a:rPr>
            <a:t> capacity</a:t>
          </a:r>
          <a:endParaRPr lang="en-GB" sz="1100" u="sng">
            <a:solidFill>
              <a:srgbClr val="009BC3"/>
            </a:solidFill>
          </a:endParaRPr>
        </a:p>
      </xdr:txBody>
    </xdr:sp>
    <xdr:clientData/>
  </xdr:twoCellAnchor>
  <xdr:twoCellAnchor>
    <xdr:from>
      <xdr:col>3</xdr:col>
      <xdr:colOff>600075</xdr:colOff>
      <xdr:row>12</xdr:row>
      <xdr:rowOff>171450</xdr:rowOff>
    </xdr:from>
    <xdr:to>
      <xdr:col>4</xdr:col>
      <xdr:colOff>723900</xdr:colOff>
      <xdr:row>14</xdr:row>
      <xdr:rowOff>161925</xdr:rowOff>
    </xdr:to>
    <xdr:sp macro="" textlink="">
      <xdr:nvSpPr>
        <xdr:cNvPr id="86" name="TextBox 85">
          <a:extLst>
            <a:ext uri="{FF2B5EF4-FFF2-40B4-BE49-F238E27FC236}">
              <a16:creationId xmlns:a16="http://schemas.microsoft.com/office/drawing/2014/main" id="{00000000-0008-0000-0700-000056000000}"/>
            </a:ext>
          </a:extLst>
        </xdr:cNvPr>
        <xdr:cNvSpPr txBox="1"/>
      </xdr:nvSpPr>
      <xdr:spPr>
        <a:xfrm>
          <a:off x="3057525" y="2381250"/>
          <a:ext cx="1343025" cy="371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Duration</a:t>
          </a:r>
          <a:r>
            <a:rPr lang="en-GB" sz="1100" baseline="0"/>
            <a:t> of rehab:</a:t>
          </a:r>
          <a:endParaRPr lang="en-GB" sz="1100"/>
        </a:p>
      </xdr:txBody>
    </xdr:sp>
    <xdr:clientData/>
  </xdr:twoCellAnchor>
  <xdr:twoCellAnchor>
    <xdr:from>
      <xdr:col>4</xdr:col>
      <xdr:colOff>438150</xdr:colOff>
      <xdr:row>39</xdr:row>
      <xdr:rowOff>152400</xdr:rowOff>
    </xdr:from>
    <xdr:to>
      <xdr:col>6</xdr:col>
      <xdr:colOff>1085850</xdr:colOff>
      <xdr:row>41</xdr:row>
      <xdr:rowOff>9526</xdr:rowOff>
    </xdr:to>
    <xdr:sp macro="" textlink="">
      <xdr:nvSpPr>
        <xdr:cNvPr id="87" name="TextBox 86">
          <a:extLst>
            <a:ext uri="{FF2B5EF4-FFF2-40B4-BE49-F238E27FC236}">
              <a16:creationId xmlns:a16="http://schemas.microsoft.com/office/drawing/2014/main" id="{00000000-0008-0000-0700-000057000000}"/>
            </a:ext>
          </a:extLst>
        </xdr:cNvPr>
        <xdr:cNvSpPr txBox="1"/>
      </xdr:nvSpPr>
      <xdr:spPr>
        <a:xfrm>
          <a:off x="4114800" y="7419975"/>
          <a:ext cx="2609850" cy="238126"/>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92D050"/>
              </a:solidFill>
            </a:rPr>
            <a:t>Open</a:t>
          </a:r>
          <a:r>
            <a:rPr lang="en-GB" sz="1100" baseline="0">
              <a:solidFill>
                <a:srgbClr val="92D050"/>
              </a:solidFill>
            </a:rPr>
            <a:t> d</a:t>
          </a:r>
          <a:r>
            <a:rPr lang="en-GB" sz="1100">
              <a:solidFill>
                <a:srgbClr val="92D050"/>
              </a:solidFill>
            </a:rPr>
            <a:t>irect referrals to Praluent initiator?</a:t>
          </a:r>
        </a:p>
      </xdr:txBody>
    </xdr:sp>
    <xdr:clientData/>
  </xdr:twoCellAnchor>
  <xdr:twoCellAnchor>
    <xdr:from>
      <xdr:col>4</xdr:col>
      <xdr:colOff>542925</xdr:colOff>
      <xdr:row>49</xdr:row>
      <xdr:rowOff>171450</xdr:rowOff>
    </xdr:from>
    <xdr:to>
      <xdr:col>6</xdr:col>
      <xdr:colOff>1190625</xdr:colOff>
      <xdr:row>51</xdr:row>
      <xdr:rowOff>28576</xdr:rowOff>
    </xdr:to>
    <xdr:sp macro="" textlink="">
      <xdr:nvSpPr>
        <xdr:cNvPr id="88" name="TextBox 87">
          <a:extLst>
            <a:ext uri="{FF2B5EF4-FFF2-40B4-BE49-F238E27FC236}">
              <a16:creationId xmlns:a16="http://schemas.microsoft.com/office/drawing/2014/main" id="{00000000-0008-0000-0700-000058000000}"/>
            </a:ext>
          </a:extLst>
        </xdr:cNvPr>
        <xdr:cNvSpPr txBox="1"/>
      </xdr:nvSpPr>
      <xdr:spPr>
        <a:xfrm>
          <a:off x="4219575" y="9305925"/>
          <a:ext cx="2609850" cy="238126"/>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92D050"/>
              </a:solidFill>
            </a:rPr>
            <a:t>Open</a:t>
          </a:r>
          <a:r>
            <a:rPr lang="en-GB" sz="1100" baseline="0">
              <a:solidFill>
                <a:srgbClr val="92D050"/>
              </a:solidFill>
            </a:rPr>
            <a:t> d</a:t>
          </a:r>
          <a:r>
            <a:rPr lang="en-GB" sz="1100">
              <a:solidFill>
                <a:srgbClr val="92D050"/>
              </a:solidFill>
            </a:rPr>
            <a:t>irect referrals to Praluent initiator?</a:t>
          </a:r>
        </a:p>
      </xdr:txBody>
    </xdr:sp>
    <xdr:clientData/>
  </xdr:twoCellAnchor>
  <xdr:twoCellAnchor>
    <xdr:from>
      <xdr:col>4</xdr:col>
      <xdr:colOff>466725</xdr:colOff>
      <xdr:row>67</xdr:row>
      <xdr:rowOff>180975</xdr:rowOff>
    </xdr:from>
    <xdr:to>
      <xdr:col>6</xdr:col>
      <xdr:colOff>1114425</xdr:colOff>
      <xdr:row>69</xdr:row>
      <xdr:rowOff>38101</xdr:rowOff>
    </xdr:to>
    <xdr:sp macro="" textlink="">
      <xdr:nvSpPr>
        <xdr:cNvPr id="89" name="TextBox 88">
          <a:extLst>
            <a:ext uri="{FF2B5EF4-FFF2-40B4-BE49-F238E27FC236}">
              <a16:creationId xmlns:a16="http://schemas.microsoft.com/office/drawing/2014/main" id="{00000000-0008-0000-0700-000059000000}"/>
            </a:ext>
          </a:extLst>
        </xdr:cNvPr>
        <xdr:cNvSpPr txBox="1"/>
      </xdr:nvSpPr>
      <xdr:spPr>
        <a:xfrm>
          <a:off x="4143375" y="12668250"/>
          <a:ext cx="2609850" cy="238126"/>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92D050"/>
              </a:solidFill>
            </a:rPr>
            <a:t>Open</a:t>
          </a:r>
          <a:r>
            <a:rPr lang="en-GB" sz="1100" baseline="0">
              <a:solidFill>
                <a:srgbClr val="92D050"/>
              </a:solidFill>
            </a:rPr>
            <a:t> d</a:t>
          </a:r>
          <a:r>
            <a:rPr lang="en-GB" sz="1100">
              <a:solidFill>
                <a:srgbClr val="92D050"/>
              </a:solidFill>
            </a:rPr>
            <a:t>irect referrals to Praluent initiator?</a:t>
          </a:r>
        </a:p>
      </xdr:txBody>
    </xdr:sp>
    <xdr:clientData/>
  </xdr:twoCellAnchor>
  <xdr:twoCellAnchor>
    <xdr:from>
      <xdr:col>7</xdr:col>
      <xdr:colOff>330200</xdr:colOff>
      <xdr:row>31</xdr:row>
      <xdr:rowOff>0</xdr:rowOff>
    </xdr:from>
    <xdr:to>
      <xdr:col>7</xdr:col>
      <xdr:colOff>546100</xdr:colOff>
      <xdr:row>31</xdr:row>
      <xdr:rowOff>0</xdr:rowOff>
    </xdr:to>
    <xdr:pic>
      <xdr:nvPicPr>
        <xdr:cNvPr id="7" name="CheckBox1" hidden="1">
          <a:extLst>
            <a:ext uri="{FF2B5EF4-FFF2-40B4-BE49-F238E27FC236}">
              <a16:creationId xmlns:a16="http://schemas.microsoft.com/office/drawing/2014/main" id="{00000000-0008-0000-0700-000007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9756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330200</xdr:colOff>
      <xdr:row>31</xdr:row>
      <xdr:rowOff>0</xdr:rowOff>
    </xdr:from>
    <xdr:to>
      <xdr:col>7</xdr:col>
      <xdr:colOff>546100</xdr:colOff>
      <xdr:row>31</xdr:row>
      <xdr:rowOff>0</xdr:rowOff>
    </xdr:to>
    <xdr:pic>
      <xdr:nvPicPr>
        <xdr:cNvPr id="8" name="CheckBox2" hidden="1">
          <a:extLst>
            <a:ext uri="{FF2B5EF4-FFF2-40B4-BE49-F238E27FC236}">
              <a16:creationId xmlns:a16="http://schemas.microsoft.com/office/drawing/2014/main" id="{00000000-0008-0000-0700-000008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9756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317500</xdr:colOff>
      <xdr:row>31</xdr:row>
      <xdr:rowOff>0</xdr:rowOff>
    </xdr:from>
    <xdr:to>
      <xdr:col>7</xdr:col>
      <xdr:colOff>520700</xdr:colOff>
      <xdr:row>31</xdr:row>
      <xdr:rowOff>0</xdr:rowOff>
    </xdr:to>
    <xdr:pic>
      <xdr:nvPicPr>
        <xdr:cNvPr id="9" name="CheckBox3" hidden="1">
          <a:extLst>
            <a:ext uri="{FF2B5EF4-FFF2-40B4-BE49-F238E27FC236}">
              <a16:creationId xmlns:a16="http://schemas.microsoft.com/office/drawing/2014/main" id="{00000000-0008-0000-0700-000009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962900" y="6108700"/>
          <a:ext cx="2032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304800</xdr:colOff>
      <xdr:row>31</xdr:row>
      <xdr:rowOff>0</xdr:rowOff>
    </xdr:from>
    <xdr:to>
      <xdr:col>7</xdr:col>
      <xdr:colOff>520700</xdr:colOff>
      <xdr:row>31</xdr:row>
      <xdr:rowOff>0</xdr:rowOff>
    </xdr:to>
    <xdr:pic>
      <xdr:nvPicPr>
        <xdr:cNvPr id="10" name="CheckBox4" hidden="1">
          <a:extLst>
            <a:ext uri="{FF2B5EF4-FFF2-40B4-BE49-F238E27FC236}">
              <a16:creationId xmlns:a16="http://schemas.microsoft.com/office/drawing/2014/main" id="{00000000-0008-0000-0700-00000A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9502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533400</xdr:colOff>
      <xdr:row>31</xdr:row>
      <xdr:rowOff>0</xdr:rowOff>
    </xdr:from>
    <xdr:to>
      <xdr:col>7</xdr:col>
      <xdr:colOff>749300</xdr:colOff>
      <xdr:row>31</xdr:row>
      <xdr:rowOff>0</xdr:rowOff>
    </xdr:to>
    <xdr:pic>
      <xdr:nvPicPr>
        <xdr:cNvPr id="11" name="CheckBox5" hidden="1">
          <a:extLst>
            <a:ext uri="{FF2B5EF4-FFF2-40B4-BE49-F238E27FC236}">
              <a16:creationId xmlns:a16="http://schemas.microsoft.com/office/drawing/2014/main" id="{00000000-0008-0000-0700-00000B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788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533400</xdr:colOff>
      <xdr:row>31</xdr:row>
      <xdr:rowOff>0</xdr:rowOff>
    </xdr:from>
    <xdr:to>
      <xdr:col>7</xdr:col>
      <xdr:colOff>749300</xdr:colOff>
      <xdr:row>31</xdr:row>
      <xdr:rowOff>0</xdr:rowOff>
    </xdr:to>
    <xdr:pic>
      <xdr:nvPicPr>
        <xdr:cNvPr id="12" name="CheckBox6" hidden="1">
          <a:extLst>
            <a:ext uri="{FF2B5EF4-FFF2-40B4-BE49-F238E27FC236}">
              <a16:creationId xmlns:a16="http://schemas.microsoft.com/office/drawing/2014/main" id="{00000000-0008-0000-0700-00000C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788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600075</xdr:colOff>
      <xdr:row>3</xdr:row>
      <xdr:rowOff>66675</xdr:rowOff>
    </xdr:from>
    <xdr:to>
      <xdr:col>4</xdr:col>
      <xdr:colOff>276225</xdr:colOff>
      <xdr:row>4</xdr:row>
      <xdr:rowOff>123825</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209675" y="609600"/>
          <a:ext cx="1504950"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View detailed events</a:t>
          </a:r>
          <a:endParaRPr lang="en-GB" sz="1100"/>
        </a:p>
      </xdr:txBody>
    </xdr:sp>
    <xdr:clientData/>
  </xdr:twoCellAnchor>
  <xdr:oneCellAnchor>
    <xdr:from>
      <xdr:col>0</xdr:col>
      <xdr:colOff>219075</xdr:colOff>
      <xdr:row>0</xdr:row>
      <xdr:rowOff>47625</xdr:rowOff>
    </xdr:from>
    <xdr:ext cx="1259384" cy="530658"/>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19075" y="47625"/>
          <a:ext cx="125938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Results</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0800-000003000000}"/>
            </a:ext>
          </a:extLst>
        </xdr:cNvPr>
        <xdr:cNvCxnSpPr/>
      </xdr:nvCxnSpPr>
      <xdr:spPr>
        <a:xfrm flipV="1">
          <a:off x="323850" y="575310"/>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16</xdr:col>
      <xdr:colOff>364059</xdr:colOff>
      <xdr:row>1</xdr:row>
      <xdr:rowOff>28575</xdr:rowOff>
    </xdr:from>
    <xdr:to>
      <xdr:col>17</xdr:col>
      <xdr:colOff>42459</xdr:colOff>
      <xdr:row>2</xdr:row>
      <xdr:rowOff>133695</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800-000004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0117659" y="211455"/>
          <a:ext cx="288000" cy="288000"/>
        </a:xfrm>
        <a:prstGeom prst="rect">
          <a:avLst/>
        </a:prstGeom>
        <a:ln>
          <a:noFill/>
        </a:ln>
      </xdr:spPr>
    </xdr:pic>
    <xdr:clientData/>
  </xdr:twoCellAnchor>
  <xdr:twoCellAnchor editAs="absolute">
    <xdr:from>
      <xdr:col>16</xdr:col>
      <xdr:colOff>36399</xdr:colOff>
      <xdr:row>1</xdr:row>
      <xdr:rowOff>28575</xdr:rowOff>
    </xdr:from>
    <xdr:to>
      <xdr:col>16</xdr:col>
      <xdr:colOff>324399</xdr:colOff>
      <xdr:row>2</xdr:row>
      <xdr:rowOff>133695</xdr:rowOff>
    </xdr:to>
    <xdr:pic>
      <xdr:nvPicPr>
        <xdr:cNvPr id="5" name="Picture 4">
          <a:hlinkClick xmlns:r="http://schemas.openxmlformats.org/officeDocument/2006/relationships" r:id="rId3"/>
          <a:extLst>
            <a:ext uri="{FF2B5EF4-FFF2-40B4-BE49-F238E27FC236}">
              <a16:creationId xmlns:a16="http://schemas.microsoft.com/office/drawing/2014/main" id="{00000000-0008-0000-08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9789999" y="211455"/>
          <a:ext cx="288000" cy="288000"/>
        </a:xfrm>
        <a:prstGeom prst="rect">
          <a:avLst/>
        </a:prstGeom>
        <a:ln>
          <a:noFill/>
        </a:ln>
      </xdr:spPr>
    </xdr:pic>
    <xdr:clientData/>
  </xdr:twoCellAnchor>
  <xdr:twoCellAnchor>
    <xdr:from>
      <xdr:col>13</xdr:col>
      <xdr:colOff>285751</xdr:colOff>
      <xdr:row>28</xdr:row>
      <xdr:rowOff>19050</xdr:rowOff>
    </xdr:from>
    <xdr:to>
      <xdr:col>15</xdr:col>
      <xdr:colOff>571501</xdr:colOff>
      <xdr:row>29</xdr:row>
      <xdr:rowOff>152400</xdr:rowOff>
    </xdr:to>
    <xdr:sp macro="" textlink="">
      <xdr:nvSpPr>
        <xdr:cNvPr id="6" name="TextBox 5">
          <a:hlinkClick xmlns:r="http://schemas.openxmlformats.org/officeDocument/2006/relationships" r:id="rId4"/>
          <a:extLst>
            <a:ext uri="{FF2B5EF4-FFF2-40B4-BE49-F238E27FC236}">
              <a16:creationId xmlns:a16="http://schemas.microsoft.com/office/drawing/2014/main" id="{00000000-0008-0000-0800-000006000000}"/>
            </a:ext>
          </a:extLst>
        </xdr:cNvPr>
        <xdr:cNvSpPr txBox="1"/>
      </xdr:nvSpPr>
      <xdr:spPr>
        <a:xfrm>
          <a:off x="8210551" y="5362575"/>
          <a:ext cx="15049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u="sng">
              <a:solidFill>
                <a:srgbClr val="009BC3"/>
              </a:solidFill>
            </a:rPr>
            <a:t>Exportable</a:t>
          </a:r>
          <a:r>
            <a:rPr lang="en-GB" sz="1400" u="sng" baseline="0">
              <a:solidFill>
                <a:srgbClr val="009BC3"/>
              </a:solidFill>
            </a:rPr>
            <a:t> report </a:t>
          </a:r>
          <a:endParaRPr lang="en-GB" sz="1400" u="sng">
            <a:solidFill>
              <a:srgbClr val="009BC3"/>
            </a:solidFill>
          </a:endParaRPr>
        </a:p>
      </xdr:txBody>
    </xdr:sp>
    <xdr:clientData/>
  </xdr:twoCellAnchor>
  <xdr:twoCellAnchor>
    <xdr:from>
      <xdr:col>4</xdr:col>
      <xdr:colOff>342900</xdr:colOff>
      <xdr:row>31</xdr:row>
      <xdr:rowOff>114300</xdr:rowOff>
    </xdr:from>
    <xdr:to>
      <xdr:col>7</xdr:col>
      <xdr:colOff>228600</xdr:colOff>
      <xdr:row>33</xdr:row>
      <xdr:rowOff>66675</xdr:rowOff>
    </xdr:to>
    <xdr:sp macro="" textlink="">
      <xdr:nvSpPr>
        <xdr:cNvPr id="7" name="TextBox 6">
          <a:hlinkClick xmlns:r="http://schemas.openxmlformats.org/officeDocument/2006/relationships" r:id="rId5"/>
          <a:extLst>
            <a:ext uri="{FF2B5EF4-FFF2-40B4-BE49-F238E27FC236}">
              <a16:creationId xmlns:a16="http://schemas.microsoft.com/office/drawing/2014/main" id="{00000000-0008-0000-0800-000007000000}"/>
            </a:ext>
          </a:extLst>
        </xdr:cNvPr>
        <xdr:cNvSpPr txBox="1"/>
      </xdr:nvSpPr>
      <xdr:spPr>
        <a:xfrm>
          <a:off x="2781300" y="5514975"/>
          <a:ext cx="1714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2</xdr:col>
      <xdr:colOff>1</xdr:colOff>
      <xdr:row>28</xdr:row>
      <xdr:rowOff>9525</xdr:rowOff>
    </xdr:from>
    <xdr:to>
      <xdr:col>4</xdr:col>
      <xdr:colOff>581025</xdr:colOff>
      <xdr:row>29</xdr:row>
      <xdr:rowOff>142875</xdr:rowOff>
    </xdr:to>
    <xdr:sp macro="[0]!RestoreAll" textlink="">
      <xdr:nvSpPr>
        <xdr:cNvPr id="8" name="TextBox 7">
          <a:extLst>
            <a:ext uri="{FF2B5EF4-FFF2-40B4-BE49-F238E27FC236}">
              <a16:creationId xmlns:a16="http://schemas.microsoft.com/office/drawing/2014/main" id="{00000000-0008-0000-0800-000008000000}"/>
            </a:ext>
          </a:extLst>
        </xdr:cNvPr>
        <xdr:cNvSpPr txBox="1"/>
      </xdr:nvSpPr>
      <xdr:spPr>
        <a:xfrm>
          <a:off x="1219201" y="5353050"/>
          <a:ext cx="1800224"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u="sng">
              <a:solidFill>
                <a:srgbClr val="009BC3"/>
              </a:solidFill>
            </a:rPr>
            <a:t>Restore</a:t>
          </a:r>
          <a:r>
            <a:rPr lang="en-GB" sz="1400" u="sng" baseline="0">
              <a:solidFill>
                <a:srgbClr val="009BC3"/>
              </a:solidFill>
            </a:rPr>
            <a:t> all defaults</a:t>
          </a:r>
          <a:endParaRPr lang="en-GB" sz="1400" u="sng">
            <a:solidFill>
              <a:srgbClr val="009BC3"/>
            </a:solidFill>
          </a:endParaRPr>
        </a:p>
      </xdr:txBody>
    </xdr:sp>
    <xdr:clientData/>
  </xdr:twoCellAnchor>
  <xdr:twoCellAnchor>
    <xdr:from>
      <xdr:col>17</xdr:col>
      <xdr:colOff>447675</xdr:colOff>
      <xdr:row>9</xdr:row>
      <xdr:rowOff>0</xdr:rowOff>
    </xdr:from>
    <xdr:to>
      <xdr:col>20</xdr:col>
      <xdr:colOff>180975</xdr:colOff>
      <xdr:row>21</xdr:row>
      <xdr:rowOff>314325</xdr:rowOff>
    </xdr:to>
    <xdr:sp macro="" textlink="">
      <xdr:nvSpPr>
        <xdr:cNvPr id="10" name="CalcShield" hidden="1">
          <a:extLst>
            <a:ext uri="{FF2B5EF4-FFF2-40B4-BE49-F238E27FC236}">
              <a16:creationId xmlns:a16="http://schemas.microsoft.com/office/drawing/2014/main" id="{00000000-0008-0000-0800-00000A000000}"/>
            </a:ext>
          </a:extLst>
        </xdr:cNvPr>
        <xdr:cNvSpPr/>
      </xdr:nvSpPr>
      <xdr:spPr>
        <a:xfrm>
          <a:off x="10810875" y="3409950"/>
          <a:ext cx="1562100" cy="1400175"/>
        </a:xfrm>
        <a:prstGeom prst="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15</xdr:col>
          <xdr:colOff>241300</xdr:colOff>
          <xdr:row>3</xdr:row>
          <xdr:rowOff>101600</xdr:rowOff>
        </xdr:from>
        <xdr:to>
          <xdr:col>15</xdr:col>
          <xdr:colOff>546100</xdr:colOff>
          <xdr:row>4</xdr:row>
          <xdr:rowOff>139700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800-000001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11</xdr:col>
      <xdr:colOff>0</xdr:colOff>
      <xdr:row>3</xdr:row>
      <xdr:rowOff>76200</xdr:rowOff>
    </xdr:from>
    <xdr:to>
      <xdr:col>15</xdr:col>
      <xdr:colOff>209550</xdr:colOff>
      <xdr:row>4</xdr:row>
      <xdr:rowOff>133350</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6705600" y="619125"/>
          <a:ext cx="2647950"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Include primary and secondary care costs</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4</xdr:col>
          <xdr:colOff>330200</xdr:colOff>
          <xdr:row>3</xdr:row>
          <xdr:rowOff>63500</xdr:rowOff>
        </xdr:from>
        <xdr:to>
          <xdr:col>4</xdr:col>
          <xdr:colOff>558800</xdr:colOff>
          <xdr:row>4</xdr:row>
          <xdr:rowOff>165100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8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6</xdr:col>
      <xdr:colOff>133350</xdr:colOff>
      <xdr:row>28</xdr:row>
      <xdr:rowOff>0</xdr:rowOff>
    </xdr:from>
    <xdr:to>
      <xdr:col>12</xdr:col>
      <xdr:colOff>47625</xdr:colOff>
      <xdr:row>29</xdr:row>
      <xdr:rowOff>133350</xdr:rowOff>
    </xdr:to>
    <xdr:sp macro="" textlink="">
      <xdr:nvSpPr>
        <xdr:cNvPr id="14" name="TextBox 13">
          <a:hlinkClick xmlns:r="http://schemas.openxmlformats.org/officeDocument/2006/relationships" r:id="rId6"/>
          <a:extLst>
            <a:ext uri="{FF2B5EF4-FFF2-40B4-BE49-F238E27FC236}">
              <a16:creationId xmlns:a16="http://schemas.microsoft.com/office/drawing/2014/main" id="{00000000-0008-0000-0800-00000E000000}"/>
            </a:ext>
          </a:extLst>
        </xdr:cNvPr>
        <xdr:cNvSpPr txBox="1"/>
      </xdr:nvSpPr>
      <xdr:spPr>
        <a:xfrm>
          <a:off x="3790950" y="4857750"/>
          <a:ext cx="35718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u="sng">
              <a:solidFill>
                <a:srgbClr val="009BC3"/>
              </a:solidFill>
            </a:rPr>
            <a:t>Compare a</a:t>
          </a:r>
          <a:r>
            <a:rPr lang="en-GB" sz="1400" u="sng" baseline="0">
              <a:solidFill>
                <a:srgbClr val="009BC3"/>
              </a:solidFill>
            </a:rPr>
            <a:t>n additional revised service model</a:t>
          </a:r>
          <a:endParaRPr lang="en-GB" sz="1400" u="sng">
            <a:solidFill>
              <a:srgbClr val="009BC3"/>
            </a:solidFill>
          </a:endParaRPr>
        </a:p>
      </xdr:txBody>
    </xdr:sp>
    <xdr:clientData/>
  </xdr:twoCellAnchor>
  <xdr:twoCellAnchor>
    <xdr:from>
      <xdr:col>10</xdr:col>
      <xdr:colOff>438149</xdr:colOff>
      <xdr:row>31</xdr:row>
      <xdr:rowOff>104775</xdr:rowOff>
    </xdr:from>
    <xdr:to>
      <xdr:col>14</xdr:col>
      <xdr:colOff>409574</xdr:colOff>
      <xdr:row>33</xdr:row>
      <xdr:rowOff>57150</xdr:rowOff>
    </xdr:to>
    <xdr:sp macro="" textlink="">
      <xdr:nvSpPr>
        <xdr:cNvPr id="15" name="TextBox 14">
          <a:hlinkClick xmlns:r="http://schemas.openxmlformats.org/officeDocument/2006/relationships" r:id="rId7"/>
          <a:extLst>
            <a:ext uri="{FF2B5EF4-FFF2-40B4-BE49-F238E27FC236}">
              <a16:creationId xmlns:a16="http://schemas.microsoft.com/office/drawing/2014/main" id="{00000000-0008-0000-0800-00000F000000}"/>
            </a:ext>
          </a:extLst>
        </xdr:cNvPr>
        <xdr:cNvSpPr txBox="1"/>
      </xdr:nvSpPr>
      <xdr:spPr>
        <a:xfrm>
          <a:off x="6534149" y="5505450"/>
          <a:ext cx="24098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View clinical</a:t>
          </a:r>
          <a:r>
            <a:rPr lang="en-GB" sz="1200" u="sng" baseline="0">
              <a:solidFill>
                <a:srgbClr val="009BC3"/>
              </a:solidFill>
            </a:rPr>
            <a:t> and cost inputs</a:t>
          </a:r>
          <a:endParaRPr lang="en-GB" sz="1200" u="sng">
            <a:solidFill>
              <a:srgbClr val="009BC3"/>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28576</xdr:colOff>
      <xdr:row>15</xdr:row>
      <xdr:rowOff>123825</xdr:rowOff>
    </xdr:from>
    <xdr:to>
      <xdr:col>2</xdr:col>
      <xdr:colOff>66675</xdr:colOff>
      <xdr:row>22</xdr:row>
      <xdr:rowOff>57150</xdr:rowOff>
    </xdr:to>
    <xdr:sp macro="" textlink="">
      <xdr:nvSpPr>
        <xdr:cNvPr id="2" name="RevAdmiss" hidden="1">
          <a:extLst>
            <a:ext uri="{FF2B5EF4-FFF2-40B4-BE49-F238E27FC236}">
              <a16:creationId xmlns:a16="http://schemas.microsoft.com/office/drawing/2014/main" id="{00000000-0008-0000-0900-000002000000}"/>
            </a:ext>
          </a:extLst>
        </xdr:cNvPr>
        <xdr:cNvSpPr/>
      </xdr:nvSpPr>
      <xdr:spPr>
        <a:xfrm>
          <a:off x="28576" y="2920365"/>
          <a:ext cx="1280159" cy="1236345"/>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209550</xdr:colOff>
      <xdr:row>19</xdr:row>
      <xdr:rowOff>9525</xdr:rowOff>
    </xdr:from>
    <xdr:to>
      <xdr:col>11</xdr:col>
      <xdr:colOff>295275</xdr:colOff>
      <xdr:row>20</xdr:row>
      <xdr:rowOff>161925</xdr:rowOff>
    </xdr:to>
    <xdr:sp macro="" textlink="">
      <xdr:nvSpPr>
        <xdr:cNvPr id="3" name="Rounded Rectangle 2">
          <a:extLst>
            <a:ext uri="{FF2B5EF4-FFF2-40B4-BE49-F238E27FC236}">
              <a16:creationId xmlns:a16="http://schemas.microsoft.com/office/drawing/2014/main" id="{00000000-0008-0000-0900-000003000000}"/>
            </a:ext>
          </a:extLst>
        </xdr:cNvPr>
        <xdr:cNvSpPr/>
      </xdr:nvSpPr>
      <xdr:spPr>
        <a:xfrm>
          <a:off x="11944350" y="3552825"/>
          <a:ext cx="85725" cy="33528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1</xdr:col>
      <xdr:colOff>219075</xdr:colOff>
      <xdr:row>0</xdr:row>
      <xdr:rowOff>47625</xdr:rowOff>
    </xdr:from>
    <xdr:ext cx="3755323" cy="530658"/>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42925" y="47625"/>
          <a:ext cx="3755323"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Revised</a:t>
          </a:r>
          <a:r>
            <a:rPr lang="en-GB" sz="2800" b="1" baseline="0">
              <a:solidFill>
                <a:srgbClr val="009BC3"/>
              </a:solidFill>
            </a:rPr>
            <a:t> service model 2</a:t>
          </a:r>
          <a:endParaRPr lang="en-GB" sz="2800" b="1">
            <a:solidFill>
              <a:schemeClr val="bg1"/>
            </a:solidFill>
          </a:endParaRPr>
        </a:p>
      </xdr:txBody>
    </xdr:sp>
    <xdr:clientData/>
  </xdr:oneCellAnchor>
  <xdr:twoCellAnchor>
    <xdr:from>
      <xdr:col>0</xdr:col>
      <xdr:colOff>304800</xdr:colOff>
      <xdr:row>3</xdr:row>
      <xdr:rowOff>32385</xdr:rowOff>
    </xdr:from>
    <xdr:to>
      <xdr:col>11</xdr:col>
      <xdr:colOff>876300</xdr:colOff>
      <xdr:row>3</xdr:row>
      <xdr:rowOff>32386</xdr:rowOff>
    </xdr:to>
    <xdr:cxnSp macro="">
      <xdr:nvCxnSpPr>
        <xdr:cNvPr id="5" name="Straight Connector 4">
          <a:extLst>
            <a:ext uri="{FF2B5EF4-FFF2-40B4-BE49-F238E27FC236}">
              <a16:creationId xmlns:a16="http://schemas.microsoft.com/office/drawing/2014/main" id="{00000000-0008-0000-0900-000005000000}"/>
            </a:ext>
          </a:extLst>
        </xdr:cNvPr>
        <xdr:cNvCxnSpPr/>
      </xdr:nvCxnSpPr>
      <xdr:spPr>
        <a:xfrm flipV="1">
          <a:off x="304800" y="581025"/>
          <a:ext cx="12306300"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240234</xdr:colOff>
      <xdr:row>1</xdr:row>
      <xdr:rowOff>28575</xdr:rowOff>
    </xdr:from>
    <xdr:to>
      <xdr:col>11</xdr:col>
      <xdr:colOff>528234</xdr:colOff>
      <xdr:row>2</xdr:row>
      <xdr:rowOff>133695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900-000006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1975034" y="211455"/>
          <a:ext cx="288000" cy="288000"/>
        </a:xfrm>
        <a:prstGeom prst="rect">
          <a:avLst/>
        </a:prstGeom>
        <a:ln>
          <a:noFill/>
        </a:ln>
      </xdr:spPr>
    </xdr:pic>
    <xdr:clientData/>
  </xdr:twoCellAnchor>
  <xdr:twoCellAnchor editAs="absolute">
    <xdr:from>
      <xdr:col>10</xdr:col>
      <xdr:colOff>1131774</xdr:colOff>
      <xdr:row>1</xdr:row>
      <xdr:rowOff>28575</xdr:rowOff>
    </xdr:from>
    <xdr:to>
      <xdr:col>11</xdr:col>
      <xdr:colOff>200574</xdr:colOff>
      <xdr:row>2</xdr:row>
      <xdr:rowOff>133695</xdr:rowOff>
    </xdr:to>
    <xdr:pic>
      <xdr:nvPicPr>
        <xdr:cNvPr id="7" name="Picture 6">
          <a:hlinkClick xmlns:r="http://schemas.openxmlformats.org/officeDocument/2006/relationships" r:id="rId3"/>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1647374" y="211455"/>
          <a:ext cx="288000" cy="288000"/>
        </a:xfrm>
        <a:prstGeom prst="rect">
          <a:avLst/>
        </a:prstGeom>
        <a:ln>
          <a:noFill/>
        </a:ln>
      </xdr:spPr>
    </xdr:pic>
    <xdr:clientData/>
  </xdr:twoCellAnchor>
  <xdr:twoCellAnchor>
    <xdr:from>
      <xdr:col>0</xdr:col>
      <xdr:colOff>38100</xdr:colOff>
      <xdr:row>15</xdr:row>
      <xdr:rowOff>143919</xdr:rowOff>
    </xdr:from>
    <xdr:to>
      <xdr:col>2</xdr:col>
      <xdr:colOff>59850</xdr:colOff>
      <xdr:row>22</xdr:row>
      <xdr:rowOff>46581</xdr:rowOff>
    </xdr:to>
    <xdr:sp macro="" textlink="">
      <xdr:nvSpPr>
        <xdr:cNvPr id="8" name="RevisedAdmiss">
          <a:extLst>
            <a:ext uri="{FF2B5EF4-FFF2-40B4-BE49-F238E27FC236}">
              <a16:creationId xmlns:a16="http://schemas.microsoft.com/office/drawing/2014/main" id="{00000000-0008-0000-0900-000008000000}"/>
            </a:ext>
          </a:extLst>
        </xdr:cNvPr>
        <xdr:cNvSpPr/>
      </xdr:nvSpPr>
      <xdr:spPr>
        <a:xfrm>
          <a:off x="38100" y="2940459"/>
          <a:ext cx="1263810" cy="1205682"/>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Elective/</a:t>
          </a:r>
          <a:br>
            <a:rPr lang="en-GB" sz="1400"/>
          </a:br>
          <a:r>
            <a:rPr lang="en-GB" sz="1400"/>
            <a:t>Non-elective</a:t>
          </a:r>
          <a:r>
            <a:rPr lang="en-GB" sz="1400" baseline="0"/>
            <a:t> admissions</a:t>
          </a:r>
          <a:endParaRPr lang="en-GB" sz="1400"/>
        </a:p>
      </xdr:txBody>
    </xdr:sp>
    <xdr:clientData/>
  </xdr:twoCellAnchor>
  <xdr:twoCellAnchor>
    <xdr:from>
      <xdr:col>4</xdr:col>
      <xdr:colOff>741045</xdr:colOff>
      <xdr:row>8</xdr:row>
      <xdr:rowOff>66675</xdr:rowOff>
    </xdr:from>
    <xdr:to>
      <xdr:col>6</xdr:col>
      <xdr:colOff>38895</xdr:colOff>
      <xdr:row>12</xdr:row>
      <xdr:rowOff>57150</xdr:rowOff>
    </xdr:to>
    <xdr:sp macro="" textlink="">
      <xdr:nvSpPr>
        <xdr:cNvPr id="9" name="Rounded Rectangle 8">
          <a:extLst>
            <a:ext uri="{FF2B5EF4-FFF2-40B4-BE49-F238E27FC236}">
              <a16:creationId xmlns:a16="http://schemas.microsoft.com/office/drawing/2014/main" id="{00000000-0008-0000-0900-000009000000}"/>
            </a:ext>
          </a:extLst>
        </xdr:cNvPr>
        <xdr:cNvSpPr/>
      </xdr:nvSpPr>
      <xdr:spPr>
        <a:xfrm>
          <a:off x="4421505" y="1544955"/>
          <a:ext cx="1256190" cy="737235"/>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90"/>
            <a:t>Cardiac rehabilitation</a:t>
          </a:r>
        </a:p>
      </xdr:txBody>
    </xdr:sp>
    <xdr:clientData/>
  </xdr:twoCellAnchor>
  <xdr:twoCellAnchor>
    <xdr:from>
      <xdr:col>4</xdr:col>
      <xdr:colOff>741045</xdr:colOff>
      <xdr:row>23</xdr:row>
      <xdr:rowOff>28575</xdr:rowOff>
    </xdr:from>
    <xdr:to>
      <xdr:col>6</xdr:col>
      <xdr:colOff>38895</xdr:colOff>
      <xdr:row>27</xdr:row>
      <xdr:rowOff>19050</xdr:rowOff>
    </xdr:to>
    <xdr:sp macro="" textlink="">
      <xdr:nvSpPr>
        <xdr:cNvPr id="10" name="Rounded Rectangle 9">
          <a:extLst>
            <a:ext uri="{FF2B5EF4-FFF2-40B4-BE49-F238E27FC236}">
              <a16:creationId xmlns:a16="http://schemas.microsoft.com/office/drawing/2014/main" id="{00000000-0008-0000-0900-00000A000000}"/>
            </a:ext>
          </a:extLst>
        </xdr:cNvPr>
        <xdr:cNvSpPr/>
      </xdr:nvSpPr>
      <xdr:spPr>
        <a:xfrm>
          <a:off x="4421505" y="4318635"/>
          <a:ext cx="1256190" cy="744855"/>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Cardiologist</a:t>
          </a:r>
          <a:r>
            <a:rPr lang="en-GB" sz="1400" baseline="0"/>
            <a:t> follow-up</a:t>
          </a:r>
          <a:endParaRPr lang="en-GB" sz="1400"/>
        </a:p>
      </xdr:txBody>
    </xdr:sp>
    <xdr:clientData/>
  </xdr:twoCellAnchor>
  <xdr:twoCellAnchor>
    <xdr:from>
      <xdr:col>8</xdr:col>
      <xdr:colOff>114300</xdr:colOff>
      <xdr:row>17</xdr:row>
      <xdr:rowOff>9526</xdr:rowOff>
    </xdr:from>
    <xdr:to>
      <xdr:col>9</xdr:col>
      <xdr:colOff>155100</xdr:colOff>
      <xdr:row>21</xdr:row>
      <xdr:rowOff>1</xdr:rowOff>
    </xdr:to>
    <xdr:sp macro="" textlink="">
      <xdr:nvSpPr>
        <xdr:cNvPr id="11" name="Rounded Rectangle 10">
          <a:extLst>
            <a:ext uri="{FF2B5EF4-FFF2-40B4-BE49-F238E27FC236}">
              <a16:creationId xmlns:a16="http://schemas.microsoft.com/office/drawing/2014/main" id="{00000000-0008-0000-0900-00000B000000}"/>
            </a:ext>
          </a:extLst>
        </xdr:cNvPr>
        <xdr:cNvSpPr/>
      </xdr:nvSpPr>
      <xdr:spPr>
        <a:xfrm>
          <a:off x="8191500" y="3179446"/>
          <a:ext cx="1260000" cy="729615"/>
        </a:xfrm>
        <a:prstGeom prst="roundRect">
          <a:avLst/>
        </a:prstGeom>
        <a:solidFill>
          <a:srgbClr val="0043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GP</a:t>
          </a:r>
        </a:p>
      </xdr:txBody>
    </xdr:sp>
    <xdr:clientData/>
  </xdr:twoCellAnchor>
  <xdr:twoCellAnchor>
    <xdr:from>
      <xdr:col>10</xdr:col>
      <xdr:colOff>1114425</xdr:colOff>
      <xdr:row>17</xdr:row>
      <xdr:rowOff>9526</xdr:rowOff>
    </xdr:from>
    <xdr:to>
      <xdr:col>11</xdr:col>
      <xdr:colOff>1155225</xdr:colOff>
      <xdr:row>21</xdr:row>
      <xdr:rowOff>1</xdr:rowOff>
    </xdr:to>
    <xdr:sp macro="" textlink="">
      <xdr:nvSpPr>
        <xdr:cNvPr id="12" name="Rounded Rectangle 11">
          <a:extLst>
            <a:ext uri="{FF2B5EF4-FFF2-40B4-BE49-F238E27FC236}">
              <a16:creationId xmlns:a16="http://schemas.microsoft.com/office/drawing/2014/main" id="{00000000-0008-0000-0900-00000C000000}"/>
            </a:ext>
          </a:extLst>
        </xdr:cNvPr>
        <xdr:cNvSpPr/>
      </xdr:nvSpPr>
      <xdr:spPr>
        <a:xfrm>
          <a:off x="11630025" y="3179446"/>
          <a:ext cx="1260000" cy="729615"/>
        </a:xfrm>
        <a:prstGeom prst="roundRect">
          <a:avLst/>
        </a:prstGeom>
        <a:solidFill>
          <a:srgbClr val="00435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Praluent initiator</a:t>
          </a:r>
        </a:p>
      </xdr:txBody>
    </xdr:sp>
    <xdr:clientData/>
  </xdr:twoCellAnchor>
  <xdr:twoCellAnchor>
    <xdr:from>
      <xdr:col>2</xdr:col>
      <xdr:colOff>257174</xdr:colOff>
      <xdr:row>17</xdr:row>
      <xdr:rowOff>114300</xdr:rowOff>
    </xdr:from>
    <xdr:to>
      <xdr:col>2</xdr:col>
      <xdr:colOff>797174</xdr:colOff>
      <xdr:row>20</xdr:row>
      <xdr:rowOff>111375</xdr:rowOff>
    </xdr:to>
    <xdr:sp macro="[0]!Revised2Click1" textlink="">
      <xdr:nvSpPr>
        <xdr:cNvPr id="13" name="Oval 12">
          <a:extLst>
            <a:ext uri="{FF2B5EF4-FFF2-40B4-BE49-F238E27FC236}">
              <a16:creationId xmlns:a16="http://schemas.microsoft.com/office/drawing/2014/main" id="{00000000-0008-0000-0900-00000D000000}"/>
            </a:ext>
          </a:extLst>
        </xdr:cNvPr>
        <xdr:cNvSpPr/>
      </xdr:nvSpPr>
      <xdr:spPr>
        <a:xfrm>
          <a:off x="1499234" y="3284220"/>
          <a:ext cx="540000" cy="553335"/>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257174</xdr:colOff>
      <xdr:row>8</xdr:row>
      <xdr:rowOff>161925</xdr:rowOff>
    </xdr:from>
    <xdr:to>
      <xdr:col>6</xdr:col>
      <xdr:colOff>797174</xdr:colOff>
      <xdr:row>11</xdr:row>
      <xdr:rowOff>159000</xdr:rowOff>
    </xdr:to>
    <xdr:sp macro="[0]!Revised2Click2" textlink="">
      <xdr:nvSpPr>
        <xdr:cNvPr id="14" name="Oval 13">
          <a:extLst>
            <a:ext uri="{FF2B5EF4-FFF2-40B4-BE49-F238E27FC236}">
              <a16:creationId xmlns:a16="http://schemas.microsoft.com/office/drawing/2014/main" id="{00000000-0008-0000-0900-00000E000000}"/>
            </a:ext>
          </a:extLst>
        </xdr:cNvPr>
        <xdr:cNvSpPr/>
      </xdr:nvSpPr>
      <xdr:spPr>
        <a:xfrm>
          <a:off x="5895974" y="1640205"/>
          <a:ext cx="540000" cy="560955"/>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714374</xdr:colOff>
      <xdr:row>17</xdr:row>
      <xdr:rowOff>95250</xdr:rowOff>
    </xdr:from>
    <xdr:to>
      <xdr:col>10</xdr:col>
      <xdr:colOff>35174</xdr:colOff>
      <xdr:row>20</xdr:row>
      <xdr:rowOff>92325</xdr:rowOff>
    </xdr:to>
    <xdr:sp macro="[0]!Revised2Click3" textlink="">
      <xdr:nvSpPr>
        <xdr:cNvPr id="15" name="Oval 14">
          <a:extLst>
            <a:ext uri="{FF2B5EF4-FFF2-40B4-BE49-F238E27FC236}">
              <a16:creationId xmlns:a16="http://schemas.microsoft.com/office/drawing/2014/main" id="{00000000-0008-0000-0900-00000F000000}"/>
            </a:ext>
          </a:extLst>
        </xdr:cNvPr>
        <xdr:cNvSpPr/>
      </xdr:nvSpPr>
      <xdr:spPr>
        <a:xfrm>
          <a:off x="10010774" y="3265170"/>
          <a:ext cx="540000" cy="553335"/>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59850</xdr:colOff>
      <xdr:row>19</xdr:row>
      <xdr:rowOff>0</xdr:rowOff>
    </xdr:from>
    <xdr:to>
      <xdr:col>8</xdr:col>
      <xdr:colOff>114300</xdr:colOff>
      <xdr:row>19</xdr:row>
      <xdr:rowOff>1</xdr:rowOff>
    </xdr:to>
    <xdr:cxnSp macro="">
      <xdr:nvCxnSpPr>
        <xdr:cNvPr id="16" name="Elbow Connector 15">
          <a:extLst>
            <a:ext uri="{FF2B5EF4-FFF2-40B4-BE49-F238E27FC236}">
              <a16:creationId xmlns:a16="http://schemas.microsoft.com/office/drawing/2014/main" id="{00000000-0008-0000-0900-000010000000}"/>
            </a:ext>
          </a:extLst>
        </xdr:cNvPr>
        <xdr:cNvCxnSpPr>
          <a:stCxn id="8" idx="3"/>
          <a:endCxn id="11" idx="1"/>
        </xdr:cNvCxnSpPr>
      </xdr:nvCxnSpPr>
      <xdr:spPr>
        <a:xfrm>
          <a:off x="1301910" y="3543300"/>
          <a:ext cx="6889590" cy="1"/>
        </a:xfrm>
        <a:prstGeom prst="bentConnector3">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527173</xdr:colOff>
      <xdr:row>20</xdr:row>
      <xdr:rowOff>111375</xdr:rowOff>
    </xdr:from>
    <xdr:to>
      <xdr:col>4</xdr:col>
      <xdr:colOff>741044</xdr:colOff>
      <xdr:row>25</xdr:row>
      <xdr:rowOff>19050</xdr:rowOff>
    </xdr:to>
    <xdr:cxnSp macro="">
      <xdr:nvCxnSpPr>
        <xdr:cNvPr id="17" name="Elbow Connector 16">
          <a:extLst>
            <a:ext uri="{FF2B5EF4-FFF2-40B4-BE49-F238E27FC236}">
              <a16:creationId xmlns:a16="http://schemas.microsoft.com/office/drawing/2014/main" id="{00000000-0008-0000-0900-000011000000}"/>
            </a:ext>
          </a:extLst>
        </xdr:cNvPr>
        <xdr:cNvCxnSpPr>
          <a:stCxn id="13" idx="4"/>
          <a:endCxn id="10" idx="1"/>
        </xdr:cNvCxnSpPr>
      </xdr:nvCxnSpPr>
      <xdr:spPr>
        <a:xfrm rot="16200000" flipH="1">
          <a:off x="2669091" y="2937697"/>
          <a:ext cx="852555" cy="2652271"/>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527174</xdr:colOff>
      <xdr:row>10</xdr:row>
      <xdr:rowOff>52389</xdr:rowOff>
    </xdr:from>
    <xdr:to>
      <xdr:col>4</xdr:col>
      <xdr:colOff>741045</xdr:colOff>
      <xdr:row>17</xdr:row>
      <xdr:rowOff>114301</xdr:rowOff>
    </xdr:to>
    <xdr:cxnSp macro="">
      <xdr:nvCxnSpPr>
        <xdr:cNvPr id="18" name="Elbow Connector 17">
          <a:extLst>
            <a:ext uri="{FF2B5EF4-FFF2-40B4-BE49-F238E27FC236}">
              <a16:creationId xmlns:a16="http://schemas.microsoft.com/office/drawing/2014/main" id="{00000000-0008-0000-0900-000012000000}"/>
            </a:ext>
          </a:extLst>
        </xdr:cNvPr>
        <xdr:cNvCxnSpPr>
          <a:stCxn id="13" idx="0"/>
          <a:endCxn id="9" idx="1"/>
        </xdr:cNvCxnSpPr>
      </xdr:nvCxnSpPr>
      <xdr:spPr>
        <a:xfrm rot="5400000" flipH="1" flipV="1">
          <a:off x="2409094" y="1271809"/>
          <a:ext cx="1372552" cy="2652271"/>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38895</xdr:colOff>
      <xdr:row>10</xdr:row>
      <xdr:rowOff>52388</xdr:rowOff>
    </xdr:from>
    <xdr:to>
      <xdr:col>8</xdr:col>
      <xdr:colOff>744300</xdr:colOff>
      <xdr:row>17</xdr:row>
      <xdr:rowOff>9526</xdr:rowOff>
    </xdr:to>
    <xdr:cxnSp macro="">
      <xdr:nvCxnSpPr>
        <xdr:cNvPr id="19" name="Elbow Connector 18">
          <a:extLst>
            <a:ext uri="{FF2B5EF4-FFF2-40B4-BE49-F238E27FC236}">
              <a16:creationId xmlns:a16="http://schemas.microsoft.com/office/drawing/2014/main" id="{00000000-0008-0000-0900-000013000000}"/>
            </a:ext>
          </a:extLst>
        </xdr:cNvPr>
        <xdr:cNvCxnSpPr>
          <a:stCxn id="9" idx="3"/>
          <a:endCxn id="11" idx="0"/>
        </xdr:cNvCxnSpPr>
      </xdr:nvCxnSpPr>
      <xdr:spPr>
        <a:xfrm>
          <a:off x="5677695" y="1911668"/>
          <a:ext cx="3143805" cy="1267778"/>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38895</xdr:colOff>
      <xdr:row>21</xdr:row>
      <xdr:rowOff>1</xdr:rowOff>
    </xdr:from>
    <xdr:to>
      <xdr:col>8</xdr:col>
      <xdr:colOff>744300</xdr:colOff>
      <xdr:row>25</xdr:row>
      <xdr:rowOff>19050</xdr:rowOff>
    </xdr:to>
    <xdr:cxnSp macro="">
      <xdr:nvCxnSpPr>
        <xdr:cNvPr id="20" name="Elbow Connector 19">
          <a:extLst>
            <a:ext uri="{FF2B5EF4-FFF2-40B4-BE49-F238E27FC236}">
              <a16:creationId xmlns:a16="http://schemas.microsoft.com/office/drawing/2014/main" id="{00000000-0008-0000-0900-000014000000}"/>
            </a:ext>
          </a:extLst>
        </xdr:cNvPr>
        <xdr:cNvCxnSpPr>
          <a:stCxn id="10" idx="3"/>
          <a:endCxn id="11" idx="2"/>
        </xdr:cNvCxnSpPr>
      </xdr:nvCxnSpPr>
      <xdr:spPr>
        <a:xfrm flipV="1">
          <a:off x="5677695" y="3909061"/>
          <a:ext cx="3143805" cy="781049"/>
        </a:xfrm>
        <a:prstGeom prst="bentConnector2">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155100</xdr:colOff>
      <xdr:row>19</xdr:row>
      <xdr:rowOff>4764</xdr:rowOff>
    </xdr:from>
    <xdr:to>
      <xdr:col>10</xdr:col>
      <xdr:colOff>1114425</xdr:colOff>
      <xdr:row>19</xdr:row>
      <xdr:rowOff>17464</xdr:rowOff>
    </xdr:to>
    <xdr:cxnSp macro="">
      <xdr:nvCxnSpPr>
        <xdr:cNvPr id="21" name="Elbow Connector 20">
          <a:extLst>
            <a:ext uri="{FF2B5EF4-FFF2-40B4-BE49-F238E27FC236}">
              <a16:creationId xmlns:a16="http://schemas.microsoft.com/office/drawing/2014/main" id="{00000000-0008-0000-0900-000015000000}"/>
            </a:ext>
          </a:extLst>
        </xdr:cNvPr>
        <xdr:cNvCxnSpPr>
          <a:stCxn id="11" idx="3"/>
          <a:endCxn id="12" idx="1"/>
        </xdr:cNvCxnSpPr>
      </xdr:nvCxnSpPr>
      <xdr:spPr>
        <a:xfrm>
          <a:off x="9451500" y="3548064"/>
          <a:ext cx="2178525" cy="12700"/>
        </a:xfrm>
        <a:prstGeom prst="bentConnector3">
          <a:avLst>
            <a:gd name="adj1" fmla="val 50000"/>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17</xdr:row>
      <xdr:rowOff>95250</xdr:rowOff>
    </xdr:from>
    <xdr:to>
      <xdr:col>9</xdr:col>
      <xdr:colOff>984374</xdr:colOff>
      <xdr:row>18</xdr:row>
      <xdr:rowOff>38103</xdr:rowOff>
    </xdr:to>
    <xdr:cxnSp macro="">
      <xdr:nvCxnSpPr>
        <xdr:cNvPr id="22" name="Elbow Connector 21">
          <a:extLst>
            <a:ext uri="{FF2B5EF4-FFF2-40B4-BE49-F238E27FC236}">
              <a16:creationId xmlns:a16="http://schemas.microsoft.com/office/drawing/2014/main" id="{00000000-0008-0000-0900-000016000000}"/>
            </a:ext>
          </a:extLst>
        </xdr:cNvPr>
        <xdr:cNvCxnSpPr>
          <a:stCxn id="15" idx="0"/>
        </xdr:cNvCxnSpPr>
      </xdr:nvCxnSpPr>
      <xdr:spPr>
        <a:xfrm rot="16200000" flipH="1" flipV="1">
          <a:off x="9788585" y="2906335"/>
          <a:ext cx="133353" cy="851024"/>
        </a:xfrm>
        <a:prstGeom prst="bentConnector4">
          <a:avLst>
            <a:gd name="adj1" fmla="val -176919"/>
            <a:gd name="adj2" fmla="val 65863"/>
          </a:avLst>
        </a:prstGeom>
        <a:ln w="28575">
          <a:solidFill>
            <a:srgbClr val="009BC3"/>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266700</xdr:colOff>
      <xdr:row>35</xdr:row>
      <xdr:rowOff>166687</xdr:rowOff>
    </xdr:from>
    <xdr:to>
      <xdr:col>5</xdr:col>
      <xdr:colOff>695325</xdr:colOff>
      <xdr:row>37</xdr:row>
      <xdr:rowOff>33337</xdr:rowOff>
    </xdr:to>
    <xdr:sp macro="" textlink="">
      <xdr:nvSpPr>
        <xdr:cNvPr id="23" name="TextBox 22">
          <a:extLst>
            <a:ext uri="{FF2B5EF4-FFF2-40B4-BE49-F238E27FC236}">
              <a16:creationId xmlns:a16="http://schemas.microsoft.com/office/drawing/2014/main" id="{00000000-0008-0000-0900-000017000000}"/>
            </a:ext>
          </a:extLst>
        </xdr:cNvPr>
        <xdr:cNvSpPr txBox="1"/>
      </xdr:nvSpPr>
      <xdr:spPr>
        <a:xfrm>
          <a:off x="4686300" y="5791200"/>
          <a:ext cx="428625"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266700</xdr:colOff>
      <xdr:row>33</xdr:row>
      <xdr:rowOff>161925</xdr:rowOff>
    </xdr:from>
    <xdr:to>
      <xdr:col>6</xdr:col>
      <xdr:colOff>1038224</xdr:colOff>
      <xdr:row>35</xdr:row>
      <xdr:rowOff>28575</xdr:rowOff>
    </xdr:to>
    <xdr:sp macro="" textlink="">
      <xdr:nvSpPr>
        <xdr:cNvPr id="24" name="TextBox 23">
          <a:extLst>
            <a:ext uri="{FF2B5EF4-FFF2-40B4-BE49-F238E27FC236}">
              <a16:creationId xmlns:a16="http://schemas.microsoft.com/office/drawing/2014/main" id="{00000000-0008-0000-0900-000018000000}"/>
            </a:ext>
          </a:extLst>
        </xdr:cNvPr>
        <xdr:cNvSpPr txBox="1"/>
      </xdr:nvSpPr>
      <xdr:spPr>
        <a:xfrm>
          <a:off x="4686300" y="5791200"/>
          <a:ext cx="1990724"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Cardiac rehabilitation</a:t>
          </a:r>
        </a:p>
      </xdr:txBody>
    </xdr:sp>
    <xdr:clientData/>
  </xdr:twoCellAnchor>
  <xdr:twoCellAnchor>
    <xdr:from>
      <xdr:col>5</xdr:col>
      <xdr:colOff>266700</xdr:colOff>
      <xdr:row>37</xdr:row>
      <xdr:rowOff>171449</xdr:rowOff>
    </xdr:from>
    <xdr:to>
      <xdr:col>6</xdr:col>
      <xdr:colOff>761999</xdr:colOff>
      <xdr:row>39</xdr:row>
      <xdr:rowOff>66675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4686300" y="5791200"/>
          <a:ext cx="1714499"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Cardiologist</a:t>
          </a:r>
          <a:r>
            <a:rPr lang="en-GB" sz="1100" baseline="0">
              <a:solidFill>
                <a:schemeClr val="bg1"/>
              </a:solidFill>
            </a:rPr>
            <a:t> </a:t>
          </a:r>
          <a:r>
            <a:rPr lang="en-GB" sz="1100">
              <a:solidFill>
                <a:schemeClr val="bg1"/>
              </a:solidFill>
            </a:rPr>
            <a:t>follow-up</a:t>
          </a:r>
        </a:p>
      </xdr:txBody>
    </xdr:sp>
    <xdr:clientData/>
  </xdr:twoCellAnchor>
  <xdr:twoCellAnchor>
    <xdr:from>
      <xdr:col>2</xdr:col>
      <xdr:colOff>390525</xdr:colOff>
      <xdr:row>18</xdr:row>
      <xdr:rowOff>66675</xdr:rowOff>
    </xdr:from>
    <xdr:to>
      <xdr:col>2</xdr:col>
      <xdr:colOff>600075</xdr:colOff>
      <xdr:row>19</xdr:row>
      <xdr:rowOff>171450</xdr:rowOff>
    </xdr:to>
    <xdr:sp macro="" textlink="">
      <xdr:nvSpPr>
        <xdr:cNvPr id="26" name="TextBox 25">
          <a:extLst>
            <a:ext uri="{FF2B5EF4-FFF2-40B4-BE49-F238E27FC236}">
              <a16:creationId xmlns:a16="http://schemas.microsoft.com/office/drawing/2014/main" id="{00000000-0008-0000-0900-00001A000000}"/>
            </a:ext>
          </a:extLst>
        </xdr:cNvPr>
        <xdr:cNvSpPr txBox="1"/>
      </xdr:nvSpPr>
      <xdr:spPr>
        <a:xfrm>
          <a:off x="1632585" y="3427095"/>
          <a:ext cx="20955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1</a:t>
          </a:r>
        </a:p>
      </xdr:txBody>
    </xdr:sp>
    <xdr:clientData/>
  </xdr:twoCellAnchor>
  <xdr:twoCellAnchor>
    <xdr:from>
      <xdr:col>5</xdr:col>
      <xdr:colOff>133350</xdr:colOff>
      <xdr:row>32</xdr:row>
      <xdr:rowOff>19051</xdr:rowOff>
    </xdr:from>
    <xdr:to>
      <xdr:col>9</xdr:col>
      <xdr:colOff>47625</xdr:colOff>
      <xdr:row>33</xdr:row>
      <xdr:rowOff>114300</xdr:rowOff>
    </xdr:to>
    <xdr:sp macro="" textlink="">
      <xdr:nvSpPr>
        <xdr:cNvPr id="27" name="TextBox 26">
          <a:extLst>
            <a:ext uri="{FF2B5EF4-FFF2-40B4-BE49-F238E27FC236}">
              <a16:creationId xmlns:a16="http://schemas.microsoft.com/office/drawing/2014/main" id="{00000000-0008-0000-0900-00001B000000}"/>
            </a:ext>
          </a:extLst>
        </xdr:cNvPr>
        <xdr:cNvSpPr txBox="1"/>
      </xdr:nvSpPr>
      <xdr:spPr>
        <a:xfrm>
          <a:off x="4552950" y="5791200"/>
          <a:ext cx="4791075"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1. Specify</a:t>
          </a:r>
          <a:r>
            <a:rPr lang="en-GB" sz="1100" b="1" baseline="0">
              <a:solidFill>
                <a:schemeClr val="bg1"/>
              </a:solidFill>
            </a:rPr>
            <a:t> patient flow following admission:</a:t>
          </a:r>
          <a:endParaRPr lang="en-GB" sz="1100" b="1">
            <a:solidFill>
              <a:schemeClr val="bg1"/>
            </a:solidFill>
          </a:endParaRPr>
        </a:p>
      </xdr:txBody>
    </xdr:sp>
    <xdr:clientData/>
  </xdr:twoCellAnchor>
  <xdr:twoCellAnchor>
    <xdr:from>
      <xdr:col>5</xdr:col>
      <xdr:colOff>266700</xdr:colOff>
      <xdr:row>65</xdr:row>
      <xdr:rowOff>161925</xdr:rowOff>
    </xdr:from>
    <xdr:to>
      <xdr:col>6</xdr:col>
      <xdr:colOff>1038224</xdr:colOff>
      <xdr:row>67</xdr:row>
      <xdr:rowOff>28575</xdr:rowOff>
    </xdr:to>
    <xdr:sp macro="" textlink="">
      <xdr:nvSpPr>
        <xdr:cNvPr id="28" name="TextBox 27">
          <a:extLst>
            <a:ext uri="{FF2B5EF4-FFF2-40B4-BE49-F238E27FC236}">
              <a16:creationId xmlns:a16="http://schemas.microsoft.com/office/drawing/2014/main" id="{00000000-0008-0000-0900-00001C000000}"/>
            </a:ext>
          </a:extLst>
        </xdr:cNvPr>
        <xdr:cNvSpPr txBox="1"/>
      </xdr:nvSpPr>
      <xdr:spPr>
        <a:xfrm>
          <a:off x="4686300" y="5791200"/>
          <a:ext cx="1990724"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133350</xdr:colOff>
      <xdr:row>64</xdr:row>
      <xdr:rowOff>19051</xdr:rowOff>
    </xdr:from>
    <xdr:to>
      <xdr:col>9</xdr:col>
      <xdr:colOff>47625</xdr:colOff>
      <xdr:row>65</xdr:row>
      <xdr:rowOff>114300</xdr:rowOff>
    </xdr:to>
    <xdr:sp macro="" textlink="">
      <xdr:nvSpPr>
        <xdr:cNvPr id="29" name="TextBox 28">
          <a:extLst>
            <a:ext uri="{FF2B5EF4-FFF2-40B4-BE49-F238E27FC236}">
              <a16:creationId xmlns:a16="http://schemas.microsoft.com/office/drawing/2014/main" id="{00000000-0008-0000-0900-00001D000000}"/>
            </a:ext>
          </a:extLst>
        </xdr:cNvPr>
        <xdr:cNvSpPr txBox="1"/>
      </xdr:nvSpPr>
      <xdr:spPr>
        <a:xfrm>
          <a:off x="4552950" y="5791200"/>
          <a:ext cx="4791075"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4. Specify patient flow following Cardiologist follow up:</a:t>
          </a:r>
        </a:p>
      </xdr:txBody>
    </xdr:sp>
    <xdr:clientData/>
  </xdr:twoCellAnchor>
  <xdr:twoCellAnchor>
    <xdr:from>
      <xdr:col>5</xdr:col>
      <xdr:colOff>266700</xdr:colOff>
      <xdr:row>47</xdr:row>
      <xdr:rowOff>161925</xdr:rowOff>
    </xdr:from>
    <xdr:to>
      <xdr:col>6</xdr:col>
      <xdr:colOff>1038224</xdr:colOff>
      <xdr:row>49</xdr:row>
      <xdr:rowOff>28575</xdr:rowOff>
    </xdr:to>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4686300" y="5791200"/>
          <a:ext cx="1990724"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133350</xdr:colOff>
      <xdr:row>46</xdr:row>
      <xdr:rowOff>19051</xdr:rowOff>
    </xdr:from>
    <xdr:to>
      <xdr:col>9</xdr:col>
      <xdr:colOff>47625</xdr:colOff>
      <xdr:row>47</xdr:row>
      <xdr:rowOff>114300</xdr:rowOff>
    </xdr:to>
    <xdr:sp macro="" textlink="">
      <xdr:nvSpPr>
        <xdr:cNvPr id="31" name="TextBox 30">
          <a:extLst>
            <a:ext uri="{FF2B5EF4-FFF2-40B4-BE49-F238E27FC236}">
              <a16:creationId xmlns:a16="http://schemas.microsoft.com/office/drawing/2014/main" id="{00000000-0008-0000-0900-00001F000000}"/>
            </a:ext>
          </a:extLst>
        </xdr:cNvPr>
        <xdr:cNvSpPr txBox="1"/>
      </xdr:nvSpPr>
      <xdr:spPr>
        <a:xfrm>
          <a:off x="4552950" y="5791200"/>
          <a:ext cx="4791075"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2. Specify</a:t>
          </a:r>
          <a:r>
            <a:rPr lang="en-GB" sz="1100" b="1" baseline="0">
              <a:solidFill>
                <a:schemeClr val="bg1"/>
              </a:solidFill>
            </a:rPr>
            <a:t> patient flow following Cardiac rehabilitation:</a:t>
          </a:r>
          <a:endParaRPr lang="en-GB" sz="1100" b="1">
            <a:solidFill>
              <a:schemeClr val="bg1"/>
            </a:solidFill>
          </a:endParaRPr>
        </a:p>
      </xdr:txBody>
    </xdr:sp>
    <xdr:clientData/>
  </xdr:twoCellAnchor>
  <xdr:twoCellAnchor>
    <xdr:from>
      <xdr:col>5</xdr:col>
      <xdr:colOff>266700</xdr:colOff>
      <xdr:row>59</xdr:row>
      <xdr:rowOff>166687</xdr:rowOff>
    </xdr:from>
    <xdr:to>
      <xdr:col>5</xdr:col>
      <xdr:colOff>695325</xdr:colOff>
      <xdr:row>61</xdr:row>
      <xdr:rowOff>33337</xdr:rowOff>
    </xdr:to>
    <xdr:sp macro="" textlink="">
      <xdr:nvSpPr>
        <xdr:cNvPr id="32" name="TextBox 31">
          <a:extLst>
            <a:ext uri="{FF2B5EF4-FFF2-40B4-BE49-F238E27FC236}">
              <a16:creationId xmlns:a16="http://schemas.microsoft.com/office/drawing/2014/main" id="{00000000-0008-0000-0900-000020000000}"/>
            </a:ext>
          </a:extLst>
        </xdr:cNvPr>
        <xdr:cNvSpPr txBox="1"/>
      </xdr:nvSpPr>
      <xdr:spPr>
        <a:xfrm>
          <a:off x="4686300" y="5791200"/>
          <a:ext cx="428625"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GP</a:t>
          </a:r>
        </a:p>
      </xdr:txBody>
    </xdr:sp>
    <xdr:clientData/>
  </xdr:twoCellAnchor>
  <xdr:twoCellAnchor>
    <xdr:from>
      <xdr:col>5</xdr:col>
      <xdr:colOff>266700</xdr:colOff>
      <xdr:row>57</xdr:row>
      <xdr:rowOff>161925</xdr:rowOff>
    </xdr:from>
    <xdr:to>
      <xdr:col>6</xdr:col>
      <xdr:colOff>1038224</xdr:colOff>
      <xdr:row>59</xdr:row>
      <xdr:rowOff>28575</xdr:rowOff>
    </xdr:to>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4686300" y="5791200"/>
          <a:ext cx="1990724"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bg1"/>
              </a:solidFill>
            </a:rPr>
            <a:t>Praluent initiator</a:t>
          </a:r>
        </a:p>
      </xdr:txBody>
    </xdr:sp>
    <xdr:clientData/>
  </xdr:twoCellAnchor>
  <xdr:twoCellAnchor>
    <xdr:from>
      <xdr:col>5</xdr:col>
      <xdr:colOff>133350</xdr:colOff>
      <xdr:row>56</xdr:row>
      <xdr:rowOff>19051</xdr:rowOff>
    </xdr:from>
    <xdr:to>
      <xdr:col>9</xdr:col>
      <xdr:colOff>47625</xdr:colOff>
      <xdr:row>57</xdr:row>
      <xdr:rowOff>114300</xdr:rowOff>
    </xdr:to>
    <xdr:sp macro="" textlink="">
      <xdr:nvSpPr>
        <xdr:cNvPr id="34" name="TextBox 33">
          <a:extLst>
            <a:ext uri="{FF2B5EF4-FFF2-40B4-BE49-F238E27FC236}">
              <a16:creationId xmlns:a16="http://schemas.microsoft.com/office/drawing/2014/main" id="{00000000-0008-0000-0900-000022000000}"/>
            </a:ext>
          </a:extLst>
        </xdr:cNvPr>
        <xdr:cNvSpPr txBox="1"/>
      </xdr:nvSpPr>
      <xdr:spPr>
        <a:xfrm>
          <a:off x="4552950" y="5791200"/>
          <a:ext cx="4791075"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3. Specify</a:t>
          </a:r>
          <a:r>
            <a:rPr lang="en-GB" sz="1100" b="1" baseline="0">
              <a:solidFill>
                <a:schemeClr val="bg1"/>
              </a:solidFill>
            </a:rPr>
            <a:t> patient flow following  GP:</a:t>
          </a:r>
          <a:endParaRPr lang="en-GB" sz="1100" b="1">
            <a:solidFill>
              <a:schemeClr val="bg1"/>
            </a:solidFill>
          </a:endParaRPr>
        </a:p>
      </xdr:txBody>
    </xdr:sp>
    <xdr:clientData/>
  </xdr:twoCellAnchor>
  <xdr:twoCellAnchor>
    <xdr:from>
      <xdr:col>6</xdr:col>
      <xdr:colOff>400050</xdr:colOff>
      <xdr:row>9</xdr:row>
      <xdr:rowOff>104775</xdr:rowOff>
    </xdr:from>
    <xdr:to>
      <xdr:col>6</xdr:col>
      <xdr:colOff>609600</xdr:colOff>
      <xdr:row>11</xdr:row>
      <xdr:rowOff>19050</xdr:rowOff>
    </xdr:to>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6038850" y="1773555"/>
          <a:ext cx="20955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2</a:t>
          </a:r>
        </a:p>
      </xdr:txBody>
    </xdr:sp>
    <xdr:clientData/>
  </xdr:twoCellAnchor>
  <xdr:twoCellAnchor>
    <xdr:from>
      <xdr:col>9</xdr:col>
      <xdr:colOff>857250</xdr:colOff>
      <xdr:row>18</xdr:row>
      <xdr:rowOff>57150</xdr:rowOff>
    </xdr:from>
    <xdr:to>
      <xdr:col>9</xdr:col>
      <xdr:colOff>1066800</xdr:colOff>
      <xdr:row>19</xdr:row>
      <xdr:rowOff>161925</xdr:rowOff>
    </xdr:to>
    <xdr:sp macro="" textlink="">
      <xdr:nvSpPr>
        <xdr:cNvPr id="36" name="TextBox 35">
          <a:extLst>
            <a:ext uri="{FF2B5EF4-FFF2-40B4-BE49-F238E27FC236}">
              <a16:creationId xmlns:a16="http://schemas.microsoft.com/office/drawing/2014/main" id="{00000000-0008-0000-0900-000024000000}"/>
            </a:ext>
          </a:extLst>
        </xdr:cNvPr>
        <xdr:cNvSpPr txBox="1"/>
      </xdr:nvSpPr>
      <xdr:spPr>
        <a:xfrm>
          <a:off x="10153650" y="3417570"/>
          <a:ext cx="20955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3</a:t>
          </a:r>
        </a:p>
      </xdr:txBody>
    </xdr:sp>
    <xdr:clientData/>
  </xdr:twoCellAnchor>
  <xdr:twoCellAnchor>
    <xdr:from>
      <xdr:col>6</xdr:col>
      <xdr:colOff>527173</xdr:colOff>
      <xdr:row>8</xdr:row>
      <xdr:rowOff>161925</xdr:rowOff>
    </xdr:from>
    <xdr:to>
      <xdr:col>11</xdr:col>
      <xdr:colOff>525224</xdr:colOff>
      <xdr:row>17</xdr:row>
      <xdr:rowOff>9526</xdr:rowOff>
    </xdr:to>
    <xdr:cxnSp macro="">
      <xdr:nvCxnSpPr>
        <xdr:cNvPr id="37" name="Revised2" hidden="1">
          <a:extLst>
            <a:ext uri="{FF2B5EF4-FFF2-40B4-BE49-F238E27FC236}">
              <a16:creationId xmlns:a16="http://schemas.microsoft.com/office/drawing/2014/main" id="{00000000-0008-0000-0900-000025000000}"/>
            </a:ext>
          </a:extLst>
        </xdr:cNvPr>
        <xdr:cNvCxnSpPr>
          <a:stCxn id="14" idx="0"/>
          <a:endCxn id="12" idx="0"/>
        </xdr:cNvCxnSpPr>
      </xdr:nvCxnSpPr>
      <xdr:spPr>
        <a:xfrm rot="16200000" flipH="1">
          <a:off x="8443378" y="-637200"/>
          <a:ext cx="1539241" cy="6094051"/>
        </a:xfrm>
        <a:prstGeom prst="bentConnector3">
          <a:avLst>
            <a:gd name="adj1" fmla="val -15000"/>
          </a:avLst>
        </a:prstGeom>
        <a:ln w="28575">
          <a:solidFill>
            <a:srgbClr val="92D05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336256</xdr:colOff>
      <xdr:row>20</xdr:row>
      <xdr:rowOff>30898</xdr:rowOff>
    </xdr:from>
    <xdr:to>
      <xdr:col>11</xdr:col>
      <xdr:colOff>525226</xdr:colOff>
      <xdr:row>21</xdr:row>
      <xdr:rowOff>0</xdr:rowOff>
    </xdr:to>
    <xdr:cxnSp macro="">
      <xdr:nvCxnSpPr>
        <xdr:cNvPr id="38" name="Revised1" hidden="1">
          <a:extLst>
            <a:ext uri="{FF2B5EF4-FFF2-40B4-BE49-F238E27FC236}">
              <a16:creationId xmlns:a16="http://schemas.microsoft.com/office/drawing/2014/main" id="{00000000-0008-0000-0900-000026000000}"/>
            </a:ext>
          </a:extLst>
        </xdr:cNvPr>
        <xdr:cNvCxnSpPr>
          <a:stCxn id="13" idx="3"/>
          <a:endCxn id="12" idx="2"/>
        </xdr:cNvCxnSpPr>
      </xdr:nvCxnSpPr>
      <xdr:spPr>
        <a:xfrm rot="16200000" flipH="1">
          <a:off x="6843180" y="-1507786"/>
          <a:ext cx="151982" cy="10681710"/>
        </a:xfrm>
        <a:prstGeom prst="bentConnector3">
          <a:avLst>
            <a:gd name="adj1" fmla="val 1020278"/>
          </a:avLst>
        </a:prstGeom>
        <a:ln w="28575">
          <a:solidFill>
            <a:srgbClr val="92D05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718093</xdr:colOff>
      <xdr:row>20</xdr:row>
      <xdr:rowOff>161925</xdr:rowOff>
    </xdr:from>
    <xdr:to>
      <xdr:col>11</xdr:col>
      <xdr:colOff>252413</xdr:colOff>
      <xdr:row>26</xdr:row>
      <xdr:rowOff>39029</xdr:rowOff>
    </xdr:to>
    <xdr:cxnSp macro="">
      <xdr:nvCxnSpPr>
        <xdr:cNvPr id="39" name="Revised4" hidden="1">
          <a:extLst>
            <a:ext uri="{FF2B5EF4-FFF2-40B4-BE49-F238E27FC236}">
              <a16:creationId xmlns:a16="http://schemas.microsoft.com/office/drawing/2014/main" id="{00000000-0008-0000-0900-000027000000}"/>
            </a:ext>
          </a:extLst>
        </xdr:cNvPr>
        <xdr:cNvCxnSpPr>
          <a:stCxn id="43" idx="5"/>
          <a:endCxn id="3" idx="2"/>
        </xdr:cNvCxnSpPr>
      </xdr:nvCxnSpPr>
      <xdr:spPr>
        <a:xfrm rot="5400000" flipH="1" flipV="1">
          <a:off x="8665811" y="1579187"/>
          <a:ext cx="1012484" cy="5630320"/>
        </a:xfrm>
        <a:prstGeom prst="bentConnector3">
          <a:avLst>
            <a:gd name="adj1" fmla="val -1518"/>
          </a:avLst>
        </a:prstGeom>
        <a:ln w="28575">
          <a:solidFill>
            <a:srgbClr val="92D05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276225</xdr:colOff>
      <xdr:row>41</xdr:row>
      <xdr:rowOff>95249</xdr:rowOff>
    </xdr:from>
    <xdr:to>
      <xdr:col>6</xdr:col>
      <xdr:colOff>1152525</xdr:colOff>
      <xdr:row>42</xdr:row>
      <xdr:rowOff>171450</xdr:rowOff>
    </xdr:to>
    <xdr:sp macro="" textlink="">
      <xdr:nvSpPr>
        <xdr:cNvPr id="40" name="TextBox 39">
          <a:extLst>
            <a:ext uri="{FF2B5EF4-FFF2-40B4-BE49-F238E27FC236}">
              <a16:creationId xmlns:a16="http://schemas.microsoft.com/office/drawing/2014/main" id="{00000000-0008-0000-0900-000028000000}"/>
            </a:ext>
          </a:extLst>
        </xdr:cNvPr>
        <xdr:cNvSpPr txBox="1"/>
      </xdr:nvSpPr>
      <xdr:spPr>
        <a:xfrm>
          <a:off x="4695825" y="5791200"/>
          <a:ext cx="2095500"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FFC000"/>
              </a:solidFill>
            </a:rPr>
            <a:t>Initiate</a:t>
          </a:r>
          <a:r>
            <a:rPr lang="en-GB" sz="1100" baseline="0">
              <a:solidFill>
                <a:srgbClr val="FFC000"/>
              </a:solidFill>
            </a:rPr>
            <a:t> Praluent at admission?</a:t>
          </a:r>
          <a:endParaRPr lang="en-GB" sz="1100">
            <a:solidFill>
              <a:srgbClr val="FFC000"/>
            </a:solidFill>
          </a:endParaRPr>
        </a:p>
      </xdr:txBody>
    </xdr:sp>
    <xdr:clientData/>
  </xdr:twoCellAnchor>
  <xdr:twoCellAnchor>
    <xdr:from>
      <xdr:col>5</xdr:col>
      <xdr:colOff>276224</xdr:colOff>
      <xdr:row>51</xdr:row>
      <xdr:rowOff>133350</xdr:rowOff>
    </xdr:from>
    <xdr:to>
      <xdr:col>7</xdr:col>
      <xdr:colOff>57149</xdr:colOff>
      <xdr:row>53</xdr:row>
      <xdr:rowOff>19051</xdr:rowOff>
    </xdr:to>
    <xdr:sp macro="" textlink="">
      <xdr:nvSpPr>
        <xdr:cNvPr id="41" name="TextBox 40">
          <a:extLst>
            <a:ext uri="{FF2B5EF4-FFF2-40B4-BE49-F238E27FC236}">
              <a16:creationId xmlns:a16="http://schemas.microsoft.com/office/drawing/2014/main" id="{00000000-0008-0000-0900-000029000000}"/>
            </a:ext>
          </a:extLst>
        </xdr:cNvPr>
        <xdr:cNvSpPr txBox="1"/>
      </xdr:nvSpPr>
      <xdr:spPr>
        <a:xfrm>
          <a:off x="4695824" y="5791200"/>
          <a:ext cx="2219325"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FFC000"/>
              </a:solidFill>
            </a:rPr>
            <a:t>Initiate</a:t>
          </a:r>
          <a:r>
            <a:rPr lang="en-GB" sz="1100" baseline="0">
              <a:solidFill>
                <a:srgbClr val="FFC000"/>
              </a:solidFill>
            </a:rPr>
            <a:t> Praluent at  cardiac rehab?</a:t>
          </a:r>
          <a:endParaRPr lang="en-GB" sz="1100">
            <a:solidFill>
              <a:srgbClr val="FFC000"/>
            </a:solidFill>
          </a:endParaRPr>
        </a:p>
      </xdr:txBody>
    </xdr:sp>
    <xdr:clientData/>
  </xdr:twoCellAnchor>
  <xdr:twoCellAnchor>
    <xdr:from>
      <xdr:col>5</xdr:col>
      <xdr:colOff>276226</xdr:colOff>
      <xdr:row>69</xdr:row>
      <xdr:rowOff>123825</xdr:rowOff>
    </xdr:from>
    <xdr:to>
      <xdr:col>6</xdr:col>
      <xdr:colOff>1095376</xdr:colOff>
      <xdr:row>71</xdr:row>
      <xdr:rowOff>9526</xdr:rowOff>
    </xdr:to>
    <xdr:sp macro="" textlink="">
      <xdr:nvSpPr>
        <xdr:cNvPr id="42" name="TextBox 41">
          <a:extLst>
            <a:ext uri="{FF2B5EF4-FFF2-40B4-BE49-F238E27FC236}">
              <a16:creationId xmlns:a16="http://schemas.microsoft.com/office/drawing/2014/main" id="{00000000-0008-0000-0900-00002A000000}"/>
            </a:ext>
          </a:extLst>
        </xdr:cNvPr>
        <xdr:cNvSpPr txBox="1"/>
      </xdr:nvSpPr>
      <xdr:spPr>
        <a:xfrm>
          <a:off x="4695826" y="5791200"/>
          <a:ext cx="2038350"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FFC000"/>
              </a:solidFill>
            </a:rPr>
            <a:t>Initiate</a:t>
          </a:r>
          <a:r>
            <a:rPr lang="en-GB" sz="1100" baseline="0">
              <a:solidFill>
                <a:srgbClr val="FFC000"/>
              </a:solidFill>
            </a:rPr>
            <a:t> Praluent at folllow up?</a:t>
          </a:r>
          <a:endParaRPr lang="en-GB" sz="1100">
            <a:solidFill>
              <a:srgbClr val="FFC000"/>
            </a:solidFill>
          </a:endParaRPr>
        </a:p>
      </xdr:txBody>
    </xdr:sp>
    <xdr:clientData/>
  </xdr:twoCellAnchor>
  <xdr:twoCellAnchor>
    <xdr:from>
      <xdr:col>6</xdr:col>
      <xdr:colOff>257174</xdr:colOff>
      <xdr:row>23</xdr:row>
      <xdr:rowOff>123825</xdr:rowOff>
    </xdr:from>
    <xdr:to>
      <xdr:col>6</xdr:col>
      <xdr:colOff>797174</xdr:colOff>
      <xdr:row>26</xdr:row>
      <xdr:rowOff>120900</xdr:rowOff>
    </xdr:to>
    <xdr:sp macro="[0]!Revised2Click4" textlink="">
      <xdr:nvSpPr>
        <xdr:cNvPr id="43" name="Oval 42">
          <a:extLst>
            <a:ext uri="{FF2B5EF4-FFF2-40B4-BE49-F238E27FC236}">
              <a16:creationId xmlns:a16="http://schemas.microsoft.com/office/drawing/2014/main" id="{00000000-0008-0000-0900-00002B000000}"/>
            </a:ext>
          </a:extLst>
        </xdr:cNvPr>
        <xdr:cNvSpPr/>
      </xdr:nvSpPr>
      <xdr:spPr>
        <a:xfrm>
          <a:off x="5895974" y="4413885"/>
          <a:ext cx="540000" cy="568575"/>
        </a:xfrm>
        <a:prstGeom prst="ellipse">
          <a:avLst/>
        </a:prstGeom>
        <a:solidFill>
          <a:srgbClr val="009BC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400050</xdr:colOff>
      <xdr:row>24</xdr:row>
      <xdr:rowOff>85725</xdr:rowOff>
    </xdr:from>
    <xdr:to>
      <xdr:col>6</xdr:col>
      <xdr:colOff>609600</xdr:colOff>
      <xdr:row>26</xdr:row>
      <xdr:rowOff>0</xdr:rowOff>
    </xdr:to>
    <xdr:sp macro="" textlink="">
      <xdr:nvSpPr>
        <xdr:cNvPr id="44" name="TextBox 43">
          <a:extLst>
            <a:ext uri="{FF2B5EF4-FFF2-40B4-BE49-F238E27FC236}">
              <a16:creationId xmlns:a16="http://schemas.microsoft.com/office/drawing/2014/main" id="{00000000-0008-0000-0900-00002C000000}"/>
            </a:ext>
          </a:extLst>
        </xdr:cNvPr>
        <xdr:cNvSpPr txBox="1"/>
      </xdr:nvSpPr>
      <xdr:spPr>
        <a:xfrm>
          <a:off x="6038850" y="4566285"/>
          <a:ext cx="2095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4</a:t>
          </a:r>
        </a:p>
      </xdr:txBody>
    </xdr:sp>
    <xdr:clientData/>
  </xdr:twoCellAnchor>
  <xdr:twoCellAnchor>
    <xdr:from>
      <xdr:col>6</xdr:col>
      <xdr:colOff>685800</xdr:colOff>
      <xdr:row>72</xdr:row>
      <xdr:rowOff>50800</xdr:rowOff>
    </xdr:from>
    <xdr:to>
      <xdr:col>7</xdr:col>
      <xdr:colOff>1181100</xdr:colOff>
      <xdr:row>74</xdr:row>
      <xdr:rowOff>9525</xdr:rowOff>
    </xdr:to>
    <xdr:sp macro="" textlink="">
      <xdr:nvSpPr>
        <xdr:cNvPr id="45" name="TextBox 44">
          <a:hlinkClick xmlns:r="http://schemas.openxmlformats.org/officeDocument/2006/relationships" r:id="rId4"/>
          <a:extLst>
            <a:ext uri="{FF2B5EF4-FFF2-40B4-BE49-F238E27FC236}">
              <a16:creationId xmlns:a16="http://schemas.microsoft.com/office/drawing/2014/main" id="{00000000-0008-0000-0900-00002D000000}"/>
            </a:ext>
          </a:extLst>
        </xdr:cNvPr>
        <xdr:cNvSpPr txBox="1"/>
      </xdr:nvSpPr>
      <xdr:spPr>
        <a:xfrm>
          <a:off x="6324600" y="5842000"/>
          <a:ext cx="1714500" cy="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5</xdr:col>
      <xdr:colOff>825500</xdr:colOff>
      <xdr:row>3</xdr:row>
      <xdr:rowOff>165100</xdr:rowOff>
    </xdr:from>
    <xdr:to>
      <xdr:col>8</xdr:col>
      <xdr:colOff>609600</xdr:colOff>
      <xdr:row>5</xdr:row>
      <xdr:rowOff>123825</xdr:rowOff>
    </xdr:to>
    <xdr:sp macro="[0]!RestoreSheetforRev2" textlink="">
      <xdr:nvSpPr>
        <xdr:cNvPr id="47" name="TextBox 46">
          <a:extLst>
            <a:ext uri="{FF2B5EF4-FFF2-40B4-BE49-F238E27FC236}">
              <a16:creationId xmlns:a16="http://schemas.microsoft.com/office/drawing/2014/main" id="{00000000-0008-0000-0900-00002F000000}"/>
            </a:ext>
          </a:extLst>
        </xdr:cNvPr>
        <xdr:cNvSpPr txBox="1"/>
      </xdr:nvSpPr>
      <xdr:spPr>
        <a:xfrm>
          <a:off x="5245100" y="713740"/>
          <a:ext cx="3441700" cy="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baseline="0">
              <a:solidFill>
                <a:srgbClr val="009BC3"/>
              </a:solidFill>
            </a:rPr>
            <a:t>Set to values from current service model</a:t>
          </a:r>
          <a:endParaRPr lang="en-GB" sz="1200" u="sng">
            <a:solidFill>
              <a:srgbClr val="009BC3"/>
            </a:solidFill>
          </a:endParaRPr>
        </a:p>
      </xdr:txBody>
    </xdr:sp>
    <xdr:clientData/>
  </xdr:twoCellAnchor>
  <xdr:twoCellAnchor>
    <xdr:from>
      <xdr:col>10</xdr:col>
      <xdr:colOff>466725</xdr:colOff>
      <xdr:row>3</xdr:row>
      <xdr:rowOff>133350</xdr:rowOff>
    </xdr:from>
    <xdr:to>
      <xdr:col>10</xdr:col>
      <xdr:colOff>1143000</xdr:colOff>
      <xdr:row>5</xdr:row>
      <xdr:rowOff>85725</xdr:rowOff>
    </xdr:to>
    <xdr:sp macro="[0]!Revised2All" textlink="">
      <xdr:nvSpPr>
        <xdr:cNvPr id="48" name="TextBox 47">
          <a:extLst>
            <a:ext uri="{FF2B5EF4-FFF2-40B4-BE49-F238E27FC236}">
              <a16:creationId xmlns:a16="http://schemas.microsoft.com/office/drawing/2014/main" id="{00000000-0008-0000-0900-000030000000}"/>
            </a:ext>
          </a:extLst>
        </xdr:cNvPr>
        <xdr:cNvSpPr txBox="1"/>
      </xdr:nvSpPr>
      <xdr:spPr>
        <a:xfrm>
          <a:off x="10982325" y="681990"/>
          <a:ext cx="676275" cy="3181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solidFill>
                <a:srgbClr val="009BC3"/>
              </a:solidFill>
            </a:rPr>
            <a:t>Show all</a:t>
          </a:r>
        </a:p>
      </xdr:txBody>
    </xdr:sp>
    <xdr:clientData/>
  </xdr:twoCellAnchor>
  <xdr:twoCellAnchor>
    <xdr:from>
      <xdr:col>11</xdr:col>
      <xdr:colOff>123825</xdr:colOff>
      <xdr:row>3</xdr:row>
      <xdr:rowOff>133350</xdr:rowOff>
    </xdr:from>
    <xdr:to>
      <xdr:col>11</xdr:col>
      <xdr:colOff>800100</xdr:colOff>
      <xdr:row>5</xdr:row>
      <xdr:rowOff>85725</xdr:rowOff>
    </xdr:to>
    <xdr:sp macro="[0]!Revised2None" textlink="">
      <xdr:nvSpPr>
        <xdr:cNvPr id="49" name="TextBox 48">
          <a:extLst>
            <a:ext uri="{FF2B5EF4-FFF2-40B4-BE49-F238E27FC236}">
              <a16:creationId xmlns:a16="http://schemas.microsoft.com/office/drawing/2014/main" id="{00000000-0008-0000-0900-000031000000}"/>
            </a:ext>
          </a:extLst>
        </xdr:cNvPr>
        <xdr:cNvSpPr txBox="1"/>
      </xdr:nvSpPr>
      <xdr:spPr>
        <a:xfrm>
          <a:off x="11858625" y="681990"/>
          <a:ext cx="676275" cy="3181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solidFill>
                <a:srgbClr val="009BC3"/>
              </a:solidFill>
            </a:rPr>
            <a:t>Hide</a:t>
          </a:r>
          <a:r>
            <a:rPr lang="en-GB" sz="1100" u="sng" baseline="0">
              <a:solidFill>
                <a:srgbClr val="009BC3"/>
              </a:solidFill>
            </a:rPr>
            <a:t> </a:t>
          </a:r>
          <a:r>
            <a:rPr lang="en-GB" sz="1100" u="sng">
              <a:solidFill>
                <a:srgbClr val="009BC3"/>
              </a:solidFill>
            </a:rPr>
            <a:t> all</a:t>
          </a:r>
        </a:p>
      </xdr:txBody>
    </xdr:sp>
    <xdr:clientData/>
  </xdr:twoCellAnchor>
  <xdr:twoCellAnchor>
    <xdr:from>
      <xdr:col>7</xdr:col>
      <xdr:colOff>330200</xdr:colOff>
      <xdr:row>31</xdr:row>
      <xdr:rowOff>0</xdr:rowOff>
    </xdr:from>
    <xdr:to>
      <xdr:col>7</xdr:col>
      <xdr:colOff>546100</xdr:colOff>
      <xdr:row>31</xdr:row>
      <xdr:rowOff>0</xdr:rowOff>
    </xdr:to>
    <xdr:sp macro="" textlink="">
      <xdr:nvSpPr>
        <xdr:cNvPr id="44033" name="CheckBox1" hidden="1">
          <a:extLst>
            <a:ext uri="{63B3BB69-23CF-44E3-9099-C40C66FF867C}">
              <a14:compatExt xmlns:a14="http://schemas.microsoft.com/office/drawing/2010/main"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330200</xdr:colOff>
      <xdr:row>31</xdr:row>
      <xdr:rowOff>0</xdr:rowOff>
    </xdr:from>
    <xdr:to>
      <xdr:col>7</xdr:col>
      <xdr:colOff>546100</xdr:colOff>
      <xdr:row>31</xdr:row>
      <xdr:rowOff>0</xdr:rowOff>
    </xdr:to>
    <xdr:sp macro="" textlink="">
      <xdr:nvSpPr>
        <xdr:cNvPr id="44034" name="CheckBox2" hidden="1">
          <a:extLst>
            <a:ext uri="{63B3BB69-23CF-44E3-9099-C40C66FF867C}">
              <a14:compatExt xmlns:a14="http://schemas.microsoft.com/office/drawing/2010/main"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317500</xdr:colOff>
      <xdr:row>31</xdr:row>
      <xdr:rowOff>0</xdr:rowOff>
    </xdr:from>
    <xdr:to>
      <xdr:col>7</xdr:col>
      <xdr:colOff>520700</xdr:colOff>
      <xdr:row>31</xdr:row>
      <xdr:rowOff>0</xdr:rowOff>
    </xdr:to>
    <xdr:sp macro="" textlink="">
      <xdr:nvSpPr>
        <xdr:cNvPr id="44035" name="CheckBox3" hidden="1">
          <a:extLst>
            <a:ext uri="{63B3BB69-23CF-44E3-9099-C40C66FF867C}">
              <a14:compatExt xmlns:a14="http://schemas.microsoft.com/office/drawing/2010/main" spid="_x0000_s44035"/>
            </a:ext>
            <a:ext uri="{FF2B5EF4-FFF2-40B4-BE49-F238E27FC236}">
              <a16:creationId xmlns:a16="http://schemas.microsoft.com/office/drawing/2014/main" id="{00000000-0008-0000-0900-000003A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304800</xdr:colOff>
      <xdr:row>31</xdr:row>
      <xdr:rowOff>0</xdr:rowOff>
    </xdr:from>
    <xdr:to>
      <xdr:col>7</xdr:col>
      <xdr:colOff>520700</xdr:colOff>
      <xdr:row>31</xdr:row>
      <xdr:rowOff>0</xdr:rowOff>
    </xdr:to>
    <xdr:sp macro="" textlink="">
      <xdr:nvSpPr>
        <xdr:cNvPr id="44036" name="CheckBox4" hidden="1">
          <a:extLst>
            <a:ext uri="{63B3BB69-23CF-44E3-9099-C40C66FF867C}">
              <a14:compatExt xmlns:a14="http://schemas.microsoft.com/office/drawing/2010/main"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533400</xdr:colOff>
      <xdr:row>31</xdr:row>
      <xdr:rowOff>0</xdr:rowOff>
    </xdr:from>
    <xdr:to>
      <xdr:col>7</xdr:col>
      <xdr:colOff>749300</xdr:colOff>
      <xdr:row>31</xdr:row>
      <xdr:rowOff>0</xdr:rowOff>
    </xdr:to>
    <xdr:sp macro="" textlink="">
      <xdr:nvSpPr>
        <xdr:cNvPr id="44037" name="CheckBox5" hidden="1">
          <a:extLst>
            <a:ext uri="{63B3BB69-23CF-44E3-9099-C40C66FF867C}">
              <a14:compatExt xmlns:a14="http://schemas.microsoft.com/office/drawing/2010/main" spid="_x0000_s44037"/>
            </a:ext>
            <a:ext uri="{FF2B5EF4-FFF2-40B4-BE49-F238E27FC236}">
              <a16:creationId xmlns:a16="http://schemas.microsoft.com/office/drawing/2014/main" id="{00000000-0008-0000-0900-000005A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7</xdr:col>
      <xdr:colOff>533400</xdr:colOff>
      <xdr:row>31</xdr:row>
      <xdr:rowOff>0</xdr:rowOff>
    </xdr:from>
    <xdr:to>
      <xdr:col>7</xdr:col>
      <xdr:colOff>749300</xdr:colOff>
      <xdr:row>31</xdr:row>
      <xdr:rowOff>0</xdr:rowOff>
    </xdr:to>
    <xdr:sp macro="" textlink="">
      <xdr:nvSpPr>
        <xdr:cNvPr id="44038" name="CheckBox6" hidden="1">
          <a:extLst>
            <a:ext uri="{63B3BB69-23CF-44E3-9099-C40C66FF867C}">
              <a14:compatExt xmlns:a14="http://schemas.microsoft.com/office/drawing/2010/main" spid="_x0000_s44038"/>
            </a:ext>
            <a:ext uri="{FF2B5EF4-FFF2-40B4-BE49-F238E27FC236}">
              <a16:creationId xmlns:a16="http://schemas.microsoft.com/office/drawing/2014/main" id="{00000000-0008-0000-0900-000006A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733425</xdr:colOff>
      <xdr:row>8</xdr:row>
      <xdr:rowOff>57150</xdr:rowOff>
    </xdr:from>
    <xdr:to>
      <xdr:col>6</xdr:col>
      <xdr:colOff>47625</xdr:colOff>
      <xdr:row>12</xdr:row>
      <xdr:rowOff>47626</xdr:rowOff>
    </xdr:to>
    <xdr:sp macro="" textlink="">
      <xdr:nvSpPr>
        <xdr:cNvPr id="56" name="CardAdmiss" hidden="1">
          <a:extLst>
            <a:ext uri="{FF2B5EF4-FFF2-40B4-BE49-F238E27FC236}">
              <a16:creationId xmlns:a16="http://schemas.microsoft.com/office/drawing/2014/main" id="{00000000-0008-0000-0900-000038000000}"/>
            </a:ext>
          </a:extLst>
        </xdr:cNvPr>
        <xdr:cNvSpPr/>
      </xdr:nvSpPr>
      <xdr:spPr>
        <a:xfrm>
          <a:off x="4413885" y="1535430"/>
          <a:ext cx="1272540" cy="737236"/>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733425</xdr:colOff>
      <xdr:row>23</xdr:row>
      <xdr:rowOff>28575</xdr:rowOff>
    </xdr:from>
    <xdr:to>
      <xdr:col>6</xdr:col>
      <xdr:colOff>47625</xdr:colOff>
      <xdr:row>27</xdr:row>
      <xdr:rowOff>9526</xdr:rowOff>
    </xdr:to>
    <xdr:sp macro="" textlink="">
      <xdr:nvSpPr>
        <xdr:cNvPr id="57" name="CardioAdmiss" hidden="1">
          <a:extLst>
            <a:ext uri="{FF2B5EF4-FFF2-40B4-BE49-F238E27FC236}">
              <a16:creationId xmlns:a16="http://schemas.microsoft.com/office/drawing/2014/main" id="{00000000-0008-0000-0900-000039000000}"/>
            </a:ext>
          </a:extLst>
        </xdr:cNvPr>
        <xdr:cNvSpPr/>
      </xdr:nvSpPr>
      <xdr:spPr>
        <a:xfrm>
          <a:off x="4413885" y="4318635"/>
          <a:ext cx="1272540" cy="735331"/>
        </a:xfrm>
        <a:prstGeom prst="roundRect">
          <a:avLst/>
        </a:prstGeom>
        <a:no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0</xdr:colOff>
      <xdr:row>40</xdr:row>
      <xdr:rowOff>0</xdr:rowOff>
    </xdr:from>
    <xdr:to>
      <xdr:col>7</xdr:col>
      <xdr:colOff>390525</xdr:colOff>
      <xdr:row>40</xdr:row>
      <xdr:rowOff>171449</xdr:rowOff>
    </xdr:to>
    <xdr:sp macro="[0]!Sheet5.R2Rec1Yes_Click" textlink="">
      <xdr:nvSpPr>
        <xdr:cNvPr id="58" name="RRec1Yes">
          <a:extLst>
            <a:ext uri="{FF2B5EF4-FFF2-40B4-BE49-F238E27FC236}">
              <a16:creationId xmlns:a16="http://schemas.microsoft.com/office/drawing/2014/main" id="{00000000-0008-0000-0900-00003A000000}"/>
            </a:ext>
          </a:extLst>
        </xdr:cNvPr>
        <xdr:cNvSpPr/>
      </xdr:nvSpPr>
      <xdr:spPr>
        <a:xfrm>
          <a:off x="6858000" y="5791200"/>
          <a:ext cx="390525" cy="0"/>
        </a:xfrm>
        <a:prstGeom prst="rect">
          <a:avLst/>
        </a:prstGeom>
        <a:solidFill>
          <a:srgbClr val="9CD35F"/>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581025</xdr:colOff>
      <xdr:row>40</xdr:row>
      <xdr:rowOff>0</xdr:rowOff>
    </xdr:from>
    <xdr:to>
      <xdr:col>7</xdr:col>
      <xdr:colOff>971550</xdr:colOff>
      <xdr:row>40</xdr:row>
      <xdr:rowOff>171449</xdr:rowOff>
    </xdr:to>
    <xdr:sp macro="[0]!Sheet5.R2Rec1No_Click" textlink="">
      <xdr:nvSpPr>
        <xdr:cNvPr id="59" name="RRec1No">
          <a:extLst>
            <a:ext uri="{FF2B5EF4-FFF2-40B4-BE49-F238E27FC236}">
              <a16:creationId xmlns:a16="http://schemas.microsoft.com/office/drawing/2014/main" id="{00000000-0008-0000-0900-00003B000000}"/>
            </a:ext>
          </a:extLst>
        </xdr:cNvPr>
        <xdr:cNvSpPr/>
      </xdr:nvSpPr>
      <xdr:spPr>
        <a:xfrm>
          <a:off x="7439025" y="5791200"/>
          <a:ext cx="390525" cy="0"/>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0</xdr:colOff>
      <xdr:row>41</xdr:row>
      <xdr:rowOff>171450</xdr:rowOff>
    </xdr:from>
    <xdr:to>
      <xdr:col>7</xdr:col>
      <xdr:colOff>390525</xdr:colOff>
      <xdr:row>42</xdr:row>
      <xdr:rowOff>152399</xdr:rowOff>
    </xdr:to>
    <xdr:sp macro="[0]!Sheet5.R2Rec2Yes_Click" textlink="">
      <xdr:nvSpPr>
        <xdr:cNvPr id="60" name="RRec2Yes">
          <a:extLst>
            <a:ext uri="{FF2B5EF4-FFF2-40B4-BE49-F238E27FC236}">
              <a16:creationId xmlns:a16="http://schemas.microsoft.com/office/drawing/2014/main" id="{00000000-0008-0000-0900-00003C000000}"/>
            </a:ext>
          </a:extLst>
        </xdr:cNvPr>
        <xdr:cNvSpPr/>
      </xdr:nvSpPr>
      <xdr:spPr>
        <a:xfrm>
          <a:off x="6858000" y="5791200"/>
          <a:ext cx="390525" cy="0"/>
        </a:xfrm>
        <a:prstGeom prst="rect">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581025</xdr:colOff>
      <xdr:row>41</xdr:row>
      <xdr:rowOff>171450</xdr:rowOff>
    </xdr:from>
    <xdr:to>
      <xdr:col>7</xdr:col>
      <xdr:colOff>971550</xdr:colOff>
      <xdr:row>42</xdr:row>
      <xdr:rowOff>152399</xdr:rowOff>
    </xdr:to>
    <xdr:sp macro="[0]!Sheet5.R2Rec2No_Click" textlink="">
      <xdr:nvSpPr>
        <xdr:cNvPr id="61" name="Rec1No">
          <a:extLst>
            <a:ext uri="{FF2B5EF4-FFF2-40B4-BE49-F238E27FC236}">
              <a16:creationId xmlns:a16="http://schemas.microsoft.com/office/drawing/2014/main" id="{00000000-0008-0000-0900-00003D000000}"/>
            </a:ext>
          </a:extLst>
        </xdr:cNvPr>
        <xdr:cNvSpPr/>
      </xdr:nvSpPr>
      <xdr:spPr>
        <a:xfrm>
          <a:off x="7439025" y="5791200"/>
          <a:ext cx="390525" cy="0"/>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66675</xdr:colOff>
      <xdr:row>50</xdr:row>
      <xdr:rowOff>9525</xdr:rowOff>
    </xdr:from>
    <xdr:to>
      <xdr:col>7</xdr:col>
      <xdr:colOff>457200</xdr:colOff>
      <xdr:row>50</xdr:row>
      <xdr:rowOff>180974</xdr:rowOff>
    </xdr:to>
    <xdr:sp macro="[0]!Sheet5.R2Rec3Yes_Click" textlink="">
      <xdr:nvSpPr>
        <xdr:cNvPr id="62" name="RRec3Yes">
          <a:extLst>
            <a:ext uri="{FF2B5EF4-FFF2-40B4-BE49-F238E27FC236}">
              <a16:creationId xmlns:a16="http://schemas.microsoft.com/office/drawing/2014/main" id="{00000000-0008-0000-0900-00003E000000}"/>
            </a:ext>
          </a:extLst>
        </xdr:cNvPr>
        <xdr:cNvSpPr/>
      </xdr:nvSpPr>
      <xdr:spPr>
        <a:xfrm>
          <a:off x="6924675" y="5791200"/>
          <a:ext cx="390525" cy="0"/>
        </a:xfrm>
        <a:prstGeom prst="rect">
          <a:avLst/>
        </a:prstGeom>
        <a:solidFill>
          <a:srgbClr val="9CD35F"/>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647700</xdr:colOff>
      <xdr:row>50</xdr:row>
      <xdr:rowOff>9525</xdr:rowOff>
    </xdr:from>
    <xdr:to>
      <xdr:col>7</xdr:col>
      <xdr:colOff>1038225</xdr:colOff>
      <xdr:row>50</xdr:row>
      <xdr:rowOff>180974</xdr:rowOff>
    </xdr:to>
    <xdr:sp macro="[0]!Sheet5.R2Rec3No_Click" textlink="">
      <xdr:nvSpPr>
        <xdr:cNvPr id="63" name="RRec3No">
          <a:extLst>
            <a:ext uri="{FF2B5EF4-FFF2-40B4-BE49-F238E27FC236}">
              <a16:creationId xmlns:a16="http://schemas.microsoft.com/office/drawing/2014/main" id="{00000000-0008-0000-0900-00003F000000}"/>
            </a:ext>
          </a:extLst>
        </xdr:cNvPr>
        <xdr:cNvSpPr/>
      </xdr:nvSpPr>
      <xdr:spPr>
        <a:xfrm>
          <a:off x="7505700" y="5791200"/>
          <a:ext cx="390525" cy="0"/>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66675</xdr:colOff>
      <xdr:row>51</xdr:row>
      <xdr:rowOff>180975</xdr:rowOff>
    </xdr:from>
    <xdr:to>
      <xdr:col>7</xdr:col>
      <xdr:colOff>457200</xdr:colOff>
      <xdr:row>52</xdr:row>
      <xdr:rowOff>161924</xdr:rowOff>
    </xdr:to>
    <xdr:sp macro="[0]!Sheet5.R2Rec4Yes_Click" textlink="">
      <xdr:nvSpPr>
        <xdr:cNvPr id="64" name="RRec4Yes">
          <a:extLst>
            <a:ext uri="{FF2B5EF4-FFF2-40B4-BE49-F238E27FC236}">
              <a16:creationId xmlns:a16="http://schemas.microsoft.com/office/drawing/2014/main" id="{00000000-0008-0000-0900-000040000000}"/>
            </a:ext>
          </a:extLst>
        </xdr:cNvPr>
        <xdr:cNvSpPr/>
      </xdr:nvSpPr>
      <xdr:spPr>
        <a:xfrm>
          <a:off x="6924675" y="5791200"/>
          <a:ext cx="390525" cy="0"/>
        </a:xfrm>
        <a:prstGeom prst="rect">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647700</xdr:colOff>
      <xdr:row>51</xdr:row>
      <xdr:rowOff>180975</xdr:rowOff>
    </xdr:from>
    <xdr:to>
      <xdr:col>7</xdr:col>
      <xdr:colOff>1038225</xdr:colOff>
      <xdr:row>52</xdr:row>
      <xdr:rowOff>161924</xdr:rowOff>
    </xdr:to>
    <xdr:sp macro="[0]!Sheet5.R2Rec4No_Click" textlink="">
      <xdr:nvSpPr>
        <xdr:cNvPr id="65" name="RRec4No">
          <a:extLst>
            <a:ext uri="{FF2B5EF4-FFF2-40B4-BE49-F238E27FC236}">
              <a16:creationId xmlns:a16="http://schemas.microsoft.com/office/drawing/2014/main" id="{00000000-0008-0000-0900-000041000000}"/>
            </a:ext>
          </a:extLst>
        </xdr:cNvPr>
        <xdr:cNvSpPr/>
      </xdr:nvSpPr>
      <xdr:spPr>
        <a:xfrm>
          <a:off x="7505700" y="5791200"/>
          <a:ext cx="390525" cy="0"/>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85725</xdr:colOff>
      <xdr:row>68</xdr:row>
      <xdr:rowOff>19050</xdr:rowOff>
    </xdr:from>
    <xdr:to>
      <xdr:col>7</xdr:col>
      <xdr:colOff>476250</xdr:colOff>
      <xdr:row>68</xdr:row>
      <xdr:rowOff>190499</xdr:rowOff>
    </xdr:to>
    <xdr:sp macro="[0]!Sheet5.R2Rec5Yes_Click" textlink="">
      <xdr:nvSpPr>
        <xdr:cNvPr id="66" name="RRec5Yes">
          <a:extLst>
            <a:ext uri="{FF2B5EF4-FFF2-40B4-BE49-F238E27FC236}">
              <a16:creationId xmlns:a16="http://schemas.microsoft.com/office/drawing/2014/main" id="{00000000-0008-0000-0900-000042000000}"/>
            </a:ext>
          </a:extLst>
        </xdr:cNvPr>
        <xdr:cNvSpPr/>
      </xdr:nvSpPr>
      <xdr:spPr>
        <a:xfrm>
          <a:off x="6943725" y="5791200"/>
          <a:ext cx="390525" cy="0"/>
        </a:xfrm>
        <a:prstGeom prst="rect">
          <a:avLst/>
        </a:prstGeom>
        <a:solidFill>
          <a:srgbClr val="9CD35F"/>
        </a:solidFill>
        <a:ln>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666750</xdr:colOff>
      <xdr:row>68</xdr:row>
      <xdr:rowOff>19050</xdr:rowOff>
    </xdr:from>
    <xdr:to>
      <xdr:col>7</xdr:col>
      <xdr:colOff>1057275</xdr:colOff>
      <xdr:row>68</xdr:row>
      <xdr:rowOff>190499</xdr:rowOff>
    </xdr:to>
    <xdr:sp macro="[0]!Sheet5.R2Rec5No_Click" textlink="">
      <xdr:nvSpPr>
        <xdr:cNvPr id="67" name="RRec5No">
          <a:extLst>
            <a:ext uri="{FF2B5EF4-FFF2-40B4-BE49-F238E27FC236}">
              <a16:creationId xmlns:a16="http://schemas.microsoft.com/office/drawing/2014/main" id="{00000000-0008-0000-0900-000043000000}"/>
            </a:ext>
          </a:extLst>
        </xdr:cNvPr>
        <xdr:cNvSpPr/>
      </xdr:nvSpPr>
      <xdr:spPr>
        <a:xfrm>
          <a:off x="7524750" y="5791200"/>
          <a:ext cx="390525" cy="0"/>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xdr:twoCellAnchor>
    <xdr:from>
      <xdr:col>7</xdr:col>
      <xdr:colOff>85725</xdr:colOff>
      <xdr:row>70</xdr:row>
      <xdr:rowOff>0</xdr:rowOff>
    </xdr:from>
    <xdr:to>
      <xdr:col>7</xdr:col>
      <xdr:colOff>476250</xdr:colOff>
      <xdr:row>70</xdr:row>
      <xdr:rowOff>171449</xdr:rowOff>
    </xdr:to>
    <xdr:sp macro="[0]!Sheet5.R2Rec6Yes_Click" textlink="">
      <xdr:nvSpPr>
        <xdr:cNvPr id="68" name="RRec6Yes">
          <a:extLst>
            <a:ext uri="{FF2B5EF4-FFF2-40B4-BE49-F238E27FC236}">
              <a16:creationId xmlns:a16="http://schemas.microsoft.com/office/drawing/2014/main" id="{00000000-0008-0000-0900-000044000000}"/>
            </a:ext>
          </a:extLst>
        </xdr:cNvPr>
        <xdr:cNvSpPr/>
      </xdr:nvSpPr>
      <xdr:spPr>
        <a:xfrm>
          <a:off x="6943725" y="5791200"/>
          <a:ext cx="390525" cy="0"/>
        </a:xfrm>
        <a:prstGeom prst="rect">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666750</xdr:colOff>
      <xdr:row>70</xdr:row>
      <xdr:rowOff>0</xdr:rowOff>
    </xdr:from>
    <xdr:to>
      <xdr:col>7</xdr:col>
      <xdr:colOff>1057275</xdr:colOff>
      <xdr:row>70</xdr:row>
      <xdr:rowOff>171449</xdr:rowOff>
    </xdr:to>
    <xdr:sp macro="[0]!Sheet5.R2Rec6No_Click" textlink="">
      <xdr:nvSpPr>
        <xdr:cNvPr id="69" name="RRec6No">
          <a:extLst>
            <a:ext uri="{FF2B5EF4-FFF2-40B4-BE49-F238E27FC236}">
              <a16:creationId xmlns:a16="http://schemas.microsoft.com/office/drawing/2014/main" id="{00000000-0008-0000-0900-000045000000}"/>
            </a:ext>
          </a:extLst>
        </xdr:cNvPr>
        <xdr:cNvSpPr/>
      </xdr:nvSpPr>
      <xdr:spPr>
        <a:xfrm>
          <a:off x="7524750" y="5791200"/>
          <a:ext cx="390525" cy="0"/>
        </a:xfrm>
        <a:prstGeom prst="rect">
          <a:avLst/>
        </a:prstGeom>
        <a:solidFill>
          <a:schemeClr val="accent2"/>
        </a:solid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2</xdr:col>
          <xdr:colOff>508000</xdr:colOff>
          <xdr:row>3</xdr:row>
          <xdr:rowOff>177800</xdr:rowOff>
        </xdr:from>
        <xdr:to>
          <xdr:col>2</xdr:col>
          <xdr:colOff>812800</xdr:colOff>
          <xdr:row>5</xdr:row>
          <xdr:rowOff>25400</xdr:rowOff>
        </xdr:to>
        <xdr:sp macro="" textlink="">
          <xdr:nvSpPr>
            <xdr:cNvPr id="44039" name="Check Box 7"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10</xdr:col>
      <xdr:colOff>1085850</xdr:colOff>
      <xdr:row>23</xdr:row>
      <xdr:rowOff>180975</xdr:rowOff>
    </xdr:from>
    <xdr:to>
      <xdr:col>11</xdr:col>
      <xdr:colOff>1162050</xdr:colOff>
      <xdr:row>26</xdr:row>
      <xdr:rowOff>66675</xdr:rowOff>
    </xdr:to>
    <xdr:sp macro="" textlink="">
      <xdr:nvSpPr>
        <xdr:cNvPr id="71" name="TextBox 70">
          <a:hlinkClick xmlns:r="http://schemas.openxmlformats.org/officeDocument/2006/relationships" r:id="rId5"/>
          <a:extLst>
            <a:ext uri="{FF2B5EF4-FFF2-40B4-BE49-F238E27FC236}">
              <a16:creationId xmlns:a16="http://schemas.microsoft.com/office/drawing/2014/main" id="{00000000-0008-0000-0900-000047000000}"/>
            </a:ext>
          </a:extLst>
        </xdr:cNvPr>
        <xdr:cNvSpPr txBox="1"/>
      </xdr:nvSpPr>
      <xdr:spPr>
        <a:xfrm>
          <a:off x="11601450" y="4471035"/>
          <a:ext cx="1295400"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u="sng">
              <a:solidFill>
                <a:srgbClr val="009BC3"/>
              </a:solidFill>
            </a:rPr>
            <a:t>Specify</a:t>
          </a:r>
          <a:r>
            <a:rPr lang="en-GB" sz="1100" u="sng" baseline="0">
              <a:solidFill>
                <a:srgbClr val="009BC3"/>
              </a:solidFill>
            </a:rPr>
            <a:t> capacity</a:t>
          </a:r>
          <a:endParaRPr lang="en-GB" sz="1100" u="sng">
            <a:solidFill>
              <a:srgbClr val="009BC3"/>
            </a:solidFill>
          </a:endParaRPr>
        </a:p>
      </xdr:txBody>
    </xdr:sp>
    <xdr:clientData/>
  </xdr:twoCellAnchor>
  <xdr:twoCellAnchor>
    <xdr:from>
      <xdr:col>3</xdr:col>
      <xdr:colOff>600075</xdr:colOff>
      <xdr:row>12</xdr:row>
      <xdr:rowOff>171450</xdr:rowOff>
    </xdr:from>
    <xdr:to>
      <xdr:col>4</xdr:col>
      <xdr:colOff>723900</xdr:colOff>
      <xdr:row>14</xdr:row>
      <xdr:rowOff>161925</xdr:rowOff>
    </xdr:to>
    <xdr:sp macro="" textlink="">
      <xdr:nvSpPr>
        <xdr:cNvPr id="72" name="TextBox 71">
          <a:extLst>
            <a:ext uri="{FF2B5EF4-FFF2-40B4-BE49-F238E27FC236}">
              <a16:creationId xmlns:a16="http://schemas.microsoft.com/office/drawing/2014/main" id="{00000000-0008-0000-0900-000048000000}"/>
            </a:ext>
          </a:extLst>
        </xdr:cNvPr>
        <xdr:cNvSpPr txBox="1"/>
      </xdr:nvSpPr>
      <xdr:spPr>
        <a:xfrm>
          <a:off x="3061335" y="2396490"/>
          <a:ext cx="1343025" cy="3714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Duration</a:t>
          </a:r>
          <a:r>
            <a:rPr lang="en-GB" sz="1100" baseline="0"/>
            <a:t> of rehab:</a:t>
          </a:r>
          <a:endParaRPr lang="en-GB" sz="1100"/>
        </a:p>
      </xdr:txBody>
    </xdr:sp>
    <xdr:clientData/>
  </xdr:twoCellAnchor>
  <xdr:twoCellAnchor>
    <xdr:from>
      <xdr:col>4</xdr:col>
      <xdr:colOff>438150</xdr:colOff>
      <xdr:row>39</xdr:row>
      <xdr:rowOff>152400</xdr:rowOff>
    </xdr:from>
    <xdr:to>
      <xdr:col>6</xdr:col>
      <xdr:colOff>1085850</xdr:colOff>
      <xdr:row>41</xdr:row>
      <xdr:rowOff>9526</xdr:rowOff>
    </xdr:to>
    <xdr:sp macro="" textlink="">
      <xdr:nvSpPr>
        <xdr:cNvPr id="73" name="TextBox 72">
          <a:extLst>
            <a:ext uri="{FF2B5EF4-FFF2-40B4-BE49-F238E27FC236}">
              <a16:creationId xmlns:a16="http://schemas.microsoft.com/office/drawing/2014/main" id="{00000000-0008-0000-0900-000049000000}"/>
            </a:ext>
          </a:extLst>
        </xdr:cNvPr>
        <xdr:cNvSpPr txBox="1"/>
      </xdr:nvSpPr>
      <xdr:spPr>
        <a:xfrm>
          <a:off x="4118610" y="5791200"/>
          <a:ext cx="2606040"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92D050"/>
              </a:solidFill>
            </a:rPr>
            <a:t>Open</a:t>
          </a:r>
          <a:r>
            <a:rPr lang="en-GB" sz="1100" baseline="0">
              <a:solidFill>
                <a:srgbClr val="92D050"/>
              </a:solidFill>
            </a:rPr>
            <a:t> d</a:t>
          </a:r>
          <a:r>
            <a:rPr lang="en-GB" sz="1100">
              <a:solidFill>
                <a:srgbClr val="92D050"/>
              </a:solidFill>
            </a:rPr>
            <a:t>irect referrals to Praluent initiator?</a:t>
          </a:r>
        </a:p>
      </xdr:txBody>
    </xdr:sp>
    <xdr:clientData/>
  </xdr:twoCellAnchor>
  <xdr:twoCellAnchor>
    <xdr:from>
      <xdr:col>4</xdr:col>
      <xdr:colOff>542925</xdr:colOff>
      <xdr:row>49</xdr:row>
      <xdr:rowOff>171450</xdr:rowOff>
    </xdr:from>
    <xdr:to>
      <xdr:col>6</xdr:col>
      <xdr:colOff>1190625</xdr:colOff>
      <xdr:row>51</xdr:row>
      <xdr:rowOff>28576</xdr:rowOff>
    </xdr:to>
    <xdr:sp macro="" textlink="">
      <xdr:nvSpPr>
        <xdr:cNvPr id="74" name="TextBox 73">
          <a:extLst>
            <a:ext uri="{FF2B5EF4-FFF2-40B4-BE49-F238E27FC236}">
              <a16:creationId xmlns:a16="http://schemas.microsoft.com/office/drawing/2014/main" id="{00000000-0008-0000-0900-00004A000000}"/>
            </a:ext>
          </a:extLst>
        </xdr:cNvPr>
        <xdr:cNvSpPr txBox="1"/>
      </xdr:nvSpPr>
      <xdr:spPr>
        <a:xfrm>
          <a:off x="4223385" y="5791200"/>
          <a:ext cx="2606040"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92D050"/>
              </a:solidFill>
            </a:rPr>
            <a:t>Open</a:t>
          </a:r>
          <a:r>
            <a:rPr lang="en-GB" sz="1100" baseline="0">
              <a:solidFill>
                <a:srgbClr val="92D050"/>
              </a:solidFill>
            </a:rPr>
            <a:t> d</a:t>
          </a:r>
          <a:r>
            <a:rPr lang="en-GB" sz="1100">
              <a:solidFill>
                <a:srgbClr val="92D050"/>
              </a:solidFill>
            </a:rPr>
            <a:t>irect referrals to Praluent initiator?</a:t>
          </a:r>
        </a:p>
      </xdr:txBody>
    </xdr:sp>
    <xdr:clientData/>
  </xdr:twoCellAnchor>
  <xdr:twoCellAnchor>
    <xdr:from>
      <xdr:col>4</xdr:col>
      <xdr:colOff>466725</xdr:colOff>
      <xdr:row>67</xdr:row>
      <xdr:rowOff>180975</xdr:rowOff>
    </xdr:from>
    <xdr:to>
      <xdr:col>6</xdr:col>
      <xdr:colOff>1114425</xdr:colOff>
      <xdr:row>69</xdr:row>
      <xdr:rowOff>38101</xdr:rowOff>
    </xdr:to>
    <xdr:sp macro="" textlink="">
      <xdr:nvSpPr>
        <xdr:cNvPr id="75" name="TextBox 74">
          <a:extLst>
            <a:ext uri="{FF2B5EF4-FFF2-40B4-BE49-F238E27FC236}">
              <a16:creationId xmlns:a16="http://schemas.microsoft.com/office/drawing/2014/main" id="{00000000-0008-0000-0900-00004B000000}"/>
            </a:ext>
          </a:extLst>
        </xdr:cNvPr>
        <xdr:cNvSpPr txBox="1"/>
      </xdr:nvSpPr>
      <xdr:spPr>
        <a:xfrm>
          <a:off x="4147185" y="5791200"/>
          <a:ext cx="2606040" cy="0"/>
        </a:xfrm>
        <a:prstGeom prst="rect">
          <a:avLst/>
        </a:prstGeom>
        <a:solidFill>
          <a:srgbClr val="009B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rgbClr val="92D050"/>
              </a:solidFill>
            </a:rPr>
            <a:t>Open</a:t>
          </a:r>
          <a:r>
            <a:rPr lang="en-GB" sz="1100" baseline="0">
              <a:solidFill>
                <a:srgbClr val="92D050"/>
              </a:solidFill>
            </a:rPr>
            <a:t> d</a:t>
          </a:r>
          <a:r>
            <a:rPr lang="en-GB" sz="1100">
              <a:solidFill>
                <a:srgbClr val="92D050"/>
              </a:solidFill>
            </a:rPr>
            <a:t>irect referrals to Praluent initiator?</a:t>
          </a:r>
        </a:p>
      </xdr:txBody>
    </xdr:sp>
    <xdr:clientData/>
  </xdr:twoCellAnchor>
  <xdr:twoCellAnchor>
    <xdr:from>
      <xdr:col>7</xdr:col>
      <xdr:colOff>330200</xdr:colOff>
      <xdr:row>31</xdr:row>
      <xdr:rowOff>0</xdr:rowOff>
    </xdr:from>
    <xdr:to>
      <xdr:col>7</xdr:col>
      <xdr:colOff>546100</xdr:colOff>
      <xdr:row>31</xdr:row>
      <xdr:rowOff>0</xdr:rowOff>
    </xdr:to>
    <xdr:pic>
      <xdr:nvPicPr>
        <xdr:cNvPr id="46" name="CheckBox1" hidden="1">
          <a:extLst>
            <a:ext uri="{FF2B5EF4-FFF2-40B4-BE49-F238E27FC236}">
              <a16:creationId xmlns:a16="http://schemas.microsoft.com/office/drawing/2014/main" id="{00000000-0008-0000-0900-00002E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9756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330200</xdr:colOff>
      <xdr:row>31</xdr:row>
      <xdr:rowOff>0</xdr:rowOff>
    </xdr:from>
    <xdr:to>
      <xdr:col>7</xdr:col>
      <xdr:colOff>546100</xdr:colOff>
      <xdr:row>31</xdr:row>
      <xdr:rowOff>0</xdr:rowOff>
    </xdr:to>
    <xdr:pic>
      <xdr:nvPicPr>
        <xdr:cNvPr id="50" name="CheckBox2" hidden="1">
          <a:extLst>
            <a:ext uri="{FF2B5EF4-FFF2-40B4-BE49-F238E27FC236}">
              <a16:creationId xmlns:a16="http://schemas.microsoft.com/office/drawing/2014/main" id="{00000000-0008-0000-0900-000032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9756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317500</xdr:colOff>
      <xdr:row>31</xdr:row>
      <xdr:rowOff>0</xdr:rowOff>
    </xdr:from>
    <xdr:to>
      <xdr:col>7</xdr:col>
      <xdr:colOff>520700</xdr:colOff>
      <xdr:row>31</xdr:row>
      <xdr:rowOff>0</xdr:rowOff>
    </xdr:to>
    <xdr:pic>
      <xdr:nvPicPr>
        <xdr:cNvPr id="51" name="CheckBox3" hidden="1">
          <a:extLst>
            <a:ext uri="{FF2B5EF4-FFF2-40B4-BE49-F238E27FC236}">
              <a16:creationId xmlns:a16="http://schemas.microsoft.com/office/drawing/2014/main" id="{00000000-0008-0000-0900-000033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962900" y="6108700"/>
          <a:ext cx="2032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304800</xdr:colOff>
      <xdr:row>31</xdr:row>
      <xdr:rowOff>0</xdr:rowOff>
    </xdr:from>
    <xdr:to>
      <xdr:col>7</xdr:col>
      <xdr:colOff>520700</xdr:colOff>
      <xdr:row>31</xdr:row>
      <xdr:rowOff>0</xdr:rowOff>
    </xdr:to>
    <xdr:pic>
      <xdr:nvPicPr>
        <xdr:cNvPr id="52" name="CheckBox4" hidden="1">
          <a:extLst>
            <a:ext uri="{FF2B5EF4-FFF2-40B4-BE49-F238E27FC236}">
              <a16:creationId xmlns:a16="http://schemas.microsoft.com/office/drawing/2014/main" id="{00000000-0008-0000-0900-000034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9502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533400</xdr:colOff>
      <xdr:row>31</xdr:row>
      <xdr:rowOff>0</xdr:rowOff>
    </xdr:from>
    <xdr:to>
      <xdr:col>7</xdr:col>
      <xdr:colOff>749300</xdr:colOff>
      <xdr:row>31</xdr:row>
      <xdr:rowOff>0</xdr:rowOff>
    </xdr:to>
    <xdr:pic>
      <xdr:nvPicPr>
        <xdr:cNvPr id="53" name="CheckBox5">
          <a:extLst>
            <a:ext uri="{FF2B5EF4-FFF2-40B4-BE49-F238E27FC236}">
              <a16:creationId xmlns:a16="http://schemas.microsoft.com/office/drawing/2014/main" id="{00000000-0008-0000-0900-000035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788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7</xdr:col>
      <xdr:colOff>533400</xdr:colOff>
      <xdr:row>31</xdr:row>
      <xdr:rowOff>0</xdr:rowOff>
    </xdr:from>
    <xdr:to>
      <xdr:col>7</xdr:col>
      <xdr:colOff>749300</xdr:colOff>
      <xdr:row>31</xdr:row>
      <xdr:rowOff>0</xdr:rowOff>
    </xdr:to>
    <xdr:pic>
      <xdr:nvPicPr>
        <xdr:cNvPr id="54" name="CheckBox6">
          <a:extLst>
            <a:ext uri="{FF2B5EF4-FFF2-40B4-BE49-F238E27FC236}">
              <a16:creationId xmlns:a16="http://schemas.microsoft.com/office/drawing/2014/main" id="{00000000-0008-0000-0900-000036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78800" y="6108700"/>
          <a:ext cx="215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600075</xdr:colOff>
      <xdr:row>3</xdr:row>
      <xdr:rowOff>66675</xdr:rowOff>
    </xdr:from>
    <xdr:to>
      <xdr:col>4</xdr:col>
      <xdr:colOff>276225</xdr:colOff>
      <xdr:row>4</xdr:row>
      <xdr:rowOff>123825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09675" y="615315"/>
          <a:ext cx="1504950" cy="240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View detailed events</a:t>
          </a:r>
          <a:endParaRPr lang="en-GB" sz="1100"/>
        </a:p>
      </xdr:txBody>
    </xdr:sp>
    <xdr:clientData/>
  </xdr:twoCellAnchor>
  <xdr:oneCellAnchor>
    <xdr:from>
      <xdr:col>0</xdr:col>
      <xdr:colOff>219075</xdr:colOff>
      <xdr:row>0</xdr:row>
      <xdr:rowOff>47625</xdr:rowOff>
    </xdr:from>
    <xdr:ext cx="1259384" cy="530658"/>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219075" y="47625"/>
          <a:ext cx="125938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Results</a:t>
          </a:r>
          <a:endParaRPr lang="en-GB" sz="2800" b="1">
            <a:solidFill>
              <a:schemeClr val="bg1"/>
            </a:solidFill>
          </a:endParaRPr>
        </a:p>
      </xdr:txBody>
    </xdr:sp>
    <xdr:clientData/>
  </xdr:oneCellAnchor>
  <xdr:twoCellAnchor>
    <xdr:from>
      <xdr:col>0</xdr:col>
      <xdr:colOff>323850</xdr:colOff>
      <xdr:row>3</xdr:row>
      <xdr:rowOff>32385</xdr:rowOff>
    </xdr:from>
    <xdr:to>
      <xdr:col>18</xdr:col>
      <xdr:colOff>586482</xdr:colOff>
      <xdr:row>3</xdr:row>
      <xdr:rowOff>32386</xdr:rowOff>
    </xdr:to>
    <xdr:cxnSp macro="">
      <xdr:nvCxnSpPr>
        <xdr:cNvPr id="4" name="Straight Connector 3">
          <a:extLst>
            <a:ext uri="{FF2B5EF4-FFF2-40B4-BE49-F238E27FC236}">
              <a16:creationId xmlns:a16="http://schemas.microsoft.com/office/drawing/2014/main" id="{00000000-0008-0000-0A00-000004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18</xdr:col>
      <xdr:colOff>278334</xdr:colOff>
      <xdr:row>1</xdr:row>
      <xdr:rowOff>28575</xdr:rowOff>
    </xdr:from>
    <xdr:to>
      <xdr:col>18</xdr:col>
      <xdr:colOff>566334</xdr:colOff>
      <xdr:row>2</xdr:row>
      <xdr:rowOff>133695</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A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11251134" y="209550"/>
          <a:ext cx="288000" cy="286095"/>
        </a:xfrm>
        <a:prstGeom prst="rect">
          <a:avLst/>
        </a:prstGeom>
        <a:ln>
          <a:noFill/>
        </a:ln>
      </xdr:spPr>
    </xdr:pic>
    <xdr:clientData/>
  </xdr:twoCellAnchor>
  <xdr:twoCellAnchor editAs="absolute">
    <xdr:from>
      <xdr:col>17</xdr:col>
      <xdr:colOff>560274</xdr:colOff>
      <xdr:row>1</xdr:row>
      <xdr:rowOff>28575</xdr:rowOff>
    </xdr:from>
    <xdr:to>
      <xdr:col>18</xdr:col>
      <xdr:colOff>238674</xdr:colOff>
      <xdr:row>2</xdr:row>
      <xdr:rowOff>133695</xdr:rowOff>
    </xdr:to>
    <xdr:pic>
      <xdr:nvPicPr>
        <xdr:cNvPr id="6" name="Picture 5">
          <a:hlinkClick xmlns:r="http://schemas.openxmlformats.org/officeDocument/2006/relationships" r:id="rId3"/>
          <a:extLst>
            <a:ext uri="{FF2B5EF4-FFF2-40B4-BE49-F238E27FC236}">
              <a16:creationId xmlns:a16="http://schemas.microsoft.com/office/drawing/2014/main" id="{00000000-0008-0000-0A00-000006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0923474" y="209550"/>
          <a:ext cx="288000" cy="286095"/>
        </a:xfrm>
        <a:prstGeom prst="rect">
          <a:avLst/>
        </a:prstGeom>
        <a:ln>
          <a:noFill/>
        </a:ln>
      </xdr:spPr>
    </xdr:pic>
    <xdr:clientData/>
  </xdr:twoCellAnchor>
  <xdr:twoCellAnchor>
    <xdr:from>
      <xdr:col>15</xdr:col>
      <xdr:colOff>333376</xdr:colOff>
      <xdr:row>28</xdr:row>
      <xdr:rowOff>28575</xdr:rowOff>
    </xdr:from>
    <xdr:to>
      <xdr:col>18</xdr:col>
      <xdr:colOff>9526</xdr:colOff>
      <xdr:row>29</xdr:row>
      <xdr:rowOff>161925</xdr:rowOff>
    </xdr:to>
    <xdr:sp macro="" textlink="">
      <xdr:nvSpPr>
        <xdr:cNvPr id="7" name="TextBox 6">
          <a:hlinkClick xmlns:r="http://schemas.openxmlformats.org/officeDocument/2006/relationships" r:id="rId4"/>
          <a:extLst>
            <a:ext uri="{FF2B5EF4-FFF2-40B4-BE49-F238E27FC236}">
              <a16:creationId xmlns:a16="http://schemas.microsoft.com/office/drawing/2014/main" id="{00000000-0008-0000-0A00-000007000000}"/>
            </a:ext>
          </a:extLst>
        </xdr:cNvPr>
        <xdr:cNvSpPr txBox="1"/>
      </xdr:nvSpPr>
      <xdr:spPr>
        <a:xfrm>
          <a:off x="9477376" y="4886325"/>
          <a:ext cx="150495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u="sng">
              <a:solidFill>
                <a:srgbClr val="009BC3"/>
              </a:solidFill>
            </a:rPr>
            <a:t>Exportable</a:t>
          </a:r>
          <a:r>
            <a:rPr lang="en-GB" sz="1400" u="sng" baseline="0">
              <a:solidFill>
                <a:srgbClr val="009BC3"/>
              </a:solidFill>
            </a:rPr>
            <a:t> report </a:t>
          </a:r>
          <a:endParaRPr lang="en-GB" sz="1400" u="sng">
            <a:solidFill>
              <a:srgbClr val="009BC3"/>
            </a:solidFill>
          </a:endParaRPr>
        </a:p>
      </xdr:txBody>
    </xdr:sp>
    <xdr:clientData/>
  </xdr:twoCellAnchor>
  <xdr:twoCellAnchor>
    <xdr:from>
      <xdr:col>5</xdr:col>
      <xdr:colOff>514350</xdr:colOff>
      <xdr:row>31</xdr:row>
      <xdr:rowOff>114300</xdr:rowOff>
    </xdr:from>
    <xdr:to>
      <xdr:col>8</xdr:col>
      <xdr:colOff>400050</xdr:colOff>
      <xdr:row>33</xdr:row>
      <xdr:rowOff>66675</xdr:rowOff>
    </xdr:to>
    <xdr:sp macro="" textlink="">
      <xdr:nvSpPr>
        <xdr:cNvPr id="8" name="TextBox 7">
          <a:hlinkClick xmlns:r="http://schemas.openxmlformats.org/officeDocument/2006/relationships" r:id="rId5"/>
          <a:extLst>
            <a:ext uri="{FF2B5EF4-FFF2-40B4-BE49-F238E27FC236}">
              <a16:creationId xmlns:a16="http://schemas.microsoft.com/office/drawing/2014/main" id="{00000000-0008-0000-0A00-000008000000}"/>
            </a:ext>
          </a:extLst>
        </xdr:cNvPr>
        <xdr:cNvSpPr txBox="1"/>
      </xdr:nvSpPr>
      <xdr:spPr>
        <a:xfrm>
          <a:off x="3562350" y="6429375"/>
          <a:ext cx="1714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2</xdr:col>
      <xdr:colOff>1</xdr:colOff>
      <xdr:row>28</xdr:row>
      <xdr:rowOff>9525</xdr:rowOff>
    </xdr:from>
    <xdr:to>
      <xdr:col>4</xdr:col>
      <xdr:colOff>581025</xdr:colOff>
      <xdr:row>29</xdr:row>
      <xdr:rowOff>142875</xdr:rowOff>
    </xdr:to>
    <xdr:sp macro="[0]!RestoreAll" textlink="">
      <xdr:nvSpPr>
        <xdr:cNvPr id="9" name="TextBox 8">
          <a:extLst>
            <a:ext uri="{FF2B5EF4-FFF2-40B4-BE49-F238E27FC236}">
              <a16:creationId xmlns:a16="http://schemas.microsoft.com/office/drawing/2014/main" id="{00000000-0008-0000-0A00-000009000000}"/>
            </a:ext>
          </a:extLst>
        </xdr:cNvPr>
        <xdr:cNvSpPr txBox="1"/>
      </xdr:nvSpPr>
      <xdr:spPr>
        <a:xfrm>
          <a:off x="1219201" y="4878705"/>
          <a:ext cx="1800224"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u="sng">
              <a:solidFill>
                <a:srgbClr val="009BC3"/>
              </a:solidFill>
            </a:rPr>
            <a:t>Restore</a:t>
          </a:r>
          <a:r>
            <a:rPr lang="en-GB" sz="1400" u="sng" baseline="0">
              <a:solidFill>
                <a:srgbClr val="009BC3"/>
              </a:solidFill>
            </a:rPr>
            <a:t> all defaults</a:t>
          </a:r>
          <a:endParaRPr lang="en-GB" sz="1400" u="sng">
            <a:solidFill>
              <a:srgbClr val="009BC3"/>
            </a:solidFill>
          </a:endParaRPr>
        </a:p>
      </xdr:txBody>
    </xdr:sp>
    <xdr:clientData/>
  </xdr:twoCellAnchor>
  <xdr:twoCellAnchor>
    <xdr:from>
      <xdr:col>19</xdr:col>
      <xdr:colOff>447675</xdr:colOff>
      <xdr:row>9</xdr:row>
      <xdr:rowOff>0</xdr:rowOff>
    </xdr:from>
    <xdr:to>
      <xdr:col>22</xdr:col>
      <xdr:colOff>180975</xdr:colOff>
      <xdr:row>21</xdr:row>
      <xdr:rowOff>314325</xdr:rowOff>
    </xdr:to>
    <xdr:sp macro="" textlink="">
      <xdr:nvSpPr>
        <xdr:cNvPr id="10" name="CalcShield" hidden="1">
          <a:extLst>
            <a:ext uri="{FF2B5EF4-FFF2-40B4-BE49-F238E27FC236}">
              <a16:creationId xmlns:a16="http://schemas.microsoft.com/office/drawing/2014/main" id="{00000000-0008-0000-0A00-00000A000000}"/>
            </a:ext>
          </a:extLst>
        </xdr:cNvPr>
        <xdr:cNvSpPr/>
      </xdr:nvSpPr>
      <xdr:spPr>
        <a:xfrm>
          <a:off x="10810875" y="1760220"/>
          <a:ext cx="1562100" cy="2143125"/>
        </a:xfrm>
        <a:prstGeom prst="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17</xdr:col>
          <xdr:colOff>431800</xdr:colOff>
          <xdr:row>3</xdr:row>
          <xdr:rowOff>114300</xdr:rowOff>
        </xdr:from>
        <xdr:to>
          <xdr:col>18</xdr:col>
          <xdr:colOff>127000</xdr:colOff>
          <xdr:row>4</xdr:row>
          <xdr:rowOff>139700</xdr:rowOff>
        </xdr:to>
        <xdr:sp macro="" textlink="">
          <xdr:nvSpPr>
            <xdr:cNvPr id="55297" name="Check Box 21" hidden="1">
              <a:extLst>
                <a:ext uri="{63B3BB69-23CF-44E3-9099-C40C66FF867C}">
                  <a14:compatExt spid="_x0000_s55297"/>
                </a:ext>
                <a:ext uri="{FF2B5EF4-FFF2-40B4-BE49-F238E27FC236}">
                  <a16:creationId xmlns:a16="http://schemas.microsoft.com/office/drawing/2014/main" id="{00000000-0008-0000-0A00-000001D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13</xdr:col>
      <xdr:colOff>190500</xdr:colOff>
      <xdr:row>3</xdr:row>
      <xdr:rowOff>85725</xdr:rowOff>
    </xdr:from>
    <xdr:to>
      <xdr:col>17</xdr:col>
      <xdr:colOff>400050</xdr:colOff>
      <xdr:row>4</xdr:row>
      <xdr:rowOff>142875</xdr:rowOff>
    </xdr:to>
    <xdr:sp macro="" textlink="">
      <xdr:nvSpPr>
        <xdr:cNvPr id="12" name="TextBox 11">
          <a:extLst>
            <a:ext uri="{FF2B5EF4-FFF2-40B4-BE49-F238E27FC236}">
              <a16:creationId xmlns:a16="http://schemas.microsoft.com/office/drawing/2014/main" id="{00000000-0008-0000-0A00-00000C000000}"/>
            </a:ext>
          </a:extLst>
        </xdr:cNvPr>
        <xdr:cNvSpPr txBox="1"/>
      </xdr:nvSpPr>
      <xdr:spPr>
        <a:xfrm>
          <a:off x="8115300" y="628650"/>
          <a:ext cx="2647950"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Include primary and secondary care costs</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4</xdr:col>
          <xdr:colOff>330200</xdr:colOff>
          <xdr:row>3</xdr:row>
          <xdr:rowOff>63500</xdr:rowOff>
        </xdr:from>
        <xdr:to>
          <xdr:col>4</xdr:col>
          <xdr:colOff>558800</xdr:colOff>
          <xdr:row>4</xdr:row>
          <xdr:rowOff>165100</xdr:rowOff>
        </xdr:to>
        <xdr:sp macro="" textlink="">
          <xdr:nvSpPr>
            <xdr:cNvPr id="55298" name="Check Box 22"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11</xdr:col>
      <xdr:colOff>142875</xdr:colOff>
      <xdr:row>31</xdr:row>
      <xdr:rowOff>114300</xdr:rowOff>
    </xdr:from>
    <xdr:to>
      <xdr:col>15</xdr:col>
      <xdr:colOff>114300</xdr:colOff>
      <xdr:row>33</xdr:row>
      <xdr:rowOff>66675</xdr:rowOff>
    </xdr:to>
    <xdr:sp macro="" textlink="">
      <xdr:nvSpPr>
        <xdr:cNvPr id="14" name="TextBox 13">
          <a:hlinkClick xmlns:r="http://schemas.openxmlformats.org/officeDocument/2006/relationships" r:id="rId6"/>
          <a:extLst>
            <a:ext uri="{FF2B5EF4-FFF2-40B4-BE49-F238E27FC236}">
              <a16:creationId xmlns:a16="http://schemas.microsoft.com/office/drawing/2014/main" id="{00000000-0008-0000-0A00-00000E000000}"/>
            </a:ext>
          </a:extLst>
        </xdr:cNvPr>
        <xdr:cNvSpPr txBox="1"/>
      </xdr:nvSpPr>
      <xdr:spPr>
        <a:xfrm>
          <a:off x="6848475" y="6429375"/>
          <a:ext cx="240982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View clinical</a:t>
          </a:r>
          <a:r>
            <a:rPr lang="en-GB" sz="1200" u="sng" baseline="0">
              <a:solidFill>
                <a:srgbClr val="009BC3"/>
              </a:solidFill>
            </a:rPr>
            <a:t> and cost inputs</a:t>
          </a:r>
          <a:endParaRPr lang="en-GB" sz="1200" u="sng">
            <a:solidFill>
              <a:srgbClr val="009BC3"/>
            </a:solidFill>
          </a:endParaRPr>
        </a:p>
      </xdr:txBody>
    </xdr:sp>
    <xdr:clientData/>
  </xdr:twoCellAnchor>
</xdr:wsDr>
</file>

<file path=xl/drawings/drawing12.xml><?xml version="1.0" encoding="utf-8"?>
<xdr:wsDr xmlns:xdr="http://schemas.openxmlformats.org/drawingml/2006/spreadsheetDrawing" xmlns:a="http://schemas.openxmlformats.org/drawingml/2006/main">
  <xdr:oneCellAnchor>
    <xdr:from>
      <xdr:col>0</xdr:col>
      <xdr:colOff>219075</xdr:colOff>
      <xdr:row>0</xdr:row>
      <xdr:rowOff>47625</xdr:rowOff>
    </xdr:from>
    <xdr:ext cx="1126142" cy="530658"/>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219075" y="47625"/>
          <a:ext cx="1126142"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Inputs</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0B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447675</xdr:colOff>
      <xdr:row>37</xdr:row>
      <xdr:rowOff>9525</xdr:rowOff>
    </xdr:from>
    <xdr:to>
      <xdr:col>10</xdr:col>
      <xdr:colOff>333375</xdr:colOff>
      <xdr:row>38</xdr:row>
      <xdr:rowOff>142875</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B00-000004000000}"/>
            </a:ext>
          </a:extLst>
        </xdr:cNvPr>
        <xdr:cNvSpPr txBox="1"/>
      </xdr:nvSpPr>
      <xdr:spPr>
        <a:xfrm>
          <a:off x="4714875" y="10020300"/>
          <a:ext cx="1714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5</xdr:col>
      <xdr:colOff>266700</xdr:colOff>
      <xdr:row>0</xdr:row>
      <xdr:rowOff>85725</xdr:rowOff>
    </xdr:from>
    <xdr:to>
      <xdr:col>12</xdr:col>
      <xdr:colOff>123825</xdr:colOff>
      <xdr:row>4</xdr:row>
      <xdr:rowOff>0</xdr:rowOff>
    </xdr:to>
    <xdr:sp macro="" textlink="">
      <xdr:nvSpPr>
        <xdr:cNvPr id="5" name="Rectangle 4">
          <a:extLst>
            <a:ext uri="{FF2B5EF4-FFF2-40B4-BE49-F238E27FC236}">
              <a16:creationId xmlns:a16="http://schemas.microsoft.com/office/drawing/2014/main" id="{00000000-0008-0000-0B00-000005000000}"/>
            </a:ext>
          </a:extLst>
        </xdr:cNvPr>
        <xdr:cNvSpPr/>
      </xdr:nvSpPr>
      <xdr:spPr>
        <a:xfrm>
          <a:off x="3314700" y="85725"/>
          <a:ext cx="4124325" cy="659342"/>
        </a:xfrm>
        <a:prstGeom prst="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ysClr val="windowText" lastClr="000000"/>
              </a:solidFill>
            </a:rPr>
            <a:t>Note:  </a:t>
          </a:r>
          <a:r>
            <a:rPr lang="en-GB" sz="1100" b="0">
              <a:solidFill>
                <a:sysClr val="windowText" lastClr="000000"/>
              </a:solidFill>
            </a:rPr>
            <a:t>In the digital</a:t>
          </a:r>
          <a:r>
            <a:rPr lang="en-GB" sz="1100" b="0" baseline="0">
              <a:solidFill>
                <a:sysClr val="windowText" lastClr="000000"/>
              </a:solidFill>
            </a:rPr>
            <a:t> build this will be a background worksheet. We suggest that all the data on this screen is locked (uneditable ) in the final tool.</a:t>
          </a:r>
          <a:endParaRPr lang="en-GB" sz="1100" b="1">
            <a:solidFill>
              <a:sysClr val="windowText" lastClr="000000"/>
            </a:solidFill>
          </a:endParaRPr>
        </a:p>
      </xdr:txBody>
    </xdr:sp>
    <xdr:clientData/>
  </xdr:twoCellAnchor>
  <xdr:twoCellAnchor editAs="absolute">
    <xdr:from>
      <xdr:col>16</xdr:col>
      <xdr:colOff>0</xdr:colOff>
      <xdr:row>1</xdr:row>
      <xdr:rowOff>0</xdr:rowOff>
    </xdr:from>
    <xdr:to>
      <xdr:col>16</xdr:col>
      <xdr:colOff>288000</xdr:colOff>
      <xdr:row>2</xdr:row>
      <xdr:rowOff>105120</xdr:rowOff>
    </xdr:to>
    <xdr:pic>
      <xdr:nvPicPr>
        <xdr:cNvPr id="6" name="Picture 5">
          <a:hlinkClick xmlns:r="http://schemas.openxmlformats.org/officeDocument/2006/relationships" r:id="rId2"/>
          <a:extLst>
            <a:ext uri="{FF2B5EF4-FFF2-40B4-BE49-F238E27FC236}">
              <a16:creationId xmlns:a16="http://schemas.microsoft.com/office/drawing/2014/main" id="{00000000-0008-0000-0B00-000006000000}"/>
            </a:ext>
          </a:extLst>
        </xdr:cNvPr>
        <xdr:cNvPicPr>
          <a:picLocks/>
        </xdr:cNvPicPr>
      </xdr:nvPicPr>
      <xdr:blipFill>
        <a:blip xmlns:r="http://schemas.openxmlformats.org/officeDocument/2006/relationships" r:embed="rId3">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9753600" y="180975"/>
          <a:ext cx="288000" cy="286095"/>
        </a:xfrm>
        <a:prstGeom prst="rect">
          <a:avLst/>
        </a:prstGeom>
        <a:ln>
          <a:noFill/>
        </a:ln>
      </xdr:spPr>
    </xdr:pic>
    <xdr:clientData/>
  </xdr:twoCellAnchor>
</xdr:wsDr>
</file>

<file path=xl/drawings/drawing13.xml><?xml version="1.0" encoding="utf-8"?>
<xdr:wsDr xmlns:xdr="http://schemas.openxmlformats.org/drawingml/2006/spreadsheetDrawing" xmlns:a="http://schemas.openxmlformats.org/drawingml/2006/main">
  <xdr:oneCellAnchor>
    <xdr:from>
      <xdr:col>0</xdr:col>
      <xdr:colOff>219075</xdr:colOff>
      <xdr:row>0</xdr:row>
      <xdr:rowOff>47625</xdr:rowOff>
    </xdr:from>
    <xdr:ext cx="2903487" cy="530658"/>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19075" y="47625"/>
          <a:ext cx="2903487"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Exportable</a:t>
          </a:r>
          <a:r>
            <a:rPr lang="en-GB" sz="2800" b="1" baseline="0">
              <a:solidFill>
                <a:srgbClr val="009BC3"/>
              </a:solidFill>
            </a:rPr>
            <a:t> Report</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0C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16</xdr:col>
      <xdr:colOff>36399</xdr:colOff>
      <xdr:row>1</xdr:row>
      <xdr:rowOff>28575</xdr:rowOff>
    </xdr:from>
    <xdr:to>
      <xdr:col>16</xdr:col>
      <xdr:colOff>324399</xdr:colOff>
      <xdr:row>2</xdr:row>
      <xdr:rowOff>133695</xdr:rowOff>
    </xdr:to>
    <xdr:pic>
      <xdr:nvPicPr>
        <xdr:cNvPr id="4" name="Picture 3">
          <a:hlinkClick xmlns:r="http://schemas.openxmlformats.org/officeDocument/2006/relationships" r:id="rId1"/>
          <a:extLst>
            <a:ext uri="{FF2B5EF4-FFF2-40B4-BE49-F238E27FC236}">
              <a16:creationId xmlns:a16="http://schemas.microsoft.com/office/drawing/2014/main" id="{00000000-0008-0000-0C00-000004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9789999" y="211455"/>
          <a:ext cx="288000" cy="288000"/>
        </a:xfrm>
        <a:prstGeom prst="rect">
          <a:avLst/>
        </a:prstGeom>
        <a:ln>
          <a:noFill/>
        </a:ln>
      </xdr:spPr>
    </xdr:pic>
    <xdr:clientData/>
  </xdr:twoCellAnchor>
  <xdr:twoCellAnchor>
    <xdr:from>
      <xdr:col>7</xdr:col>
      <xdr:colOff>0</xdr:colOff>
      <xdr:row>14</xdr:row>
      <xdr:rowOff>57150</xdr:rowOff>
    </xdr:from>
    <xdr:to>
      <xdr:col>10</xdr:col>
      <xdr:colOff>438150</xdr:colOff>
      <xdr:row>18</xdr:row>
      <xdr:rowOff>0</xdr:rowOff>
    </xdr:to>
    <xdr:sp macro="" textlink="">
      <xdr:nvSpPr>
        <xdr:cNvPr id="5" name="Rounded Rectangle 4">
          <a:extLst>
            <a:ext uri="{FF2B5EF4-FFF2-40B4-BE49-F238E27FC236}">
              <a16:creationId xmlns:a16="http://schemas.microsoft.com/office/drawing/2014/main" id="{00000000-0008-0000-0C00-000005000000}"/>
            </a:ext>
          </a:extLst>
        </xdr:cNvPr>
        <xdr:cNvSpPr/>
      </xdr:nvSpPr>
      <xdr:spPr>
        <a:xfrm>
          <a:off x="4267200" y="2590800"/>
          <a:ext cx="2266950" cy="666750"/>
        </a:xfrm>
        <a:prstGeom prst="roundRect">
          <a:avLst/>
        </a:prstGeom>
        <a:solidFill>
          <a:srgbClr val="004350"/>
        </a:solidFill>
        <a:ln w="19050">
          <a:solidFill>
            <a:srgbClr val="92D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Export report →</a:t>
          </a:r>
        </a:p>
      </xdr:txBody>
    </xdr:sp>
    <xdr:clientData/>
  </xdr:twoCellAnchor>
  <xdr:twoCellAnchor>
    <xdr:from>
      <xdr:col>5</xdr:col>
      <xdr:colOff>49730</xdr:colOff>
      <xdr:row>10</xdr:row>
      <xdr:rowOff>8467</xdr:rowOff>
    </xdr:from>
    <xdr:to>
      <xdr:col>12</xdr:col>
      <xdr:colOff>533395</xdr:colOff>
      <xdr:row>12</xdr:row>
      <xdr:rowOff>160867</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3097730" y="1871134"/>
          <a:ext cx="4750865" cy="5249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solidFill>
                <a:srgbClr val="009BC3"/>
              </a:solidFill>
            </a:rPr>
            <a:t>Generate exportable</a:t>
          </a:r>
          <a:r>
            <a:rPr lang="en-GB" sz="1600" baseline="0">
              <a:solidFill>
                <a:srgbClr val="009BC3"/>
              </a:solidFill>
            </a:rPr>
            <a:t> report for </a:t>
          </a:r>
          <a:r>
            <a:rPr lang="en-GB" sz="1600" b="1" baseline="0">
              <a:solidFill>
                <a:srgbClr val="009BC3"/>
              </a:solidFill>
            </a:rPr>
            <a:t>Surrey Heartlands STP</a:t>
          </a:r>
          <a:endParaRPr lang="en-GB" sz="1600" b="1">
            <a:solidFill>
              <a:srgbClr val="009BC3"/>
            </a:solidFill>
          </a:endParaRPr>
        </a:p>
      </xdr:txBody>
    </xdr:sp>
    <xdr:clientData/>
  </xdr:twoCellAnchor>
  <xdr:twoCellAnchor>
    <xdr:from>
      <xdr:col>7</xdr:col>
      <xdr:colOff>304800</xdr:colOff>
      <xdr:row>27</xdr:row>
      <xdr:rowOff>114300</xdr:rowOff>
    </xdr:from>
    <xdr:to>
      <xdr:col>10</xdr:col>
      <xdr:colOff>190500</xdr:colOff>
      <xdr:row>29</xdr:row>
      <xdr:rowOff>66675</xdr:rowOff>
    </xdr:to>
    <xdr:sp macro="" textlink="">
      <xdr:nvSpPr>
        <xdr:cNvPr id="8" name="TextBox 7">
          <a:hlinkClick xmlns:r="http://schemas.openxmlformats.org/officeDocument/2006/relationships" r:id="rId3"/>
          <a:extLst>
            <a:ext uri="{FF2B5EF4-FFF2-40B4-BE49-F238E27FC236}">
              <a16:creationId xmlns:a16="http://schemas.microsoft.com/office/drawing/2014/main" id="{00000000-0008-0000-0C00-000008000000}"/>
            </a:ext>
          </a:extLst>
        </xdr:cNvPr>
        <xdr:cNvSpPr txBox="1"/>
      </xdr:nvSpPr>
      <xdr:spPr>
        <a:xfrm>
          <a:off x="4572000" y="5000625"/>
          <a:ext cx="1714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wsDr>
</file>

<file path=xl/drawings/drawing14.xml><?xml version="1.0" encoding="utf-8"?>
<xdr:wsDr xmlns:xdr="http://schemas.openxmlformats.org/drawingml/2006/spreadsheetDrawing" xmlns:a="http://schemas.openxmlformats.org/drawingml/2006/main">
  <xdr:oneCellAnchor>
    <xdr:from>
      <xdr:col>0</xdr:col>
      <xdr:colOff>219075</xdr:colOff>
      <xdr:row>0</xdr:row>
      <xdr:rowOff>47625</xdr:rowOff>
    </xdr:from>
    <xdr:ext cx="3708836" cy="530658"/>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219075" y="47625"/>
          <a:ext cx="3708836"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Prescribing Information</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0D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16</xdr:col>
      <xdr:colOff>36399</xdr:colOff>
      <xdr:row>1</xdr:row>
      <xdr:rowOff>28575</xdr:rowOff>
    </xdr:from>
    <xdr:to>
      <xdr:col>16</xdr:col>
      <xdr:colOff>324399</xdr:colOff>
      <xdr:row>2</xdr:row>
      <xdr:rowOff>133695</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D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9789999" y="211455"/>
          <a:ext cx="288000" cy="288000"/>
        </a:xfrm>
        <a:prstGeom prst="rect">
          <a:avLst/>
        </a:prstGeom>
        <a:ln>
          <a:noFill/>
        </a:ln>
      </xdr:spPr>
    </xdr:pic>
    <xdr:clientData/>
  </xdr:twoCellAnchor>
  <xdr:twoCellAnchor>
    <xdr:from>
      <xdr:col>0</xdr:col>
      <xdr:colOff>203197</xdr:colOff>
      <xdr:row>3</xdr:row>
      <xdr:rowOff>143934</xdr:rowOff>
    </xdr:from>
    <xdr:to>
      <xdr:col>17</xdr:col>
      <xdr:colOff>177797</xdr:colOff>
      <xdr:row>27</xdr:row>
      <xdr:rowOff>118533</xdr:rowOff>
    </xdr:to>
    <xdr:grpSp>
      <xdr:nvGrpSpPr>
        <xdr:cNvPr id="10" name="Group 9">
          <a:extLst>
            <a:ext uri="{FF2B5EF4-FFF2-40B4-BE49-F238E27FC236}">
              <a16:creationId xmlns:a16="http://schemas.microsoft.com/office/drawing/2014/main" id="{00000000-0008-0000-0D00-00000A000000}"/>
            </a:ext>
          </a:extLst>
        </xdr:cNvPr>
        <xdr:cNvGrpSpPr/>
      </xdr:nvGrpSpPr>
      <xdr:grpSpPr>
        <a:xfrm>
          <a:off x="203197" y="736601"/>
          <a:ext cx="11489267" cy="4715932"/>
          <a:chOff x="617501" y="387159"/>
          <a:chExt cx="10819533" cy="6142429"/>
        </a:xfrm>
      </xdr:grpSpPr>
      <xdr:sp macro="" textlink="">
        <xdr:nvSpPr>
          <xdr:cNvPr id="11" name="Rectangle 10">
            <a:extLst>
              <a:ext uri="{FF2B5EF4-FFF2-40B4-BE49-F238E27FC236}">
                <a16:creationId xmlns:a16="http://schemas.microsoft.com/office/drawing/2014/main" id="{00000000-0008-0000-0D00-00000B000000}"/>
              </a:ext>
            </a:extLst>
          </xdr:cNvPr>
          <xdr:cNvSpPr/>
        </xdr:nvSpPr>
        <xdr:spPr>
          <a:xfrm>
            <a:off x="617501" y="387159"/>
            <a:ext cx="10819533" cy="6142429"/>
          </a:xfrm>
          <a:prstGeom prst="rect">
            <a:avLst/>
          </a:prstGeom>
        </xdr:spPr>
        <xdr:txBody>
          <a:bodyPr wrap="square" lIns="72000" tIns="36000" rIns="72000" bIns="36000" numCol="2" spcCol="180000">
            <a:normAutofit lnSpcReduction="10000"/>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just"/>
            <a:r>
              <a:rPr lang="en-GB" sz="900" b="1"/>
              <a:t>Prescribing Information: Praluent®    (alirocumab) solution for injection in pre filled pen</a:t>
            </a:r>
          </a:p>
          <a:p>
            <a:pPr algn="just"/>
            <a:r>
              <a:rPr lang="en-GB" sz="900" b="1"/>
              <a:t>Please refer to the Praluent Summary of Product Characteristics (SPC) for full prescribing details.</a:t>
            </a:r>
          </a:p>
          <a:p>
            <a:pPr algn="just"/>
            <a:r>
              <a:rPr lang="en-GB" sz="900" b="1"/>
              <a:t>Presentations: </a:t>
            </a:r>
            <a:r>
              <a:rPr lang="en-GB" sz="900"/>
              <a:t>Praluent 75mg or 150mg solution for injection in pre-filled pen contains 75mg alirocumab in 1ml solution or 150mg alirocumab in 1ml solution, respectively.</a:t>
            </a:r>
          </a:p>
          <a:p>
            <a:pPr algn="just" hangingPunct="0"/>
            <a:r>
              <a:rPr lang="en-GB" sz="900" b="1"/>
              <a:t>Indications: </a:t>
            </a:r>
            <a:r>
              <a:rPr lang="en-GB" sz="900"/>
              <a:t>Praluent is indicated in adults with primary hypercholesterolaemia (heterozygous familial and non-familial) or mixed dyslipidaemia, as an adjunct to diet: in combination with a statin or statin with other lipid lowering therapies in patients unable to reach LDL-C goals with the maximum tolerated dose of a statin or, alone or in combination with other lipid-lowering therapies in patients who are statin-intolerant, or for whom a statin is contraindicated. Praluent is indicated in adults with established atherosclerotic cardiovascular disease to reduce cardiovascular risk by lowering LDL-C levels, as an adjunct to correction of other risk factors: in combination with the maximum tolerated dose of a statin with or without other lipid-lowering therapies or, alone or in combination with other lipid-lowering therapies in patients who are statin-intolerant, or for whom a statin is contraindicated.</a:t>
            </a:r>
          </a:p>
          <a:p>
            <a:pPr algn="just" hangingPunct="0"/>
            <a:r>
              <a:rPr lang="en-GB" sz="900" b="1"/>
              <a:t>Dosage and Administration:</a:t>
            </a:r>
            <a:r>
              <a:rPr lang="en-GB" sz="900"/>
              <a:t> Secondary causes of hyperlipidaemia or mixed dyslipidaemia (e.g., nephrotic syndrome, hypothyroidism) should be excluded prior to initiation of Praluent. Praluent is injected as a subcutaneous injection into the thigh, abdomen or upper arm. The usual starting dose is 75mg, once every 2 weeks. Patients requiring larger LDL-C reduction (&gt;60%) may be started on 150mg once every 2 weeks or 300mg once every 4 weeks. A dose of 300mg should be given as two 150mg injections consecutively at two different injection sites. If a dose is missed, the patient should administer the injection as soon as possible and thereafter resume treatment on the original schedule. Lipid levels can be assessed 4 to 8 weeks after treatment initiation or titration, and dose adjusted accordingly (up-titration or down-titration). If additional LDL-C reduction is needed in patients treated with 75mg once every 2 weeks or 300mg once every 4 weeks (monthly), the dosage may be adjusted to the maximum dosage of 150mg once every 2 weeks. Praluent should not be injected into areas of active skin disease or injury such as sunburns, skin rashes, inflammation, or skin infections. Praluent must not be co-administered with other injectable medicinal products at the same injection site. The patient may either self-inject Praluent, or a caregiver may administer Praluent, after guidance has been provided by a healthcare professional on proper subcutaneous injection technique. Praluent pre-filled pens should be allowed to warm to room temperature for 30 to 40 minutes prior to use. </a:t>
            </a:r>
            <a:r>
              <a:rPr lang="en-GB" sz="900" b="1"/>
              <a:t>Special populations: </a:t>
            </a:r>
            <a:r>
              <a:rPr lang="en-GB" sz="900" i="1" u="sng"/>
              <a:t>Elderly:</a:t>
            </a:r>
            <a:r>
              <a:rPr lang="en-GB" sz="900"/>
              <a:t> No dose adjustment needed. </a:t>
            </a:r>
            <a:r>
              <a:rPr lang="en-GB" sz="900" i="1" u="sng"/>
              <a:t>Children and adolescents (&lt;18 years):</a:t>
            </a:r>
            <a:r>
              <a:rPr lang="en-GB" sz="900"/>
              <a:t> No data are available. </a:t>
            </a:r>
            <a:r>
              <a:rPr lang="en-GB" sz="900" i="1" u="sng"/>
              <a:t>Hepatic impairment:</a:t>
            </a:r>
            <a:r>
              <a:rPr lang="en-GB" sz="900" b="1"/>
              <a:t> </a:t>
            </a:r>
            <a:r>
              <a:rPr lang="en-GB" sz="900"/>
              <a:t>No dose adjustment is needed for patients with mild or moderate hepatic impairment. Praluent should be used with caution in patients with severe hepatic impairment (Child-Pugh C). </a:t>
            </a:r>
            <a:r>
              <a:rPr lang="en-GB" sz="900" i="1" u="sng"/>
              <a:t>Renal impairment:</a:t>
            </a:r>
            <a:r>
              <a:rPr lang="en-GB" sz="900" b="1" i="1"/>
              <a:t> </a:t>
            </a:r>
            <a:r>
              <a:rPr lang="en-GB" sz="900"/>
              <a:t>No dose adjustment is needed for patients with mild or moderate renal impairment. Praluent should be used with caution in patients with severe renal impairment.</a:t>
            </a:r>
            <a:r>
              <a:rPr lang="en-GB" sz="900" b="1" i="1"/>
              <a:t> </a:t>
            </a:r>
            <a:endParaRPr lang="en-GB" sz="900"/>
          </a:p>
          <a:p>
            <a:pPr algn="just" hangingPunct="0"/>
            <a:r>
              <a:rPr lang="en-GB" sz="900" b="1"/>
              <a:t>Contraindications</a:t>
            </a:r>
            <a:r>
              <a:rPr lang="en-GB" sz="900"/>
              <a:t>: Hypersensitivity to the active substance or to any of the excipients. </a:t>
            </a:r>
          </a:p>
          <a:p>
            <a:pPr algn="just" hangingPunct="0"/>
            <a:r>
              <a:rPr lang="en-GB" sz="900" b="1"/>
              <a:t>Precautions and Warnings</a:t>
            </a:r>
            <a:r>
              <a:rPr lang="en-GB" sz="900"/>
              <a:t>: General allergic reactions, including pruritus, as well as rare and sometimes serious allergic reactions such as hypersensitivity, nummular eczema, urticaria, and hypersensitivity vasculitis have been reported in clinical studies. If signs or symptoms of serious allergic reactions occur, treatment with Praluent must be discontinued and appropriate symptomatic treatment initiated. </a:t>
            </a:r>
            <a:r>
              <a:rPr lang="en-GB" sz="900" i="1" u="sng"/>
              <a:t>Interactions:</a:t>
            </a:r>
            <a:r>
              <a:rPr lang="en-GB" sz="900"/>
              <a:t> no pharmacokinetic effects of Praluent on other medicinal products and no effect on cytochrome P450 enzymes are anticipated. Statins and other lipid lowering therapies can increase clearance of Praluent; however LDL-C reduction was maintained on two weekly Praluent administrations. </a:t>
            </a:r>
            <a:r>
              <a:rPr lang="en-GB" sz="900" i="1" u="sng"/>
              <a:t>Pregnancy, Lactation and Fertility:</a:t>
            </a:r>
            <a:r>
              <a:rPr lang="en-GB" sz="900"/>
              <a:t> There are no data from the use of Praluent in pregnant women and is expected to cross the placental barrier, thus use of Praluent is not recommended during pregnancy unless the clinical condition of the patient warrants it. Praluent is not recommended in breastfeeding women when colostrum is produced; for the rest of the breast-feeding period, a decision should be made whether to discontinue nursing or to discontinue Praluent. There are no data on adverse effects on fertility in humans.</a:t>
            </a:r>
          </a:p>
          <a:p>
            <a:pPr algn="just"/>
            <a:r>
              <a:rPr lang="en-GB" sz="900" b="1"/>
              <a:t>Adverse Reactions:</a:t>
            </a:r>
            <a:r>
              <a:rPr lang="en-GB" sz="900"/>
              <a:t> </a:t>
            </a:r>
            <a:r>
              <a:rPr lang="en-GB" sz="900" i="1" u="sng"/>
              <a:t>Common (≥ 1/100 to &lt; 1/10):</a:t>
            </a:r>
            <a:r>
              <a:rPr lang="en-GB" sz="900"/>
              <a:t> local injection site reactions (including erythema/redness, itching, swelling, pain/tenderness), upper respiratory tract signs and symptoms (oropharyngeal pain, rhinorrhea, sneezing), and pruritus. </a:t>
            </a:r>
            <a:r>
              <a:rPr lang="en-GB" sz="900" i="1" u="sng"/>
              <a:t>Rare (≥1/10,000 to &lt;1/1,000)</a:t>
            </a:r>
            <a:r>
              <a:rPr lang="en-GB" sz="900"/>
              <a:t>: Hypersensitivity, hypersensitivity vasculitis, urticaria and eczema nummular. </a:t>
            </a:r>
            <a:r>
              <a:rPr lang="en-GB" sz="900" i="1" u="sng"/>
              <a:t>Not known:</a:t>
            </a:r>
            <a:r>
              <a:rPr lang="en-GB" sz="900"/>
              <a:t> Flu-like illness. </a:t>
            </a:r>
            <a:r>
              <a:rPr lang="en-GB" sz="900" b="1"/>
              <a:t>Please refer to the SPC for full details on adverse reactions. Special precautions for storage: </a:t>
            </a:r>
            <a:r>
              <a:rPr lang="en-GB" sz="900"/>
              <a:t>Store in a refrigerator (2°C to 8°C). Keep the pen in the outer carton in order to protect from light.</a:t>
            </a:r>
          </a:p>
          <a:p>
            <a:pPr algn="just" hangingPunct="0"/>
            <a:r>
              <a:rPr lang="en-GB" sz="900" b="1"/>
              <a:t>Legal Category: </a:t>
            </a:r>
            <a:r>
              <a:rPr lang="en-GB" sz="900"/>
              <a:t>POM. </a:t>
            </a:r>
            <a:r>
              <a:rPr lang="en-GB" sz="900" b="1"/>
              <a:t>List price: </a:t>
            </a:r>
            <a:r>
              <a:rPr lang="en-GB" sz="900"/>
              <a:t>1x 75mg or 150mg pre-filled pen: £168. 2x 75mg or 150mg pre-filled pen: £336. </a:t>
            </a:r>
            <a:r>
              <a:rPr lang="en-GB" sz="900" b="1"/>
              <a:t>Marketing Authorisation (MA) Numbers</a:t>
            </a:r>
            <a:r>
              <a:rPr lang="en-GB" sz="900"/>
              <a:t>: 1x 75mg: EU/1/15/1031/001, 2x 75mg: EU/1/15/1031/002, 1x 150mg: EU/1/15/1031/007, 2x 150mg: EU/1/15/1031/008. </a:t>
            </a:r>
            <a:r>
              <a:rPr lang="en-GB" sz="900" b="1"/>
              <a:t>MA Holder:</a:t>
            </a:r>
            <a:r>
              <a:rPr lang="en-GB" sz="900"/>
              <a:t> Sanofi-Aventis groupe, 54 rue La Boétie, F - 75008 Paris, France. </a:t>
            </a:r>
            <a:r>
              <a:rPr lang="en-GB" sz="900" b="1"/>
              <a:t>For more information please contact:</a:t>
            </a:r>
            <a:r>
              <a:rPr lang="en-GB" sz="900"/>
              <a:t> Medical Information, Sanofi, 410 Thames Valley Park Drive, Reading, Berkshire, RG6 1PT, UK. </a:t>
            </a:r>
            <a:r>
              <a:rPr lang="en-GB" sz="900" u="sng"/>
              <a:t>uk-medicalinformation@sanofi.com</a:t>
            </a:r>
            <a:r>
              <a:rPr lang="en-GB" sz="900"/>
              <a:t> Tel: 0845 372 7101. </a:t>
            </a:r>
            <a:r>
              <a:rPr lang="en-GB" sz="900" b="1"/>
              <a:t>Date of Preparation: July 2019</a:t>
            </a:r>
          </a:p>
          <a:p>
            <a:pPr algn="just" hangingPunct="0"/>
            <a:endParaRPr lang="en-GB" sz="900" b="1"/>
          </a:p>
          <a:p>
            <a:pPr algn="just" hangingPunct="0"/>
            <a:endParaRPr lang="en-GB" sz="900" b="1"/>
          </a:p>
          <a:p>
            <a:pPr algn="just" hangingPunct="0"/>
            <a:endParaRPr lang="en-GB" sz="900" b="1"/>
          </a:p>
          <a:p>
            <a:pPr algn="just" hangingPunct="0"/>
            <a:endParaRPr lang="en-GB" sz="900" b="1"/>
          </a:p>
          <a:p>
            <a:pPr algn="just"/>
            <a:endParaRPr lang="en-GB" sz="900"/>
          </a:p>
        </xdr:txBody>
      </xdr:sp>
      <xdr:sp macro="" textlink="">
        <xdr:nvSpPr>
          <xdr:cNvPr id="12" name="Rectangle 11">
            <a:extLst>
              <a:ext uri="{FF2B5EF4-FFF2-40B4-BE49-F238E27FC236}">
                <a16:creationId xmlns:a16="http://schemas.microsoft.com/office/drawing/2014/main" id="{00000000-0008-0000-0D00-00000C000000}"/>
              </a:ext>
            </a:extLst>
          </xdr:cNvPr>
          <xdr:cNvSpPr/>
        </xdr:nvSpPr>
        <xdr:spPr>
          <a:xfrm>
            <a:off x="6259132" y="5112914"/>
            <a:ext cx="5177902" cy="805650"/>
          </a:xfrm>
          <a:prstGeom prst="rect">
            <a:avLst/>
          </a:prstGeom>
          <a:ln>
            <a:solidFill>
              <a:schemeClr val="tx1"/>
            </a:solidFill>
          </a:ln>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hangingPunct="0">
              <a:spcAft>
                <a:spcPts val="0"/>
              </a:spcAft>
            </a:pPr>
            <a:r>
              <a:rPr lang="en-GB" sz="900">
                <a:effectLst/>
                <a:latin typeface="Arial" panose="020B0604020202020204" pitchFamily="34" charset="0"/>
                <a:ea typeface="Calibri" panose="020F0502020204030204" pitchFamily="34" charset="0"/>
              </a:rPr>
              <a:t>Adverse events should be reported. </a:t>
            </a:r>
            <a:endParaRPr lang="en-GB" sz="900">
              <a:effectLst/>
              <a:latin typeface="Arial" panose="020B0604020202020204" pitchFamily="34" charset="0"/>
              <a:ea typeface="Times New Roman" panose="02020603050405020304" pitchFamily="18" charset="0"/>
            </a:endParaRPr>
          </a:p>
          <a:p>
            <a:pPr algn="ctr" hangingPunct="0">
              <a:spcAft>
                <a:spcPts val="0"/>
              </a:spcAft>
            </a:pPr>
            <a:r>
              <a:rPr lang="en-GB" sz="900">
                <a:effectLst/>
                <a:latin typeface="Arial" panose="020B0604020202020204" pitchFamily="34" charset="0"/>
                <a:ea typeface="Calibri" panose="020F0502020204030204" pitchFamily="34" charset="0"/>
              </a:rPr>
              <a:t>Reporting forms and information can be found at </a:t>
            </a:r>
            <a:r>
              <a:rPr lang="en-GB" sz="900" u="sng">
                <a:solidFill>
                  <a:srgbClr val="0000FF"/>
                </a:solidFill>
                <a:effectLst/>
                <a:latin typeface="Arial" panose="020B0604020202020204" pitchFamily="34" charset="0"/>
                <a:ea typeface="Calibri" panose="020F0502020204030204" pitchFamily="34" charset="0"/>
                <a:cs typeface="Times New Roman" panose="02020603050405020304" pitchFamily="18" charset="0"/>
              </a:rPr>
              <a:t>www.mhra.gov.uk/yellowcard</a:t>
            </a:r>
            <a:r>
              <a:rPr lang="en-GB" sz="900">
                <a:effectLst/>
                <a:latin typeface="Arial" panose="020B0604020202020204" pitchFamily="34" charset="0"/>
                <a:ea typeface="Calibri" panose="020F0502020204030204" pitchFamily="34" charset="0"/>
              </a:rPr>
              <a:t> </a:t>
            </a:r>
            <a:endParaRPr lang="en-GB" sz="900">
              <a:effectLst/>
              <a:latin typeface="Arial" panose="020B0604020202020204" pitchFamily="34" charset="0"/>
              <a:ea typeface="Times New Roman" panose="02020603050405020304" pitchFamily="18" charset="0"/>
            </a:endParaRPr>
          </a:p>
          <a:p>
            <a:pPr algn="ctr" hangingPunct="0">
              <a:spcAft>
                <a:spcPts val="0"/>
              </a:spcAft>
            </a:pPr>
            <a:r>
              <a:rPr lang="en-GB" sz="900">
                <a:effectLst/>
                <a:latin typeface="Arial" panose="020B0604020202020204" pitchFamily="34" charset="0"/>
                <a:ea typeface="Calibri" panose="020F0502020204030204" pitchFamily="34" charset="0"/>
              </a:rPr>
              <a:t> Adverse events should also be reported to Sanofi Tel: 0800 0902314.</a:t>
            </a:r>
            <a:endParaRPr lang="en-GB" sz="900">
              <a:effectLst/>
              <a:latin typeface="Arial" panose="020B0604020202020204" pitchFamily="34" charset="0"/>
              <a:ea typeface="Times New Roman" panose="02020603050405020304" pitchFamily="18" charset="0"/>
            </a:endParaRPr>
          </a:p>
          <a:p>
            <a:pPr algn="ctr" hangingPunct="0">
              <a:spcAft>
                <a:spcPts val="0"/>
              </a:spcAft>
            </a:pPr>
            <a:r>
              <a:rPr lang="en-GB" sz="900">
                <a:effectLst/>
                <a:latin typeface="Arial" panose="020B0604020202020204" pitchFamily="34" charset="0"/>
                <a:ea typeface="Calibri" panose="020F0502020204030204" pitchFamily="34" charset="0"/>
              </a:rPr>
              <a:t>Alternatively, send via email to </a:t>
            </a:r>
            <a:r>
              <a:rPr lang="en-GB" sz="900" u="sng">
                <a:solidFill>
                  <a:srgbClr val="0000FF"/>
                </a:solidFill>
                <a:effectLst/>
                <a:latin typeface="Arial" panose="020B0604020202020204" pitchFamily="34" charset="0"/>
                <a:ea typeface="Calibri" panose="020F0502020204030204" pitchFamily="34" charset="0"/>
                <a:cs typeface="Times New Roman" panose="02020603050405020304" pitchFamily="18" charset="0"/>
              </a:rPr>
              <a:t>UK-drugsafety@sanofi.com</a:t>
            </a:r>
            <a:r>
              <a:rPr lang="en-GB" sz="900">
                <a:effectLst/>
                <a:latin typeface="Arial" panose="020B0604020202020204" pitchFamily="34" charset="0"/>
                <a:ea typeface="Calibri" panose="020F0502020204030204" pitchFamily="34" charset="0"/>
              </a:rPr>
              <a:t> </a:t>
            </a:r>
            <a:endParaRPr lang="en-GB" sz="900">
              <a:effectLst/>
              <a:latin typeface="Arial" panose="020B0604020202020204" pitchFamily="34" charset="0"/>
              <a:ea typeface="Times New Roman" panose="02020603050405020304" pitchFamily="18" charset="0"/>
            </a:endParaRPr>
          </a:p>
        </xdr:txBody>
      </xdr:sp>
    </xdr:grpSp>
    <xdr:clientData/>
  </xdr:twoCellAnchor>
  <xdr:twoCellAnchor>
    <xdr:from>
      <xdr:col>3</xdr:col>
      <xdr:colOff>93133</xdr:colOff>
      <xdr:row>3</xdr:row>
      <xdr:rowOff>135466</xdr:rowOff>
    </xdr:from>
    <xdr:to>
      <xdr:col>3</xdr:col>
      <xdr:colOff>232655</xdr:colOff>
      <xdr:row>4</xdr:row>
      <xdr:rowOff>59266</xdr:rowOff>
    </xdr:to>
    <xdr:sp macro="" textlink="">
      <xdr:nvSpPr>
        <xdr:cNvPr id="13" name="Isosceles Triangle 12">
          <a:extLst>
            <a:ext uri="{FF2B5EF4-FFF2-40B4-BE49-F238E27FC236}">
              <a16:creationId xmlns:a16="http://schemas.microsoft.com/office/drawing/2014/main" id="{00000000-0008-0000-0D00-00000D000000}"/>
            </a:ext>
          </a:extLst>
        </xdr:cNvPr>
        <xdr:cNvSpPr>
          <a:spLocks noChangeAspect="1"/>
        </xdr:cNvSpPr>
      </xdr:nvSpPr>
      <xdr:spPr>
        <a:xfrm flipV="1">
          <a:off x="1921933" y="694266"/>
          <a:ext cx="139522" cy="110067"/>
        </a:xfrm>
        <a:prstGeom prst="triangl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p>
      </xdr:txBody>
    </xdr:sp>
    <xdr:clientData/>
  </xdr:twoCellAnchor>
</xdr:wsDr>
</file>

<file path=xl/drawings/drawing15.xml><?xml version="1.0" encoding="utf-8"?>
<xdr:wsDr xmlns:xdr="http://schemas.openxmlformats.org/drawingml/2006/spreadsheetDrawing" xmlns:a="http://schemas.openxmlformats.org/drawingml/2006/main">
  <xdr:oneCellAnchor>
    <xdr:from>
      <xdr:col>0</xdr:col>
      <xdr:colOff>219075</xdr:colOff>
      <xdr:row>0</xdr:row>
      <xdr:rowOff>47625</xdr:rowOff>
    </xdr:from>
    <xdr:ext cx="1837298" cy="530658"/>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219075" y="47625"/>
          <a:ext cx="1837298"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References</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0E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16</xdr:col>
      <xdr:colOff>36399</xdr:colOff>
      <xdr:row>1</xdr:row>
      <xdr:rowOff>28575</xdr:rowOff>
    </xdr:from>
    <xdr:to>
      <xdr:col>16</xdr:col>
      <xdr:colOff>324399</xdr:colOff>
      <xdr:row>2</xdr:row>
      <xdr:rowOff>133695</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E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9789999" y="211455"/>
          <a:ext cx="288000" cy="288000"/>
        </a:xfrm>
        <a:prstGeom prst="rect">
          <a:avLst/>
        </a:prstGeom>
        <a:ln>
          <a:noFill/>
        </a:ln>
      </xdr:spPr>
    </xdr:pic>
    <xdr:clientData/>
  </xdr:twoCellAnchor>
  <xdr:twoCellAnchor>
    <xdr:from>
      <xdr:col>7</xdr:col>
      <xdr:colOff>171450</xdr:colOff>
      <xdr:row>27</xdr:row>
      <xdr:rowOff>171450</xdr:rowOff>
    </xdr:from>
    <xdr:to>
      <xdr:col>10</xdr:col>
      <xdr:colOff>57150</xdr:colOff>
      <xdr:row>29</xdr:row>
      <xdr:rowOff>123825</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E00-000006000000}"/>
            </a:ext>
          </a:extLst>
        </xdr:cNvPr>
        <xdr:cNvSpPr txBox="1"/>
      </xdr:nvSpPr>
      <xdr:spPr>
        <a:xfrm>
          <a:off x="4438650" y="5057775"/>
          <a:ext cx="1714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1</xdr:col>
      <xdr:colOff>0</xdr:colOff>
      <xdr:row>4</xdr:row>
      <xdr:rowOff>0</xdr:rowOff>
    </xdr:from>
    <xdr:to>
      <xdr:col>17</xdr:col>
      <xdr:colOff>84667</xdr:colOff>
      <xdr:row>27</xdr:row>
      <xdr:rowOff>25400</xdr:rowOff>
    </xdr:to>
    <xdr:sp macro="" textlink="">
      <xdr:nvSpPr>
        <xdr:cNvPr id="8" name="TextBox 7">
          <a:extLst>
            <a:ext uri="{FF2B5EF4-FFF2-40B4-BE49-F238E27FC236}">
              <a16:creationId xmlns:a16="http://schemas.microsoft.com/office/drawing/2014/main" id="{00000000-0008-0000-0E00-000008000000}"/>
            </a:ext>
          </a:extLst>
        </xdr:cNvPr>
        <xdr:cNvSpPr txBox="1"/>
      </xdr:nvSpPr>
      <xdr:spPr>
        <a:xfrm>
          <a:off x="609600" y="745067"/>
          <a:ext cx="9838267" cy="4309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400" baseline="0">
              <a:solidFill>
                <a:srgbClr val="004350"/>
              </a:solidFill>
              <a:latin typeface="+mn-lt"/>
              <a:ea typeface="+mn-ea"/>
              <a:cs typeface="+mn-cs"/>
            </a:rPr>
            <a:t>[1] National Institute for Health and Care Excellence. TA393. Published 2016. Available at https://www.nice.org.uk/guidance/ta393.  </a:t>
          </a:r>
        </a:p>
        <a:p>
          <a:pPr marL="0" indent="0"/>
          <a:r>
            <a:rPr lang="en-GB" sz="1400" baseline="0">
              <a:solidFill>
                <a:srgbClr val="004350"/>
              </a:solidFill>
              <a:latin typeface="+mn-lt"/>
              <a:ea typeface="+mn-ea"/>
              <a:cs typeface="+mn-cs"/>
            </a:rPr>
            <a:t>[2] Schwartz GG et al. N Engl J Med 2018; 379:2097-2107</a:t>
          </a:r>
        </a:p>
        <a:p>
          <a:pPr marL="0" indent="0"/>
          <a:r>
            <a:rPr lang="en-GB" sz="1400" baseline="0">
              <a:solidFill>
                <a:srgbClr val="004350"/>
              </a:solidFill>
              <a:latin typeface="+mn-lt"/>
              <a:ea typeface="+mn-ea"/>
              <a:cs typeface="+mn-cs"/>
            </a:rPr>
            <a:t>[3] Fox KA et al. Eur Heart J. 2010; 31: 2755–64 </a:t>
          </a:r>
        </a:p>
        <a:p>
          <a:pPr marL="0" indent="0"/>
          <a:r>
            <a:rPr lang="en-GB" sz="1400" baseline="0">
              <a:solidFill>
                <a:srgbClr val="004350"/>
              </a:solidFill>
              <a:latin typeface="+mn-lt"/>
              <a:ea typeface="+mn-ea"/>
              <a:cs typeface="+mn-cs"/>
            </a:rPr>
            <a:t>[4] Sanofi. Data on file. SAGB.ALI.19.08.1365</a:t>
          </a:r>
        </a:p>
        <a:p>
          <a:pPr marL="0" indent="0"/>
          <a:r>
            <a:rPr lang="en-GB" sz="1400" baseline="0">
              <a:solidFill>
                <a:srgbClr val="004350"/>
              </a:solidFill>
              <a:latin typeface="+mn-lt"/>
              <a:ea typeface="+mn-ea"/>
              <a:cs typeface="+mn-cs"/>
            </a:rPr>
            <a:t>[5] Boggon R et al. Br J Cardiol 2012;19–24</a:t>
          </a:r>
        </a:p>
        <a:p>
          <a:pPr marL="0" indent="0"/>
          <a:r>
            <a:rPr lang="en-GB" sz="1400" baseline="0">
              <a:solidFill>
                <a:srgbClr val="004350"/>
              </a:solidFill>
              <a:latin typeface="+mn-lt"/>
              <a:ea typeface="+mn-ea"/>
              <a:cs typeface="+mn-cs"/>
            </a:rPr>
            <a:t>[6] Sanofi. Data on file.</a:t>
          </a:r>
          <a:r>
            <a:rPr lang="en-GB" sz="1400" baseline="0">
              <a:solidFill>
                <a:srgbClr val="FF0000"/>
              </a:solidFill>
              <a:latin typeface="+mn-lt"/>
              <a:ea typeface="+mn-ea"/>
              <a:cs typeface="+mn-cs"/>
            </a:rPr>
            <a:t> ######</a:t>
          </a:r>
        </a:p>
        <a:p>
          <a:pPr marL="0" indent="0"/>
          <a:r>
            <a:rPr lang="en-GB" sz="1400" baseline="0">
              <a:solidFill>
                <a:srgbClr val="004350"/>
              </a:solidFill>
              <a:latin typeface="+mn-lt"/>
              <a:ea typeface="+mn-ea"/>
              <a:cs typeface="+mn-cs"/>
            </a:rPr>
            <a:t>[7] Russell K et al. J Cardiopulm Rehabil Prev. 2011;31(6):373-7</a:t>
          </a:r>
        </a:p>
        <a:p>
          <a:pPr marL="0" indent="0"/>
          <a:r>
            <a:rPr lang="en-GB" sz="1400" baseline="0">
              <a:solidFill>
                <a:srgbClr val="004350"/>
              </a:solidFill>
              <a:latin typeface="+mn-lt"/>
              <a:ea typeface="+mn-ea"/>
              <a:cs typeface="+mn-cs"/>
            </a:rPr>
            <a:t>[8] Dalal HM et al. BMJ 2015;351:h5000</a:t>
          </a:r>
        </a:p>
        <a:p>
          <a:pPr marL="0" indent="0"/>
          <a:r>
            <a:rPr lang="en-GB" sz="1400" baseline="0">
              <a:solidFill>
                <a:srgbClr val="004350"/>
              </a:solidFill>
              <a:latin typeface="+mn-lt"/>
              <a:ea typeface="+mn-ea"/>
              <a:cs typeface="+mn-cs"/>
            </a:rPr>
            <a:t>[9] Sanofi. Market research. 2018. SAGB.ALI.19.01.0009</a:t>
          </a:r>
        </a:p>
        <a:p>
          <a:pPr marL="0" indent="0"/>
          <a:r>
            <a:rPr lang="en-GB" sz="1400" baseline="0">
              <a:solidFill>
                <a:srgbClr val="004350"/>
              </a:solidFill>
              <a:latin typeface="+mn-lt"/>
              <a:ea typeface="+mn-ea"/>
              <a:cs typeface="+mn-cs"/>
            </a:rPr>
            <a:t>[10] FOI 3976- Lipid Clinic Referrals. Available at: https://www.medway.nhs.uk/foi-disclosure-log/foi-3976-lipid-clinic-referrals/31779</a:t>
          </a:r>
        </a:p>
        <a:p>
          <a:pPr marL="0" indent="0"/>
          <a:r>
            <a:rPr lang="en-GB" sz="1400" baseline="0">
              <a:solidFill>
                <a:srgbClr val="004350"/>
              </a:solidFill>
              <a:latin typeface="+mn-lt"/>
              <a:ea typeface="+mn-ea"/>
              <a:cs typeface="+mn-cs"/>
            </a:rPr>
            <a:t>[11] NICE Technology appraisal guidance [TA393]. Available at: https://www.nice.org.uk/guidance/ta393/chapter/1-Recommendations</a:t>
          </a:r>
        </a:p>
        <a:p>
          <a:pPr marL="0" indent="0"/>
          <a:r>
            <a:rPr lang="en-GB" sz="1400" baseline="0">
              <a:solidFill>
                <a:srgbClr val="004350"/>
              </a:solidFill>
              <a:latin typeface="+mn-lt"/>
              <a:ea typeface="+mn-ea"/>
              <a:cs typeface="+mn-cs"/>
            </a:rPr>
            <a:t>[12] NHS. 2019/20 National Tariff Workbook Available at: https://improvement.nhs.uk/documents/4981/AnnexA_1920_National_tariff_workbook.xlsx</a:t>
          </a:r>
        </a:p>
        <a:p>
          <a:pPr marL="0" indent="0"/>
          <a:r>
            <a:rPr lang="en-GB" sz="1400" baseline="0">
              <a:solidFill>
                <a:srgbClr val="004350"/>
              </a:solidFill>
              <a:latin typeface="+mn-lt"/>
              <a:ea typeface="+mn-ea"/>
              <a:cs typeface="+mn-cs"/>
            </a:rPr>
            <a:t>[13] PSSRU. Unit Costs of Health and Social Care 2018. Available at: https://www.pssru.ac.uk/pub/uc/uc2018/community-based-health-care-staff.pdf</a:t>
          </a:r>
        </a:p>
        <a:p>
          <a:pPr marL="0" indent="0"/>
          <a:r>
            <a:rPr lang="en-GB" sz="1400" baseline="0">
              <a:solidFill>
                <a:srgbClr val="004350"/>
              </a:solidFill>
              <a:latin typeface="+mn-lt"/>
              <a:ea typeface="+mn-ea"/>
              <a:cs typeface="+mn-cs"/>
            </a:rPr>
            <a:t>[14] Sanofi. Data on file. 2019.  SAGB.ALI.18.11.1774(1)</a:t>
          </a:r>
        </a:p>
        <a:p>
          <a:pPr marL="0" indent="0"/>
          <a:endParaRPr lang="en-GB" sz="1400" baseline="0">
            <a:solidFill>
              <a:srgbClr val="004350"/>
            </a:solidFill>
            <a:latin typeface="+mn-lt"/>
            <a:ea typeface="+mn-ea"/>
            <a:cs typeface="+mn-cs"/>
          </a:endParaRPr>
        </a:p>
        <a:p>
          <a:endParaRPr lang="en-GB" sz="1400" baseline="0">
            <a:solidFill>
              <a:srgbClr val="FF0000"/>
            </a:solidFill>
          </a:endParaRPr>
        </a:p>
        <a:p>
          <a:endParaRPr lang="en-GB" sz="1400" baseline="0">
            <a:solidFill>
              <a:srgbClr val="004350"/>
            </a:solidFill>
          </a:endParaRPr>
        </a:p>
        <a:p>
          <a:endParaRPr lang="en-GB" sz="1400" baseline="0">
            <a:solidFill>
              <a:srgbClr val="004350"/>
            </a:solidFill>
          </a:endParaRPr>
        </a:p>
        <a:p>
          <a:endParaRPr lang="en-GB" sz="1400" b="0" baseline="0">
            <a:solidFill>
              <a:srgbClr val="004350"/>
            </a:solidFill>
          </a:endParaRPr>
        </a:p>
        <a:p>
          <a:endParaRPr lang="en-GB" sz="1400" b="0" baseline="0">
            <a:solidFill>
              <a:srgbClr val="004350"/>
            </a:solidFill>
          </a:endParaRPr>
        </a:p>
        <a:p>
          <a:endParaRPr lang="en-GB" sz="1400" b="0">
            <a:solidFill>
              <a:srgbClr val="004350"/>
            </a:solidFill>
          </a:endParaRPr>
        </a:p>
      </xdr:txBody>
    </xdr:sp>
    <xdr:clientData/>
  </xdr:twoCellAnchor>
</xdr:wsDr>
</file>

<file path=xl/drawings/drawing16.xml><?xml version="1.0" encoding="utf-8"?>
<xdr:wsDr xmlns:xdr="http://schemas.openxmlformats.org/drawingml/2006/spreadsheetDrawing" xmlns:a="http://schemas.openxmlformats.org/drawingml/2006/main">
  <xdr:oneCellAnchor>
    <xdr:from>
      <xdr:col>0</xdr:col>
      <xdr:colOff>219075</xdr:colOff>
      <xdr:row>0</xdr:row>
      <xdr:rowOff>47625</xdr:rowOff>
    </xdr:from>
    <xdr:ext cx="184731" cy="530658"/>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219075" y="47625"/>
          <a:ext cx="184731"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0F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447675</xdr:colOff>
      <xdr:row>13</xdr:row>
      <xdr:rowOff>9525</xdr:rowOff>
    </xdr:from>
    <xdr:to>
      <xdr:col>10</xdr:col>
      <xdr:colOff>333375</xdr:colOff>
      <xdr:row>14</xdr:row>
      <xdr:rowOff>142875</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F00-000004000000}"/>
            </a:ext>
          </a:extLst>
        </xdr:cNvPr>
        <xdr:cNvSpPr txBox="1"/>
      </xdr:nvSpPr>
      <xdr:spPr>
        <a:xfrm>
          <a:off x="4714875" y="10029825"/>
          <a:ext cx="1714500"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editAs="absolute">
    <xdr:from>
      <xdr:col>15</xdr:col>
      <xdr:colOff>447675</xdr:colOff>
      <xdr:row>1</xdr:row>
      <xdr:rowOff>28575</xdr:rowOff>
    </xdr:from>
    <xdr:to>
      <xdr:col>16</xdr:col>
      <xdr:colOff>126075</xdr:colOff>
      <xdr:row>2</xdr:row>
      <xdr:rowOff>142161</xdr:rowOff>
    </xdr:to>
    <xdr:pic macro="[0]!RestorePop">
      <xdr:nvPicPr>
        <xdr:cNvPr id="6" name="Picture 5">
          <a:extLst>
            <a:ext uri="{FF2B5EF4-FFF2-40B4-BE49-F238E27FC236}">
              <a16:creationId xmlns:a16="http://schemas.microsoft.com/office/drawing/2014/main" id="{00000000-0008-0000-0F00-000006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9591675" y="209550"/>
          <a:ext cx="288000" cy="294561"/>
        </a:xfrm>
        <a:prstGeom prst="rect">
          <a:avLst/>
        </a:prstGeom>
      </xdr:spPr>
    </xdr:pic>
    <xdr:clientData/>
  </xdr:twoCellAnchor>
  <xdr:twoCellAnchor editAs="absolute">
    <xdr:from>
      <xdr:col>16</xdr:col>
      <xdr:colOff>247650</xdr:colOff>
      <xdr:row>1</xdr:row>
      <xdr:rowOff>28575</xdr:rowOff>
    </xdr:from>
    <xdr:to>
      <xdr:col>16</xdr:col>
      <xdr:colOff>535650</xdr:colOff>
      <xdr:row>2</xdr:row>
      <xdr:rowOff>133695</xdr:rowOff>
    </xdr:to>
    <xdr:pic>
      <xdr:nvPicPr>
        <xdr:cNvPr id="7" name="Picture 6">
          <a:hlinkClick xmlns:r="http://schemas.openxmlformats.org/officeDocument/2006/relationships" r:id="rId3"/>
          <a:extLst>
            <a:ext uri="{FF2B5EF4-FFF2-40B4-BE49-F238E27FC236}">
              <a16:creationId xmlns:a16="http://schemas.microsoft.com/office/drawing/2014/main" id="{00000000-0008-0000-0F00-000007000000}"/>
            </a:ext>
          </a:extLst>
        </xdr:cNvPr>
        <xdr:cNvPicPr>
          <a:picLocks/>
        </xdr:cNvPicPr>
      </xdr:nvPicPr>
      <xdr:blipFill>
        <a:blip xmlns:r="http://schemas.openxmlformats.org/officeDocument/2006/relationships" r:embed="rId4">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0001250" y="209550"/>
          <a:ext cx="288000" cy="286095"/>
        </a:xfrm>
        <a:prstGeom prst="rect">
          <a:avLst/>
        </a:prstGeom>
        <a:ln>
          <a:noFill/>
        </a:ln>
      </xdr:spPr>
    </xdr:pic>
    <xdr:clientData/>
  </xdr:twoCellAnchor>
  <xdr:twoCellAnchor>
    <xdr:from>
      <xdr:col>10</xdr:col>
      <xdr:colOff>438150</xdr:colOff>
      <xdr:row>1</xdr:row>
      <xdr:rowOff>0</xdr:rowOff>
    </xdr:from>
    <xdr:to>
      <xdr:col>15</xdr:col>
      <xdr:colOff>85725</xdr:colOff>
      <xdr:row>2</xdr:row>
      <xdr:rowOff>133350</xdr:rowOff>
    </xdr:to>
    <xdr:sp macro="" textlink="">
      <xdr:nvSpPr>
        <xdr:cNvPr id="8" name="Rectangle 7">
          <a:extLst>
            <a:ext uri="{FF2B5EF4-FFF2-40B4-BE49-F238E27FC236}">
              <a16:creationId xmlns:a16="http://schemas.microsoft.com/office/drawing/2014/main" id="{00000000-0008-0000-0F00-000008000000}"/>
            </a:ext>
          </a:extLst>
        </xdr:cNvPr>
        <xdr:cNvSpPr/>
      </xdr:nvSpPr>
      <xdr:spPr>
        <a:xfrm>
          <a:off x="6534150" y="180975"/>
          <a:ext cx="2695575" cy="314325"/>
        </a:xfrm>
        <a:prstGeom prst="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ysClr val="windowText" lastClr="000000"/>
              </a:solidFill>
            </a:rPr>
            <a:t>Note: </a:t>
          </a:r>
          <a:r>
            <a:rPr lang="en-GB" sz="1100">
              <a:solidFill>
                <a:sysClr val="windowText" lastClr="000000"/>
              </a:solidFill>
            </a:rPr>
            <a:t>This</a:t>
          </a:r>
          <a:r>
            <a:rPr lang="en-GB" sz="1100" baseline="0">
              <a:solidFill>
                <a:sysClr val="windowText" lastClr="000000"/>
              </a:solidFill>
            </a:rPr>
            <a:t> will be a pop-up in the final tool</a:t>
          </a:r>
        </a:p>
        <a:p>
          <a:pPr algn="l"/>
          <a:br>
            <a:rPr lang="en-GB" sz="1100" baseline="0">
              <a:solidFill>
                <a:sysClr val="windowText" lastClr="000000"/>
              </a:solidFill>
            </a:rPr>
          </a:br>
          <a:endParaRPr lang="en-GB" sz="1100">
            <a:solidFill>
              <a:sysClr val="windowText" lastClr="000000"/>
            </a:solidFill>
          </a:endParaRPr>
        </a:p>
      </xdr:txBody>
    </xdr:sp>
    <xdr:clientData/>
  </xdr:twoCellAnchor>
  <xdr:oneCellAnchor>
    <xdr:from>
      <xdr:col>0</xdr:col>
      <xdr:colOff>228600</xdr:colOff>
      <xdr:row>0</xdr:row>
      <xdr:rowOff>47625</xdr:rowOff>
    </xdr:from>
    <xdr:ext cx="5012783" cy="530658"/>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228600" y="47625"/>
          <a:ext cx="5012783"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Capacity</a:t>
          </a:r>
          <a:r>
            <a:rPr lang="en-GB" sz="2800" b="1" baseline="0">
              <a:solidFill>
                <a:srgbClr val="009BC3"/>
              </a:solidFill>
            </a:rPr>
            <a:t> - Current service model</a:t>
          </a:r>
          <a:endParaRPr lang="en-GB" sz="2800" b="1">
            <a:solidFill>
              <a:schemeClr val="bg1"/>
            </a:solidFill>
          </a:endParaRPr>
        </a:p>
      </xdr:txBody>
    </xdr:sp>
    <xdr:clientData/>
  </xdr:oneCellAnchor>
</xdr:wsDr>
</file>

<file path=xl/drawings/drawing17.xml><?xml version="1.0" encoding="utf-8"?>
<xdr:wsDr xmlns:xdr="http://schemas.openxmlformats.org/drawingml/2006/spreadsheetDrawing" xmlns:a="http://schemas.openxmlformats.org/drawingml/2006/main">
  <xdr:oneCellAnchor>
    <xdr:from>
      <xdr:col>0</xdr:col>
      <xdr:colOff>219075</xdr:colOff>
      <xdr:row>0</xdr:row>
      <xdr:rowOff>47625</xdr:rowOff>
    </xdr:from>
    <xdr:ext cx="5034520" cy="53065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219075" y="47625"/>
          <a:ext cx="5034520"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Capacity</a:t>
          </a:r>
          <a:r>
            <a:rPr lang="en-GB" sz="2800" b="1" baseline="0">
              <a:solidFill>
                <a:srgbClr val="009BC3"/>
              </a:solidFill>
            </a:rPr>
            <a:t> - Revised service model</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10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447675</xdr:colOff>
      <xdr:row>13</xdr:row>
      <xdr:rowOff>9525</xdr:rowOff>
    </xdr:from>
    <xdr:to>
      <xdr:col>10</xdr:col>
      <xdr:colOff>333375</xdr:colOff>
      <xdr:row>14</xdr:row>
      <xdr:rowOff>142875</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1000-000004000000}"/>
            </a:ext>
          </a:extLst>
        </xdr:cNvPr>
        <xdr:cNvSpPr txBox="1"/>
      </xdr:nvSpPr>
      <xdr:spPr>
        <a:xfrm>
          <a:off x="4714875" y="2447925"/>
          <a:ext cx="1714500"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editAs="absolute">
    <xdr:from>
      <xdr:col>15</xdr:col>
      <xdr:colOff>447675</xdr:colOff>
      <xdr:row>1</xdr:row>
      <xdr:rowOff>28575</xdr:rowOff>
    </xdr:from>
    <xdr:to>
      <xdr:col>16</xdr:col>
      <xdr:colOff>126075</xdr:colOff>
      <xdr:row>2</xdr:row>
      <xdr:rowOff>142161</xdr:rowOff>
    </xdr:to>
    <xdr:pic macro="[0]!RestorePop">
      <xdr:nvPicPr>
        <xdr:cNvPr id="5" name="Picture 4">
          <a:extLst>
            <a:ext uri="{FF2B5EF4-FFF2-40B4-BE49-F238E27FC236}">
              <a16:creationId xmlns:a16="http://schemas.microsoft.com/office/drawing/2014/main" id="{00000000-0008-0000-10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9591675" y="211455"/>
          <a:ext cx="288000" cy="296466"/>
        </a:xfrm>
        <a:prstGeom prst="rect">
          <a:avLst/>
        </a:prstGeom>
      </xdr:spPr>
    </xdr:pic>
    <xdr:clientData/>
  </xdr:twoCellAnchor>
  <xdr:twoCellAnchor editAs="absolute">
    <xdr:from>
      <xdr:col>16</xdr:col>
      <xdr:colOff>247650</xdr:colOff>
      <xdr:row>1</xdr:row>
      <xdr:rowOff>28575</xdr:rowOff>
    </xdr:from>
    <xdr:to>
      <xdr:col>16</xdr:col>
      <xdr:colOff>535650</xdr:colOff>
      <xdr:row>2</xdr:row>
      <xdr:rowOff>133695</xdr:rowOff>
    </xdr:to>
    <xdr:pic>
      <xdr:nvPicPr>
        <xdr:cNvPr id="6" name="Picture 5">
          <a:hlinkClick xmlns:r="http://schemas.openxmlformats.org/officeDocument/2006/relationships" r:id="rId3"/>
          <a:extLst>
            <a:ext uri="{FF2B5EF4-FFF2-40B4-BE49-F238E27FC236}">
              <a16:creationId xmlns:a16="http://schemas.microsoft.com/office/drawing/2014/main" id="{00000000-0008-0000-1000-000006000000}"/>
            </a:ext>
          </a:extLst>
        </xdr:cNvPr>
        <xdr:cNvPicPr>
          <a:picLocks/>
        </xdr:cNvPicPr>
      </xdr:nvPicPr>
      <xdr:blipFill>
        <a:blip xmlns:r="http://schemas.openxmlformats.org/officeDocument/2006/relationships" r:embed="rId4">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0001250" y="211455"/>
          <a:ext cx="288000" cy="288000"/>
        </a:xfrm>
        <a:prstGeom prst="rect">
          <a:avLst/>
        </a:prstGeom>
        <a:ln>
          <a:noFill/>
        </a:ln>
      </xdr:spPr>
    </xdr:pic>
    <xdr:clientData/>
  </xdr:twoCellAnchor>
  <xdr:twoCellAnchor>
    <xdr:from>
      <xdr:col>11</xdr:col>
      <xdr:colOff>57150</xdr:colOff>
      <xdr:row>1</xdr:row>
      <xdr:rowOff>0</xdr:rowOff>
    </xdr:from>
    <xdr:to>
      <xdr:col>15</xdr:col>
      <xdr:colOff>314325</xdr:colOff>
      <xdr:row>2</xdr:row>
      <xdr:rowOff>133350</xdr:rowOff>
    </xdr:to>
    <xdr:sp macro="" textlink="">
      <xdr:nvSpPr>
        <xdr:cNvPr id="7" name="Rectangle 6">
          <a:extLst>
            <a:ext uri="{FF2B5EF4-FFF2-40B4-BE49-F238E27FC236}">
              <a16:creationId xmlns:a16="http://schemas.microsoft.com/office/drawing/2014/main" id="{00000000-0008-0000-1000-000007000000}"/>
            </a:ext>
          </a:extLst>
        </xdr:cNvPr>
        <xdr:cNvSpPr/>
      </xdr:nvSpPr>
      <xdr:spPr>
        <a:xfrm>
          <a:off x="6762750" y="180975"/>
          <a:ext cx="2695575" cy="314325"/>
        </a:xfrm>
        <a:prstGeom prst="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ysClr val="windowText" lastClr="000000"/>
              </a:solidFill>
            </a:rPr>
            <a:t>Note: </a:t>
          </a:r>
          <a:r>
            <a:rPr lang="en-GB" sz="1100">
              <a:solidFill>
                <a:sysClr val="windowText" lastClr="000000"/>
              </a:solidFill>
            </a:rPr>
            <a:t>This</a:t>
          </a:r>
          <a:r>
            <a:rPr lang="en-GB" sz="1100" baseline="0">
              <a:solidFill>
                <a:sysClr val="windowText" lastClr="000000"/>
              </a:solidFill>
            </a:rPr>
            <a:t> will be a pop-up in the final tool</a:t>
          </a:r>
        </a:p>
        <a:p>
          <a:pPr algn="l"/>
          <a:br>
            <a:rPr lang="en-GB" sz="1100" baseline="0">
              <a:solidFill>
                <a:sysClr val="windowText" lastClr="000000"/>
              </a:solidFill>
            </a:rPr>
          </a:br>
          <a:endParaRPr lang="en-GB" sz="1100">
            <a:solidFill>
              <a:sysClr val="windowText" lastClr="000000"/>
            </a:solidFill>
          </a:endParaRPr>
        </a:p>
      </xdr:txBody>
    </xdr:sp>
    <xdr:clientData/>
  </xdr:twoCellAnchor>
</xdr:wsDr>
</file>

<file path=xl/drawings/drawing18.xml><?xml version="1.0" encoding="utf-8"?>
<xdr:wsDr xmlns:xdr="http://schemas.openxmlformats.org/drawingml/2006/spreadsheetDrawing" xmlns:a="http://schemas.openxmlformats.org/drawingml/2006/main">
  <xdr:oneCellAnchor>
    <xdr:from>
      <xdr:col>0</xdr:col>
      <xdr:colOff>219075</xdr:colOff>
      <xdr:row>0</xdr:row>
      <xdr:rowOff>47625</xdr:rowOff>
    </xdr:from>
    <xdr:ext cx="5297669" cy="530658"/>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219075" y="47625"/>
          <a:ext cx="5297669"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Capacity</a:t>
          </a:r>
          <a:r>
            <a:rPr lang="en-GB" sz="2800" b="1" baseline="0">
              <a:solidFill>
                <a:srgbClr val="009BC3"/>
              </a:solidFill>
            </a:rPr>
            <a:t> - Revised service model 2</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11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447675</xdr:colOff>
      <xdr:row>13</xdr:row>
      <xdr:rowOff>9525</xdr:rowOff>
    </xdr:from>
    <xdr:to>
      <xdr:col>10</xdr:col>
      <xdr:colOff>333375</xdr:colOff>
      <xdr:row>14</xdr:row>
      <xdr:rowOff>142875</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1100-000004000000}"/>
            </a:ext>
          </a:extLst>
        </xdr:cNvPr>
        <xdr:cNvSpPr txBox="1"/>
      </xdr:nvSpPr>
      <xdr:spPr>
        <a:xfrm>
          <a:off x="4714875" y="2447925"/>
          <a:ext cx="1714500"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editAs="absolute">
    <xdr:from>
      <xdr:col>15</xdr:col>
      <xdr:colOff>447675</xdr:colOff>
      <xdr:row>1</xdr:row>
      <xdr:rowOff>28575</xdr:rowOff>
    </xdr:from>
    <xdr:to>
      <xdr:col>16</xdr:col>
      <xdr:colOff>126075</xdr:colOff>
      <xdr:row>2</xdr:row>
      <xdr:rowOff>142161</xdr:rowOff>
    </xdr:to>
    <xdr:pic macro="[0]!RestorePop">
      <xdr:nvPicPr>
        <xdr:cNvPr id="5" name="Picture 4">
          <a:extLst>
            <a:ext uri="{FF2B5EF4-FFF2-40B4-BE49-F238E27FC236}">
              <a16:creationId xmlns:a16="http://schemas.microsoft.com/office/drawing/2014/main" id="{00000000-0008-0000-1100-000005000000}"/>
            </a:ext>
          </a:extLst>
        </xdr:cNvPr>
        <xdr:cNvPicPr>
          <a:picLocks/>
        </xdr:cNvPicPr>
      </xdr:nvPicPr>
      <xdr:blipFill>
        <a:blip xmlns:r="http://schemas.openxmlformats.org/officeDocument/2006/relationships" r:embed="rId2">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a:off x="9591675" y="211455"/>
          <a:ext cx="288000" cy="296466"/>
        </a:xfrm>
        <a:prstGeom prst="rect">
          <a:avLst/>
        </a:prstGeom>
      </xdr:spPr>
    </xdr:pic>
    <xdr:clientData/>
  </xdr:twoCellAnchor>
  <xdr:twoCellAnchor editAs="absolute">
    <xdr:from>
      <xdr:col>16</xdr:col>
      <xdr:colOff>247650</xdr:colOff>
      <xdr:row>1</xdr:row>
      <xdr:rowOff>28575</xdr:rowOff>
    </xdr:from>
    <xdr:to>
      <xdr:col>16</xdr:col>
      <xdr:colOff>535650</xdr:colOff>
      <xdr:row>2</xdr:row>
      <xdr:rowOff>133695</xdr:rowOff>
    </xdr:to>
    <xdr:pic>
      <xdr:nvPicPr>
        <xdr:cNvPr id="6" name="Picture 5">
          <a:hlinkClick xmlns:r="http://schemas.openxmlformats.org/officeDocument/2006/relationships" r:id="rId3"/>
          <a:extLst>
            <a:ext uri="{FF2B5EF4-FFF2-40B4-BE49-F238E27FC236}">
              <a16:creationId xmlns:a16="http://schemas.microsoft.com/office/drawing/2014/main" id="{00000000-0008-0000-1100-000006000000}"/>
            </a:ext>
          </a:extLst>
        </xdr:cNvPr>
        <xdr:cNvPicPr>
          <a:picLocks/>
        </xdr:cNvPicPr>
      </xdr:nvPicPr>
      <xdr:blipFill>
        <a:blip xmlns:r="http://schemas.openxmlformats.org/officeDocument/2006/relationships" r:embed="rId4">
          <a:duotone>
            <a:schemeClr val="accent5">
              <a:shade val="45000"/>
              <a:satMod val="135000"/>
            </a:schemeClr>
            <a:prstClr val="white"/>
          </a:duotone>
          <a:extLst>
            <a:ext uri="{28A0092B-C50C-407E-A947-70E740481C1C}">
              <a14:useLocalDpi xmlns:a14="http://schemas.microsoft.com/office/drawing/2010/main" val="0"/>
            </a:ext>
          </a:extLst>
        </a:blip>
        <a:stretch>
          <a:fillRect/>
        </a:stretch>
      </xdr:blipFill>
      <xdr:spPr>
        <a:xfrm flipH="1">
          <a:off x="10001250" y="211455"/>
          <a:ext cx="288000" cy="288000"/>
        </a:xfrm>
        <a:prstGeom prst="rect">
          <a:avLst/>
        </a:prstGeom>
        <a:ln>
          <a:noFill/>
        </a:ln>
      </xdr:spPr>
    </xdr:pic>
    <xdr:clientData/>
  </xdr:twoCellAnchor>
  <xdr:twoCellAnchor>
    <xdr:from>
      <xdr:col>11</xdr:col>
      <xdr:colOff>57150</xdr:colOff>
      <xdr:row>1</xdr:row>
      <xdr:rowOff>0</xdr:rowOff>
    </xdr:from>
    <xdr:to>
      <xdr:col>15</xdr:col>
      <xdr:colOff>314325</xdr:colOff>
      <xdr:row>2</xdr:row>
      <xdr:rowOff>133350</xdr:rowOff>
    </xdr:to>
    <xdr:sp macro="" textlink="">
      <xdr:nvSpPr>
        <xdr:cNvPr id="7" name="Rectangle 6">
          <a:extLst>
            <a:ext uri="{FF2B5EF4-FFF2-40B4-BE49-F238E27FC236}">
              <a16:creationId xmlns:a16="http://schemas.microsoft.com/office/drawing/2014/main" id="{00000000-0008-0000-1100-000007000000}"/>
            </a:ext>
          </a:extLst>
        </xdr:cNvPr>
        <xdr:cNvSpPr/>
      </xdr:nvSpPr>
      <xdr:spPr>
        <a:xfrm>
          <a:off x="6762750" y="182880"/>
          <a:ext cx="2695575" cy="316230"/>
        </a:xfrm>
        <a:prstGeom prst="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ysClr val="windowText" lastClr="000000"/>
              </a:solidFill>
            </a:rPr>
            <a:t>Note: </a:t>
          </a:r>
          <a:r>
            <a:rPr lang="en-GB" sz="1100">
              <a:solidFill>
                <a:sysClr val="windowText" lastClr="000000"/>
              </a:solidFill>
            </a:rPr>
            <a:t>This</a:t>
          </a:r>
          <a:r>
            <a:rPr lang="en-GB" sz="1100" baseline="0">
              <a:solidFill>
                <a:sysClr val="windowText" lastClr="000000"/>
              </a:solidFill>
            </a:rPr>
            <a:t> will be a pop-up in the final tool</a:t>
          </a:r>
        </a:p>
        <a:p>
          <a:pPr algn="l"/>
          <a:br>
            <a:rPr lang="en-GB" sz="1100" baseline="0">
              <a:solidFill>
                <a:sysClr val="windowText" lastClr="000000"/>
              </a:solidFill>
            </a:rPr>
          </a:br>
          <a:endParaRPr lang="en-GB" sz="1100">
            <a:solidFill>
              <a:sysClr val="windowText" lastClr="000000"/>
            </a:solidFill>
          </a:endParaRPr>
        </a:p>
      </xdr:txBody>
    </xdr:sp>
    <xdr:clientData/>
  </xdr:twoCellAnchor>
</xdr:wsDr>
</file>

<file path=xl/drawings/drawing19.xml><?xml version="1.0" encoding="utf-8"?>
<xdr:wsDr xmlns:xdr="http://schemas.openxmlformats.org/drawingml/2006/spreadsheetDrawing" xmlns:a="http://schemas.openxmlformats.org/drawingml/2006/main">
  <xdr:oneCellAnchor>
    <xdr:from>
      <xdr:col>0</xdr:col>
      <xdr:colOff>219075</xdr:colOff>
      <xdr:row>0</xdr:row>
      <xdr:rowOff>47625</xdr:rowOff>
    </xdr:from>
    <xdr:ext cx="5508239" cy="530658"/>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219075" y="47625"/>
          <a:ext cx="5508239"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Current</a:t>
          </a:r>
          <a:r>
            <a:rPr lang="en-GB" sz="2800" b="1" baseline="0">
              <a:solidFill>
                <a:srgbClr val="009BC3"/>
              </a:solidFill>
            </a:rPr>
            <a:t> service model - c</a:t>
          </a:r>
          <a:r>
            <a:rPr lang="en-GB" sz="2800" b="1">
              <a:solidFill>
                <a:srgbClr val="009BC3"/>
              </a:solidFill>
            </a:rPr>
            <a:t>alculations</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12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216</xdr:row>
      <xdr:rowOff>0</xdr:rowOff>
    </xdr:from>
    <xdr:to>
      <xdr:col>10</xdr:col>
      <xdr:colOff>28575</xdr:colOff>
      <xdr:row>217</xdr:row>
      <xdr:rowOff>133350</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1200-000004000000}"/>
            </a:ext>
          </a:extLst>
        </xdr:cNvPr>
        <xdr:cNvSpPr txBox="1"/>
      </xdr:nvSpPr>
      <xdr:spPr>
        <a:xfrm>
          <a:off x="4410075" y="38229540"/>
          <a:ext cx="1714500"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10</xdr:col>
      <xdr:colOff>9525</xdr:colOff>
      <xdr:row>0</xdr:row>
      <xdr:rowOff>133350</xdr:rowOff>
    </xdr:from>
    <xdr:to>
      <xdr:col>16</xdr:col>
      <xdr:colOff>476250</xdr:colOff>
      <xdr:row>8</xdr:row>
      <xdr:rowOff>114300</xdr:rowOff>
    </xdr:to>
    <xdr:sp macro="" textlink="">
      <xdr:nvSpPr>
        <xdr:cNvPr id="5" name="Rectangle 4">
          <a:extLst>
            <a:ext uri="{FF2B5EF4-FFF2-40B4-BE49-F238E27FC236}">
              <a16:creationId xmlns:a16="http://schemas.microsoft.com/office/drawing/2014/main" id="{00000000-0008-0000-1200-000005000000}"/>
            </a:ext>
          </a:extLst>
        </xdr:cNvPr>
        <xdr:cNvSpPr/>
      </xdr:nvSpPr>
      <xdr:spPr>
        <a:xfrm>
          <a:off x="6105525" y="133350"/>
          <a:ext cx="4124325" cy="1457325"/>
        </a:xfrm>
        <a:prstGeom prst="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ysClr val="windowText" lastClr="000000"/>
              </a:solidFill>
            </a:rPr>
            <a:t>Note:  </a:t>
          </a:r>
          <a:r>
            <a:rPr lang="en-GB" sz="1100" b="0">
              <a:solidFill>
                <a:sysClr val="windowText" lastClr="000000"/>
              </a:solidFill>
            </a:rPr>
            <a:t>This screen will not be in the final tool - all calculations</a:t>
          </a:r>
          <a:r>
            <a:rPr lang="en-GB" sz="1100" b="0" baseline="0">
              <a:solidFill>
                <a:sysClr val="windowText" lastClr="000000"/>
              </a:solidFill>
            </a:rPr>
            <a:t> are available here (and colour-coded) for ease of review and consideration during the development process.</a:t>
          </a:r>
          <a:endParaRPr lang="en-GB" sz="1100" b="1">
            <a:solidFill>
              <a:sysClr val="windowText" lastClr="000000"/>
            </a:solidFill>
          </a:endParaRPr>
        </a:p>
      </xdr:txBody>
    </xdr:sp>
    <xdr:clientData/>
  </xdr:twoCellAnchor>
</xdr:wsDr>
</file>

<file path=xl/drawings/drawing20.xml><?xml version="1.0" encoding="utf-8"?>
<xdr:wsDr xmlns:xdr="http://schemas.openxmlformats.org/drawingml/2006/spreadsheetDrawing" xmlns:a="http://schemas.openxmlformats.org/drawingml/2006/main">
  <xdr:oneCellAnchor>
    <xdr:from>
      <xdr:col>0</xdr:col>
      <xdr:colOff>219075</xdr:colOff>
      <xdr:row>0</xdr:row>
      <xdr:rowOff>47625</xdr:rowOff>
    </xdr:from>
    <xdr:ext cx="5569794" cy="530658"/>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219075" y="47625"/>
          <a:ext cx="556979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Revised</a:t>
          </a:r>
          <a:r>
            <a:rPr lang="en-GB" sz="2800" b="1" baseline="0">
              <a:solidFill>
                <a:srgbClr val="009BC3"/>
              </a:solidFill>
            </a:rPr>
            <a:t> service model - c</a:t>
          </a:r>
          <a:r>
            <a:rPr lang="en-GB" sz="2800" b="1">
              <a:solidFill>
                <a:srgbClr val="009BC3"/>
              </a:solidFill>
            </a:rPr>
            <a:t>alculations</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13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216</xdr:row>
      <xdr:rowOff>0</xdr:rowOff>
    </xdr:from>
    <xdr:to>
      <xdr:col>10</xdr:col>
      <xdr:colOff>28575</xdr:colOff>
      <xdr:row>217</xdr:row>
      <xdr:rowOff>133350</xdr:rowOff>
    </xdr:to>
    <xdr:sp macro="" textlink="">
      <xdr:nvSpPr>
        <xdr:cNvPr id="5" name="TextBox 4">
          <a:hlinkClick xmlns:r="http://schemas.openxmlformats.org/officeDocument/2006/relationships" r:id="rId1"/>
          <a:extLst>
            <a:ext uri="{FF2B5EF4-FFF2-40B4-BE49-F238E27FC236}">
              <a16:creationId xmlns:a16="http://schemas.microsoft.com/office/drawing/2014/main" id="{00000000-0008-0000-1300-000005000000}"/>
            </a:ext>
          </a:extLst>
        </xdr:cNvPr>
        <xdr:cNvSpPr txBox="1"/>
      </xdr:nvSpPr>
      <xdr:spPr>
        <a:xfrm>
          <a:off x="4410075" y="38033325"/>
          <a:ext cx="1714500"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10</xdr:col>
      <xdr:colOff>9525</xdr:colOff>
      <xdr:row>0</xdr:row>
      <xdr:rowOff>133350</xdr:rowOff>
    </xdr:from>
    <xdr:to>
      <xdr:col>16</xdr:col>
      <xdr:colOff>476250</xdr:colOff>
      <xdr:row>8</xdr:row>
      <xdr:rowOff>114300</xdr:rowOff>
    </xdr:to>
    <xdr:sp macro="" textlink="">
      <xdr:nvSpPr>
        <xdr:cNvPr id="6" name="Rectangle 5">
          <a:extLst>
            <a:ext uri="{FF2B5EF4-FFF2-40B4-BE49-F238E27FC236}">
              <a16:creationId xmlns:a16="http://schemas.microsoft.com/office/drawing/2014/main" id="{00000000-0008-0000-1300-000006000000}"/>
            </a:ext>
          </a:extLst>
        </xdr:cNvPr>
        <xdr:cNvSpPr/>
      </xdr:nvSpPr>
      <xdr:spPr>
        <a:xfrm>
          <a:off x="6105525" y="133350"/>
          <a:ext cx="4124325" cy="895350"/>
        </a:xfrm>
        <a:prstGeom prst="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ysClr val="windowText" lastClr="000000"/>
              </a:solidFill>
            </a:rPr>
            <a:t>Note:  </a:t>
          </a:r>
          <a:r>
            <a:rPr lang="en-GB" sz="1100" b="0">
              <a:solidFill>
                <a:sysClr val="windowText" lastClr="000000"/>
              </a:solidFill>
            </a:rPr>
            <a:t>This screen will not be in the final tool - all calculations</a:t>
          </a:r>
          <a:r>
            <a:rPr lang="en-GB" sz="1100" b="0" baseline="0">
              <a:solidFill>
                <a:sysClr val="windowText" lastClr="000000"/>
              </a:solidFill>
            </a:rPr>
            <a:t> are available here (and colour-coded) for ease of review and consideration during the development process.</a:t>
          </a:r>
          <a:endParaRPr lang="en-GB" sz="1100" b="1">
            <a:solidFill>
              <a:sysClr val="windowText" lastClr="000000"/>
            </a:solidFill>
          </a:endParaRPr>
        </a:p>
      </xdr:txBody>
    </xdr:sp>
    <xdr:clientData/>
  </xdr:twoCellAnchor>
</xdr:wsDr>
</file>

<file path=xl/drawings/drawing21.xml><?xml version="1.0" encoding="utf-8"?>
<xdr:wsDr xmlns:xdr="http://schemas.openxmlformats.org/drawingml/2006/spreadsheetDrawing" xmlns:a="http://schemas.openxmlformats.org/drawingml/2006/main">
  <xdr:oneCellAnchor>
    <xdr:from>
      <xdr:col>0</xdr:col>
      <xdr:colOff>219075</xdr:colOff>
      <xdr:row>0</xdr:row>
      <xdr:rowOff>47625</xdr:rowOff>
    </xdr:from>
    <xdr:ext cx="5793124" cy="530658"/>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219075" y="47625"/>
          <a:ext cx="5793124" cy="5306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a:solidFill>
                <a:srgbClr val="009BC3"/>
              </a:solidFill>
            </a:rPr>
            <a:t>Revised</a:t>
          </a:r>
          <a:r>
            <a:rPr lang="en-GB" sz="2800" b="1" baseline="0">
              <a:solidFill>
                <a:srgbClr val="009BC3"/>
              </a:solidFill>
            </a:rPr>
            <a:t> service model 2 - c</a:t>
          </a:r>
          <a:r>
            <a:rPr lang="en-GB" sz="2800" b="1">
              <a:solidFill>
                <a:srgbClr val="009BC3"/>
              </a:solidFill>
            </a:rPr>
            <a:t>alculations</a:t>
          </a:r>
          <a:endParaRPr lang="en-GB" sz="2800" b="1">
            <a:solidFill>
              <a:schemeClr val="bg1"/>
            </a:solidFill>
          </a:endParaRPr>
        </a:p>
      </xdr:txBody>
    </xdr:sp>
    <xdr:clientData/>
  </xdr:oneCellAnchor>
  <xdr:twoCellAnchor>
    <xdr:from>
      <xdr:col>0</xdr:col>
      <xdr:colOff>323850</xdr:colOff>
      <xdr:row>3</xdr:row>
      <xdr:rowOff>32385</xdr:rowOff>
    </xdr:from>
    <xdr:to>
      <xdr:col>16</xdr:col>
      <xdr:colOff>586482</xdr:colOff>
      <xdr:row>3</xdr:row>
      <xdr:rowOff>32386</xdr:rowOff>
    </xdr:to>
    <xdr:cxnSp macro="">
      <xdr:nvCxnSpPr>
        <xdr:cNvPr id="3" name="Straight Connector 2">
          <a:extLst>
            <a:ext uri="{FF2B5EF4-FFF2-40B4-BE49-F238E27FC236}">
              <a16:creationId xmlns:a16="http://schemas.microsoft.com/office/drawing/2014/main" id="{00000000-0008-0000-1400-000003000000}"/>
            </a:ext>
          </a:extLst>
        </xdr:cNvPr>
        <xdr:cNvCxnSpPr/>
      </xdr:nvCxnSpPr>
      <xdr:spPr>
        <a:xfrm flipV="1">
          <a:off x="323850" y="581025"/>
          <a:ext cx="10016232" cy="1"/>
        </a:xfrm>
        <a:prstGeom prst="line">
          <a:avLst/>
        </a:prstGeom>
        <a:ln w="19050">
          <a:solidFill>
            <a:srgbClr val="0043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216</xdr:row>
      <xdr:rowOff>0</xdr:rowOff>
    </xdr:from>
    <xdr:to>
      <xdr:col>10</xdr:col>
      <xdr:colOff>28575</xdr:colOff>
      <xdr:row>217</xdr:row>
      <xdr:rowOff>133350</xdr:rowOff>
    </xdr:to>
    <xdr:sp macro="" textlink="">
      <xdr:nvSpPr>
        <xdr:cNvPr id="4" name="TextBox 3">
          <a:hlinkClick xmlns:r="http://schemas.openxmlformats.org/officeDocument/2006/relationships" r:id="rId1"/>
          <a:extLst>
            <a:ext uri="{FF2B5EF4-FFF2-40B4-BE49-F238E27FC236}">
              <a16:creationId xmlns:a16="http://schemas.microsoft.com/office/drawing/2014/main" id="{00000000-0008-0000-1400-000004000000}"/>
            </a:ext>
          </a:extLst>
        </xdr:cNvPr>
        <xdr:cNvSpPr txBox="1"/>
      </xdr:nvSpPr>
      <xdr:spPr>
        <a:xfrm>
          <a:off x="4410075" y="38961060"/>
          <a:ext cx="1714500" cy="3162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u="sng">
              <a:solidFill>
                <a:srgbClr val="009BC3"/>
              </a:solidFill>
            </a:rPr>
            <a:t>Prescribing</a:t>
          </a:r>
          <a:r>
            <a:rPr lang="en-GB" sz="1200" u="sng" baseline="0">
              <a:solidFill>
                <a:srgbClr val="009BC3"/>
              </a:solidFill>
            </a:rPr>
            <a:t> Information</a:t>
          </a:r>
          <a:endParaRPr lang="en-GB" sz="1200" u="sng">
            <a:solidFill>
              <a:srgbClr val="009BC3"/>
            </a:solidFill>
          </a:endParaRPr>
        </a:p>
      </xdr:txBody>
    </xdr:sp>
    <xdr:clientData/>
  </xdr:twoCellAnchor>
  <xdr:twoCellAnchor>
    <xdr:from>
      <xdr:col>10</xdr:col>
      <xdr:colOff>9525</xdr:colOff>
      <xdr:row>0</xdr:row>
      <xdr:rowOff>133350</xdr:rowOff>
    </xdr:from>
    <xdr:to>
      <xdr:col>16</xdr:col>
      <xdr:colOff>476250</xdr:colOff>
      <xdr:row>8</xdr:row>
      <xdr:rowOff>114300</xdr:rowOff>
    </xdr:to>
    <xdr:sp macro="" textlink="">
      <xdr:nvSpPr>
        <xdr:cNvPr id="5" name="Rectangle 4">
          <a:extLst>
            <a:ext uri="{FF2B5EF4-FFF2-40B4-BE49-F238E27FC236}">
              <a16:creationId xmlns:a16="http://schemas.microsoft.com/office/drawing/2014/main" id="{00000000-0008-0000-1400-000005000000}"/>
            </a:ext>
          </a:extLst>
        </xdr:cNvPr>
        <xdr:cNvSpPr/>
      </xdr:nvSpPr>
      <xdr:spPr>
        <a:xfrm>
          <a:off x="6105525" y="133350"/>
          <a:ext cx="4124325" cy="902970"/>
        </a:xfrm>
        <a:prstGeom prst="rect">
          <a:avLst/>
        </a:prstGeom>
        <a:solidFill>
          <a:srgbClr val="FFC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ysClr val="windowText" lastClr="000000"/>
              </a:solidFill>
            </a:rPr>
            <a:t>Note:  </a:t>
          </a:r>
          <a:r>
            <a:rPr lang="en-GB" sz="1100" b="0">
              <a:solidFill>
                <a:sysClr val="windowText" lastClr="000000"/>
              </a:solidFill>
            </a:rPr>
            <a:t>This screen will not be in the final tool - all calculations</a:t>
          </a:r>
          <a:r>
            <a:rPr lang="en-GB" sz="1100" b="0" baseline="0">
              <a:solidFill>
                <a:sysClr val="windowText" lastClr="000000"/>
              </a:solidFill>
            </a:rPr>
            <a:t> are available here (and colour-coded) for ease of review and consideration during the development process.</a:t>
          </a:r>
          <a:endParaRPr lang="en-GB" sz="1100" b="1">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W350"/>
  <sheetViews>
    <sheetView showRowColHeaders="0" zoomScale="90" zoomScaleNormal="90" workbookViewId="0"/>
  </sheetViews>
  <sheetFormatPr baseColWidth="10" defaultColWidth="8.83203125" defaultRowHeight="15" x14ac:dyDescent="0.2"/>
  <sheetData>
    <row r="1" spans="1:49" x14ac:dyDescent="0.2">
      <c r="A1" s="2"/>
      <c r="B1" s="3"/>
      <c r="C1" s="3"/>
      <c r="D1" s="3"/>
      <c r="E1" s="3"/>
      <c r="F1" s="3"/>
      <c r="G1" s="3"/>
      <c r="H1" s="3"/>
      <c r="I1" s="3"/>
      <c r="J1" s="3"/>
      <c r="K1" s="3"/>
      <c r="L1" s="3"/>
      <c r="M1" s="3"/>
      <c r="N1" s="3"/>
      <c r="O1" s="3"/>
      <c r="P1" s="3"/>
      <c r="Q1" s="3"/>
      <c r="R1" s="4"/>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5"/>
      <c r="B2" s="6"/>
      <c r="C2" s="6"/>
      <c r="D2" s="6"/>
      <c r="E2" s="6"/>
      <c r="F2" s="6"/>
      <c r="G2" s="6"/>
      <c r="H2" s="6"/>
      <c r="I2" s="6"/>
      <c r="J2" s="6"/>
      <c r="K2" s="6"/>
      <c r="L2" s="6"/>
      <c r="M2" s="6"/>
      <c r="N2" s="6"/>
      <c r="O2" s="6"/>
      <c r="P2" s="6"/>
      <c r="Q2" s="6"/>
      <c r="R2" s="7"/>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5"/>
      <c r="B3" s="6"/>
      <c r="C3" s="6"/>
      <c r="D3" s="6"/>
      <c r="E3" s="6"/>
      <c r="F3" s="6"/>
      <c r="G3" s="6"/>
      <c r="H3" s="6"/>
      <c r="I3" s="6"/>
      <c r="J3" s="6"/>
      <c r="K3" s="6"/>
      <c r="L3" s="6"/>
      <c r="M3" s="6"/>
      <c r="N3" s="6"/>
      <c r="O3" s="6"/>
      <c r="P3" s="6"/>
      <c r="Q3" s="6"/>
      <c r="R3" s="7"/>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5"/>
      <c r="B4" s="6"/>
      <c r="C4" s="6"/>
      <c r="D4" s="6"/>
      <c r="E4" s="6"/>
      <c r="F4" s="6"/>
      <c r="G4" s="6"/>
      <c r="H4" s="6"/>
      <c r="I4" s="6"/>
      <c r="J4" s="6"/>
      <c r="K4" s="6"/>
      <c r="L4" s="6"/>
      <c r="M4" s="6"/>
      <c r="N4" s="6"/>
      <c r="O4" s="6"/>
      <c r="P4" s="6"/>
      <c r="Q4" s="6"/>
      <c r="R4" s="7"/>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5"/>
      <c r="B5" s="6"/>
      <c r="C5" s="6"/>
      <c r="D5" s="6"/>
      <c r="E5" s="6"/>
      <c r="F5" s="6"/>
      <c r="G5" s="6"/>
      <c r="H5" s="6"/>
      <c r="I5" s="6"/>
      <c r="J5" s="6"/>
      <c r="K5" s="6"/>
      <c r="L5" s="6"/>
      <c r="M5" s="6"/>
      <c r="N5" s="6"/>
      <c r="O5" s="6"/>
      <c r="P5" s="6"/>
      <c r="Q5" s="6"/>
      <c r="R5" s="7"/>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x14ac:dyDescent="0.2">
      <c r="A6" s="5"/>
      <c r="B6" s="6"/>
      <c r="C6" s="6"/>
      <c r="D6" s="6"/>
      <c r="E6" s="6"/>
      <c r="F6" s="6"/>
      <c r="G6" s="6"/>
      <c r="H6" s="6"/>
      <c r="I6" s="6"/>
      <c r="J6" s="6"/>
      <c r="K6" s="6"/>
      <c r="L6" s="6"/>
      <c r="M6" s="6"/>
      <c r="N6" s="6"/>
      <c r="O6" s="6"/>
      <c r="P6" s="6"/>
      <c r="Q6" s="6"/>
      <c r="R6" s="7"/>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x14ac:dyDescent="0.2">
      <c r="A7" s="5"/>
      <c r="B7" s="6"/>
      <c r="C7" s="6"/>
      <c r="D7" s="6"/>
      <c r="E7" s="6"/>
      <c r="F7" s="6"/>
      <c r="G7" s="6"/>
      <c r="H7" s="6"/>
      <c r="I7" s="6"/>
      <c r="J7" s="6"/>
      <c r="K7" s="6"/>
      <c r="L7" s="6"/>
      <c r="M7" s="6"/>
      <c r="N7" s="6"/>
      <c r="O7" s="6"/>
      <c r="P7" s="6"/>
      <c r="Q7" s="6"/>
      <c r="R7" s="7"/>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x14ac:dyDescent="0.2">
      <c r="A8" s="5"/>
      <c r="B8" s="6"/>
      <c r="C8" s="6"/>
      <c r="D8" s="6"/>
      <c r="E8" s="6"/>
      <c r="F8" s="6"/>
      <c r="G8" s="6"/>
      <c r="H8" s="6"/>
      <c r="I8" s="6"/>
      <c r="J8" s="6"/>
      <c r="K8" s="6"/>
      <c r="L8" s="6"/>
      <c r="M8" s="6"/>
      <c r="N8" s="6"/>
      <c r="O8" s="6"/>
      <c r="P8" s="6"/>
      <c r="Q8" s="6"/>
      <c r="R8" s="7"/>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x14ac:dyDescent="0.2">
      <c r="A9" s="5"/>
      <c r="B9" s="6"/>
      <c r="C9" s="6"/>
      <c r="D9" s="6"/>
      <c r="E9" s="6"/>
      <c r="F9" s="6"/>
      <c r="G9" s="6"/>
      <c r="H9" s="6"/>
      <c r="I9" s="6"/>
      <c r="J9" s="6"/>
      <c r="K9" s="6"/>
      <c r="L9" s="6"/>
      <c r="M9" s="6"/>
      <c r="N9" s="6"/>
      <c r="O9" s="6"/>
      <c r="P9" s="6"/>
      <c r="Q9" s="6"/>
      <c r="R9" s="7"/>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5"/>
      <c r="B10" s="6"/>
      <c r="C10" s="6"/>
      <c r="D10" s="6"/>
      <c r="E10" s="6"/>
      <c r="F10" s="6"/>
      <c r="G10" s="6"/>
      <c r="H10" s="6"/>
      <c r="I10" s="6"/>
      <c r="J10" s="6"/>
      <c r="K10" s="6"/>
      <c r="L10" s="6"/>
      <c r="M10" s="6"/>
      <c r="N10" s="6"/>
      <c r="O10" s="6"/>
      <c r="P10" s="6"/>
      <c r="Q10" s="6"/>
      <c r="R10" s="7"/>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x14ac:dyDescent="0.2">
      <c r="A11" s="5"/>
      <c r="B11" s="6"/>
      <c r="C11" s="6"/>
      <c r="D11" s="6"/>
      <c r="E11" s="6"/>
      <c r="F11" s="6"/>
      <c r="G11" s="6"/>
      <c r="H11" s="6"/>
      <c r="I11" s="6"/>
      <c r="J11" s="6"/>
      <c r="K11" s="6"/>
      <c r="L11" s="6"/>
      <c r="M11" s="6"/>
      <c r="N11" s="6"/>
      <c r="O11" s="6"/>
      <c r="P11" s="6"/>
      <c r="Q11" s="6"/>
      <c r="R11" s="7"/>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5"/>
      <c r="B12" s="6"/>
      <c r="C12" s="6"/>
      <c r="D12" s="6"/>
      <c r="E12" s="6"/>
      <c r="F12" s="6"/>
      <c r="G12" s="6"/>
      <c r="H12" s="6"/>
      <c r="I12" s="6"/>
      <c r="J12" s="6"/>
      <c r="K12" s="6"/>
      <c r="L12" s="6"/>
      <c r="M12" s="6"/>
      <c r="N12" s="6"/>
      <c r="O12" s="6"/>
      <c r="P12" s="6"/>
      <c r="Q12" s="6"/>
      <c r="R12" s="7"/>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5"/>
      <c r="B13" s="6"/>
      <c r="C13" s="6"/>
      <c r="D13" s="6"/>
      <c r="E13" s="6"/>
      <c r="F13" s="6"/>
      <c r="G13" s="6"/>
      <c r="H13" s="6"/>
      <c r="I13" s="6"/>
      <c r="J13" s="6"/>
      <c r="K13" s="6"/>
      <c r="L13" s="6"/>
      <c r="M13" s="6"/>
      <c r="N13" s="6"/>
      <c r="O13" s="6"/>
      <c r="P13" s="6"/>
      <c r="Q13" s="6"/>
      <c r="R13" s="7"/>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5"/>
      <c r="B14" s="6"/>
      <c r="C14" s="6"/>
      <c r="D14" s="6"/>
      <c r="E14" s="6"/>
      <c r="F14" s="6"/>
      <c r="G14" s="6"/>
      <c r="H14" s="6"/>
      <c r="I14" s="6"/>
      <c r="J14" s="6"/>
      <c r="K14" s="6"/>
      <c r="L14" s="6"/>
      <c r="M14" s="6"/>
      <c r="N14" s="6"/>
      <c r="O14" s="6"/>
      <c r="P14" s="6"/>
      <c r="Q14" s="6"/>
      <c r="R14" s="7"/>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5"/>
      <c r="B15" s="6"/>
      <c r="C15" s="6"/>
      <c r="D15" s="6"/>
      <c r="E15" s="6"/>
      <c r="F15" s="6"/>
      <c r="G15" s="6"/>
      <c r="H15" s="6"/>
      <c r="I15" s="6"/>
      <c r="J15" s="6"/>
      <c r="K15" s="6"/>
      <c r="L15" s="6"/>
      <c r="M15" s="6"/>
      <c r="N15" s="6"/>
      <c r="O15" s="6"/>
      <c r="P15" s="6"/>
      <c r="Q15" s="6"/>
      <c r="R15" s="7"/>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5"/>
      <c r="B16" s="6"/>
      <c r="C16" s="6"/>
      <c r="D16" s="6"/>
      <c r="E16" s="6"/>
      <c r="F16" s="6"/>
      <c r="G16" s="6"/>
      <c r="H16" s="6"/>
      <c r="I16" s="6"/>
      <c r="J16" s="6"/>
      <c r="K16" s="6"/>
      <c r="L16" s="6"/>
      <c r="M16" s="6"/>
      <c r="N16" s="6"/>
      <c r="O16" s="6"/>
      <c r="P16" s="6"/>
      <c r="Q16" s="6"/>
      <c r="R16" s="7"/>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5"/>
      <c r="B17" s="6"/>
      <c r="C17" s="6"/>
      <c r="D17" s="6"/>
      <c r="E17" s="6"/>
      <c r="F17" s="6"/>
      <c r="G17" s="6"/>
      <c r="H17" s="6"/>
      <c r="I17" s="6"/>
      <c r="J17" s="6"/>
      <c r="K17" s="6"/>
      <c r="L17" s="6"/>
      <c r="M17" s="6"/>
      <c r="N17" s="6"/>
      <c r="O17" s="6"/>
      <c r="P17" s="6"/>
      <c r="Q17" s="6"/>
      <c r="R17" s="7"/>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x14ac:dyDescent="0.2">
      <c r="A18" s="5"/>
      <c r="B18" s="6"/>
      <c r="C18" s="6"/>
      <c r="D18" s="6"/>
      <c r="E18" s="6"/>
      <c r="F18" s="6"/>
      <c r="G18" s="6"/>
      <c r="H18" s="6"/>
      <c r="I18" s="6"/>
      <c r="J18" s="6"/>
      <c r="K18" s="6"/>
      <c r="L18" s="6"/>
      <c r="M18" s="6"/>
      <c r="N18" s="6"/>
      <c r="O18" s="6"/>
      <c r="P18" s="6"/>
      <c r="Q18" s="6"/>
      <c r="R18" s="7"/>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ht="19" x14ac:dyDescent="0.25">
      <c r="A19" s="5"/>
      <c r="B19" s="6"/>
      <c r="C19" s="6"/>
      <c r="D19" s="6"/>
      <c r="E19" s="6"/>
      <c r="F19" s="11"/>
      <c r="G19" s="6"/>
      <c r="H19" s="6"/>
      <c r="I19" s="6"/>
      <c r="J19" s="6"/>
      <c r="K19" s="6"/>
      <c r="L19" s="6"/>
      <c r="M19" s="6"/>
      <c r="N19" s="6"/>
      <c r="O19" s="6"/>
      <c r="P19" s="6"/>
      <c r="Q19" s="6"/>
      <c r="R19" s="7"/>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5"/>
      <c r="B20" s="6"/>
      <c r="C20" s="6"/>
      <c r="D20" s="6"/>
      <c r="E20" s="6"/>
      <c r="F20" s="6"/>
      <c r="G20" s="12"/>
      <c r="H20" s="12"/>
      <c r="I20" s="12"/>
      <c r="J20" s="6"/>
      <c r="K20" s="6"/>
      <c r="L20" s="6"/>
      <c r="M20" s="6"/>
      <c r="N20" s="6"/>
      <c r="O20" s="6"/>
      <c r="P20" s="6"/>
      <c r="Q20" s="6"/>
      <c r="R20" s="7"/>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5"/>
      <c r="B21" s="6"/>
      <c r="C21" s="6"/>
      <c r="D21" s="6"/>
      <c r="E21" s="6"/>
      <c r="F21" s="6"/>
      <c r="G21" s="6"/>
      <c r="H21" s="6"/>
      <c r="I21" s="6"/>
      <c r="J21" s="6"/>
      <c r="K21" s="6"/>
      <c r="L21" s="6"/>
      <c r="M21" s="6"/>
      <c r="N21" s="6"/>
      <c r="O21" s="6"/>
      <c r="P21" s="6"/>
      <c r="Q21" s="6"/>
      <c r="R21" s="7"/>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x14ac:dyDescent="0.2">
      <c r="A22" s="5"/>
      <c r="B22" s="6"/>
      <c r="C22" s="6"/>
      <c r="D22" s="6"/>
      <c r="E22" s="6"/>
      <c r="F22" s="6"/>
      <c r="G22" s="6"/>
      <c r="H22" s="6"/>
      <c r="I22" s="6"/>
      <c r="J22" s="6"/>
      <c r="K22" s="6"/>
      <c r="L22" s="6"/>
      <c r="M22" s="6"/>
      <c r="N22" s="6"/>
      <c r="O22" s="6"/>
      <c r="P22" s="6"/>
      <c r="Q22" s="6"/>
      <c r="R22" s="7"/>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x14ac:dyDescent="0.2">
      <c r="A23" s="5"/>
      <c r="B23" s="6"/>
      <c r="C23" s="6"/>
      <c r="D23" s="6"/>
      <c r="E23" s="6"/>
      <c r="F23" s="6"/>
      <c r="G23" s="6"/>
      <c r="H23" s="6"/>
      <c r="I23" s="6"/>
      <c r="J23" s="6"/>
      <c r="K23" s="6"/>
      <c r="L23" s="6"/>
      <c r="M23" s="6"/>
      <c r="N23" s="6"/>
      <c r="O23" s="6"/>
      <c r="P23" s="6"/>
      <c r="Q23" s="6"/>
      <c r="R23" s="7"/>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x14ac:dyDescent="0.2">
      <c r="A24" s="5"/>
      <c r="B24" s="6"/>
      <c r="C24" s="6"/>
      <c r="D24" s="6"/>
      <c r="E24" s="6"/>
      <c r="F24" s="6"/>
      <c r="G24" s="6"/>
      <c r="H24" s="6"/>
      <c r="I24" s="6"/>
      <c r="J24" s="6"/>
      <c r="K24" s="6"/>
      <c r="L24" s="6"/>
      <c r="M24" s="6"/>
      <c r="N24" s="6"/>
      <c r="O24" s="6"/>
      <c r="P24" s="6"/>
      <c r="Q24" s="6"/>
      <c r="R24" s="7"/>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5"/>
      <c r="B25" s="6"/>
      <c r="C25" s="6"/>
      <c r="D25" s="6"/>
      <c r="E25" s="6"/>
      <c r="F25" s="6"/>
      <c r="G25" s="6"/>
      <c r="H25" s="6"/>
      <c r="I25" s="6"/>
      <c r="J25" s="6"/>
      <c r="K25" s="6"/>
      <c r="L25" s="6"/>
      <c r="M25" s="6"/>
      <c r="N25" s="6"/>
      <c r="O25" s="6"/>
      <c r="P25" s="6"/>
      <c r="Q25" s="6"/>
      <c r="R25" s="7"/>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5"/>
      <c r="B26" s="6"/>
      <c r="C26" s="6"/>
      <c r="D26" s="6"/>
      <c r="E26" s="6"/>
      <c r="F26" s="6"/>
      <c r="G26" s="6"/>
      <c r="H26" s="6"/>
      <c r="I26" s="6"/>
      <c r="J26" s="6"/>
      <c r="K26" s="6"/>
      <c r="L26" s="6"/>
      <c r="M26" s="6"/>
      <c r="N26" s="6"/>
      <c r="O26" s="6"/>
      <c r="P26" s="6"/>
      <c r="Q26" s="6"/>
      <c r="R26" s="7"/>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5"/>
      <c r="B27" s="6"/>
      <c r="C27" s="6"/>
      <c r="D27" s="6"/>
      <c r="E27" s="6"/>
      <c r="F27" s="6"/>
      <c r="G27" s="6"/>
      <c r="H27" s="6"/>
      <c r="I27" s="6"/>
      <c r="J27" s="6"/>
      <c r="K27" s="6"/>
      <c r="L27" s="6"/>
      <c r="M27" s="6"/>
      <c r="N27" s="6"/>
      <c r="O27" s="6"/>
      <c r="P27" s="6"/>
      <c r="Q27" s="6"/>
      <c r="R27" s="7"/>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5"/>
      <c r="B28" s="6"/>
      <c r="C28" s="6"/>
      <c r="D28" s="6"/>
      <c r="E28" s="6"/>
      <c r="F28" s="6"/>
      <c r="G28" s="6"/>
      <c r="H28" s="6"/>
      <c r="I28" s="6"/>
      <c r="J28" s="6"/>
      <c r="K28" s="6"/>
      <c r="L28" s="6"/>
      <c r="M28" s="6"/>
      <c r="N28" s="6"/>
      <c r="O28" s="6"/>
      <c r="P28" s="6"/>
      <c r="Q28" s="6"/>
      <c r="R28" s="7"/>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5"/>
      <c r="B29" s="6"/>
      <c r="C29" s="6"/>
      <c r="D29" s="6"/>
      <c r="E29" s="6"/>
      <c r="F29" s="6"/>
      <c r="G29" s="6"/>
      <c r="H29" s="6"/>
      <c r="I29" s="6"/>
      <c r="J29" s="6"/>
      <c r="K29" s="6"/>
      <c r="L29" s="6"/>
      <c r="M29" s="6"/>
      <c r="N29" s="6"/>
      <c r="O29" s="6"/>
      <c r="P29" s="6"/>
      <c r="Q29" s="6"/>
      <c r="R29" s="7"/>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8"/>
      <c r="B30" s="9"/>
      <c r="C30" s="9"/>
      <c r="D30" s="9"/>
      <c r="E30" s="9"/>
      <c r="F30" s="9"/>
      <c r="G30" s="9"/>
      <c r="H30" s="9"/>
      <c r="I30" s="9"/>
      <c r="J30" s="9"/>
      <c r="K30" s="9"/>
      <c r="L30" s="9"/>
      <c r="M30" s="9"/>
      <c r="N30" s="9"/>
      <c r="O30" s="9"/>
      <c r="P30" s="9"/>
      <c r="Q30" s="9"/>
      <c r="R30" s="10"/>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dimension ref="A1:AW357"/>
  <sheetViews>
    <sheetView showRowColHeaders="0" zoomScale="90" zoomScaleNormal="90" workbookViewId="0"/>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x14ac:dyDescent="0.2">
      <c r="A6" s="16"/>
      <c r="B6" s="17"/>
      <c r="C6" s="17"/>
      <c r="D6" s="17"/>
      <c r="E6" s="17"/>
      <c r="F6" s="17"/>
      <c r="G6" s="17"/>
      <c r="H6" s="17"/>
      <c r="I6" s="17"/>
      <c r="J6" s="17"/>
      <c r="K6" s="17"/>
      <c r="L6" s="17"/>
      <c r="M6" s="17"/>
      <c r="N6" s="17"/>
      <c r="O6" s="17"/>
      <c r="P6" s="17"/>
      <c r="Q6" s="17"/>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x14ac:dyDescent="0.2">
      <c r="A7" s="16"/>
      <c r="B7" s="17"/>
      <c r="C7" s="17"/>
      <c r="D7" s="17"/>
      <c r="E7" s="17"/>
      <c r="F7" s="17"/>
      <c r="G7" s="17"/>
      <c r="H7" s="17"/>
      <c r="I7" s="17"/>
      <c r="J7" s="17"/>
      <c r="K7" s="17"/>
      <c r="L7" s="17"/>
      <c r="M7" s="17"/>
      <c r="N7" s="17"/>
      <c r="O7" s="17"/>
      <c r="P7" s="17"/>
      <c r="Q7" s="17"/>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x14ac:dyDescent="0.2">
      <c r="A8" s="16"/>
      <c r="B8" s="17"/>
      <c r="C8" s="17"/>
      <c r="D8" s="17"/>
      <c r="E8" s="17"/>
      <c r="F8" s="17"/>
      <c r="G8" s="17"/>
      <c r="H8" s="17"/>
      <c r="I8" s="17"/>
      <c r="J8" s="17"/>
      <c r="K8" s="17"/>
      <c r="L8" s="17"/>
      <c r="M8" s="17"/>
      <c r="N8" s="17"/>
      <c r="O8" s="17"/>
      <c r="P8" s="17"/>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5" customHeight="1" x14ac:dyDescent="0.2">
      <c r="A9" s="16"/>
      <c r="B9" s="17"/>
      <c r="C9" s="17"/>
      <c r="D9" s="17"/>
      <c r="E9" s="17"/>
      <c r="F9" s="17"/>
      <c r="G9" s="17"/>
      <c r="H9" s="17"/>
      <c r="I9" s="17"/>
      <c r="J9" s="17"/>
      <c r="K9" s="17"/>
      <c r="L9" s="17"/>
      <c r="M9" s="17"/>
      <c r="N9" s="17"/>
      <c r="O9" s="17"/>
      <c r="P9" s="17"/>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16"/>
      <c r="B10" s="17"/>
      <c r="C10" s="17"/>
      <c r="D10" s="17"/>
      <c r="E10" s="17"/>
      <c r="F10" s="17"/>
      <c r="G10" s="17"/>
      <c r="H10" s="17"/>
      <c r="I10" s="17"/>
      <c r="J10" s="17"/>
      <c r="K10" s="17"/>
      <c r="L10" s="17"/>
      <c r="M10" s="17"/>
      <c r="N10" s="17"/>
      <c r="O10" s="17"/>
      <c r="P10" s="17"/>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ht="14.5" customHeight="1" x14ac:dyDescent="0.2">
      <c r="A11" s="16"/>
      <c r="B11" s="17"/>
      <c r="C11" s="17"/>
      <c r="D11" s="17"/>
      <c r="E11" s="17"/>
      <c r="F11" s="17"/>
      <c r="G11" s="17"/>
      <c r="H11" s="17"/>
      <c r="I11" s="17"/>
      <c r="J11" s="17"/>
      <c r="K11" s="17"/>
      <c r="L11" s="17"/>
      <c r="M11" s="17"/>
      <c r="N11" s="17"/>
      <c r="O11" s="17"/>
      <c r="P11" s="17"/>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16"/>
      <c r="B12" s="17"/>
      <c r="C12" s="17"/>
      <c r="D12" s="17"/>
      <c r="E12" s="17"/>
      <c r="F12" s="17"/>
      <c r="G12" s="17"/>
      <c r="H12" s="17"/>
      <c r="I12" s="17"/>
      <c r="J12" s="17"/>
      <c r="K12" s="17"/>
      <c r="L12" s="17"/>
      <c r="M12" s="17"/>
      <c r="N12" s="17"/>
      <c r="O12" s="17"/>
      <c r="P12" s="17"/>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16"/>
      <c r="B13" s="17"/>
      <c r="C13" s="17"/>
      <c r="D13" s="17"/>
      <c r="E13" s="17"/>
      <c r="F13" s="17"/>
      <c r="G13" s="17"/>
      <c r="H13" s="17"/>
      <c r="I13" s="17"/>
      <c r="J13" s="17"/>
      <c r="K13" s="17"/>
      <c r="L13" s="17"/>
      <c r="M13" s="17"/>
      <c r="N13" s="17"/>
      <c r="O13" s="17"/>
      <c r="P13" s="17"/>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6"/>
      <c r="B14" s="17"/>
      <c r="C14" s="17"/>
      <c r="D14" s="17"/>
      <c r="E14" s="17"/>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16"/>
      <c r="B15" s="17"/>
      <c r="C15" s="17"/>
      <c r="D15" s="17"/>
      <c r="E15" s="17"/>
      <c r="F15" s="17"/>
      <c r="G15" s="17"/>
      <c r="H15" s="17"/>
      <c r="I15" s="17"/>
      <c r="J15" s="17"/>
      <c r="K15" s="17"/>
      <c r="L15" s="17"/>
      <c r="M15" s="17"/>
      <c r="N15" s="17"/>
      <c r="O15" s="17"/>
      <c r="P15" s="17"/>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16"/>
      <c r="B16" s="17"/>
      <c r="C16" s="17"/>
      <c r="D16" s="17"/>
      <c r="E16" s="17"/>
      <c r="F16" s="17"/>
      <c r="G16" s="17"/>
      <c r="H16" s="17"/>
      <c r="I16" s="17"/>
      <c r="J16" s="17"/>
      <c r="K16" s="17"/>
      <c r="L16" s="17"/>
      <c r="M16" s="17"/>
      <c r="N16" s="17"/>
      <c r="O16" s="17"/>
      <c r="P16" s="17"/>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16"/>
      <c r="B17" s="17"/>
      <c r="C17" s="17"/>
      <c r="D17" s="17"/>
      <c r="E17" s="17"/>
      <c r="F17" s="17"/>
      <c r="G17" s="17"/>
      <c r="H17" s="17"/>
      <c r="I17" s="17"/>
      <c r="J17" s="17"/>
      <c r="K17" s="17"/>
      <c r="L17" s="17"/>
      <c r="M17" s="17"/>
      <c r="N17" s="17"/>
      <c r="O17" s="17"/>
      <c r="P17" s="17"/>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ht="14.5" customHeight="1" x14ac:dyDescent="0.2">
      <c r="A18" s="16"/>
      <c r="B18" s="17"/>
      <c r="C18" s="17"/>
      <c r="D18" s="17"/>
      <c r="E18" s="17"/>
      <c r="F18" s="17"/>
      <c r="G18" s="17"/>
      <c r="H18" s="17"/>
      <c r="I18" s="17"/>
      <c r="J18" s="17"/>
      <c r="K18" s="17"/>
      <c r="L18" s="17"/>
      <c r="M18" s="17"/>
      <c r="N18" s="17"/>
      <c r="O18" s="17"/>
      <c r="P18" s="17"/>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6"/>
      <c r="B19" s="17"/>
      <c r="C19" s="17"/>
      <c r="D19" s="17"/>
      <c r="E19" s="17"/>
      <c r="F19" s="17"/>
      <c r="G19" s="17"/>
      <c r="H19" s="17"/>
      <c r="I19" s="17"/>
      <c r="J19" s="17"/>
      <c r="K19" s="17"/>
      <c r="L19" s="17"/>
      <c r="M19" s="17"/>
      <c r="N19" s="17"/>
      <c r="O19" s="17"/>
      <c r="P19" s="17"/>
      <c r="Q19" s="17"/>
      <c r="R19" s="18"/>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6"/>
      <c r="B20" s="17"/>
      <c r="C20" s="17"/>
      <c r="D20" s="17"/>
      <c r="E20" s="17"/>
      <c r="F20" s="17"/>
      <c r="G20" s="17"/>
      <c r="H20" s="17"/>
      <c r="I20" s="17"/>
      <c r="J20" s="17"/>
      <c r="K20" s="17"/>
      <c r="L20" s="17"/>
      <c r="M20" s="17"/>
      <c r="N20" s="17"/>
      <c r="O20" s="17"/>
      <c r="P20" s="17"/>
      <c r="Q20" s="17"/>
      <c r="R20" s="18"/>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6"/>
      <c r="B21" s="17"/>
      <c r="C21" s="17"/>
      <c r="D21" s="17"/>
      <c r="E21" s="17"/>
      <c r="F21" s="17"/>
      <c r="G21" s="17"/>
      <c r="H21" s="17"/>
      <c r="I21" s="17"/>
      <c r="J21" s="17"/>
      <c r="K21" s="17"/>
      <c r="L21" s="17"/>
      <c r="M21" s="17"/>
      <c r="N21" s="17"/>
      <c r="O21" s="17"/>
      <c r="P21" s="17"/>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9" x14ac:dyDescent="0.25">
      <c r="A22" s="16"/>
      <c r="B22" s="17"/>
      <c r="C22" s="17"/>
      <c r="D22" s="17"/>
      <c r="E22" s="17"/>
      <c r="F22" s="19"/>
      <c r="G22" s="17"/>
      <c r="H22" s="17"/>
      <c r="I22" s="17"/>
      <c r="J22" s="17"/>
      <c r="K22" s="17"/>
      <c r="L22" s="17"/>
      <c r="M22" s="17"/>
      <c r="N22" s="17"/>
      <c r="O22" s="17"/>
      <c r="P22" s="17"/>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ht="14.5" customHeight="1" x14ac:dyDescent="0.2">
      <c r="A23" s="121"/>
      <c r="B23" s="122"/>
      <c r="C23" s="122"/>
      <c r="D23" s="123"/>
      <c r="E23" s="124"/>
      <c r="F23" s="125"/>
      <c r="G23" s="149" t="s">
        <v>137</v>
      </c>
      <c r="H23" s="150"/>
      <c r="I23" s="151"/>
      <c r="J23" s="155" t="s">
        <v>138</v>
      </c>
      <c r="K23" s="156"/>
      <c r="L23" s="156"/>
      <c r="M23" s="156"/>
      <c r="N23" s="156"/>
      <c r="O23" s="157"/>
      <c r="P23" s="122"/>
      <c r="Q23" s="122"/>
      <c r="R23" s="126"/>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ht="14.5" customHeight="1" x14ac:dyDescent="0.2">
      <c r="A24" s="121"/>
      <c r="B24" s="122"/>
      <c r="C24" s="122"/>
      <c r="D24" s="127"/>
      <c r="E24" s="128"/>
      <c r="F24" s="129"/>
      <c r="G24" s="152"/>
      <c r="H24" s="153"/>
      <c r="I24" s="154"/>
      <c r="J24" s="158" t="s">
        <v>145</v>
      </c>
      <c r="K24" s="159"/>
      <c r="L24" s="160"/>
      <c r="M24" s="158" t="s">
        <v>146</v>
      </c>
      <c r="N24" s="159"/>
      <c r="O24" s="160"/>
      <c r="P24" s="122"/>
      <c r="Q24" s="122"/>
      <c r="R24" s="126"/>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ht="22.75" customHeight="1" x14ac:dyDescent="0.2">
      <c r="A25" s="121"/>
      <c r="B25" s="122"/>
      <c r="C25" s="122"/>
      <c r="D25" s="141" t="s">
        <v>139</v>
      </c>
      <c r="E25" s="142"/>
      <c r="F25" s="143"/>
      <c r="G25" s="141" t="s">
        <v>140</v>
      </c>
      <c r="H25" s="142"/>
      <c r="I25" s="143"/>
      <c r="J25" s="141" t="s">
        <v>141</v>
      </c>
      <c r="K25" s="142"/>
      <c r="L25" s="143"/>
      <c r="M25" s="141" t="s">
        <v>142</v>
      </c>
      <c r="N25" s="144"/>
      <c r="O25" s="145"/>
      <c r="P25" s="122"/>
      <c r="Q25" s="122"/>
      <c r="R25" s="126"/>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ht="22.75" customHeight="1" x14ac:dyDescent="0.2">
      <c r="A26" s="121"/>
      <c r="B26" s="122"/>
      <c r="C26" s="122"/>
      <c r="D26" s="138"/>
      <c r="E26" s="139"/>
      <c r="F26" s="140"/>
      <c r="G26" s="138"/>
      <c r="H26" s="139"/>
      <c r="I26" s="140"/>
      <c r="J26" s="138"/>
      <c r="K26" s="139"/>
      <c r="L26" s="140"/>
      <c r="M26" s="146"/>
      <c r="N26" s="147"/>
      <c r="O26" s="148"/>
      <c r="P26" s="122"/>
      <c r="Q26" s="122"/>
      <c r="R26" s="126"/>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ht="22.75" customHeight="1" x14ac:dyDescent="0.2">
      <c r="A27" s="121"/>
      <c r="B27" s="122"/>
      <c r="C27" s="122"/>
      <c r="D27" s="135" t="s">
        <v>143</v>
      </c>
      <c r="E27" s="136"/>
      <c r="F27" s="137"/>
      <c r="G27" s="135" t="s">
        <v>144</v>
      </c>
      <c r="H27" s="136"/>
      <c r="I27" s="137"/>
      <c r="J27" s="141" t="s">
        <v>142</v>
      </c>
      <c r="K27" s="142"/>
      <c r="L27" s="142"/>
      <c r="M27" s="142"/>
      <c r="N27" s="142"/>
      <c r="O27" s="143"/>
      <c r="P27" s="122"/>
      <c r="Q27" s="122"/>
      <c r="R27" s="126"/>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ht="22.75" customHeight="1" x14ac:dyDescent="0.2">
      <c r="A28" s="121"/>
      <c r="B28" s="122"/>
      <c r="C28" s="122"/>
      <c r="D28" s="138"/>
      <c r="E28" s="139"/>
      <c r="F28" s="140"/>
      <c r="G28" s="138"/>
      <c r="H28" s="139"/>
      <c r="I28" s="140"/>
      <c r="J28" s="138"/>
      <c r="K28" s="139"/>
      <c r="L28" s="139"/>
      <c r="M28" s="139"/>
      <c r="N28" s="139"/>
      <c r="O28" s="140"/>
      <c r="P28" s="122"/>
      <c r="Q28" s="122"/>
      <c r="R28" s="126"/>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ht="22.75" customHeight="1" x14ac:dyDescent="0.2">
      <c r="A29" s="16"/>
      <c r="B29" s="17"/>
      <c r="C29" s="17"/>
      <c r="D29" s="119"/>
      <c r="E29" s="119"/>
      <c r="F29" s="119"/>
      <c r="G29" s="120"/>
      <c r="H29" s="120"/>
      <c r="I29" s="120"/>
      <c r="J29" s="119"/>
      <c r="K29" s="119"/>
      <c r="L29" s="119"/>
      <c r="M29" s="119"/>
      <c r="N29" s="119"/>
      <c r="O29" s="119"/>
      <c r="P29" s="17"/>
      <c r="Q29" s="17"/>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ht="22.75" customHeight="1" x14ac:dyDescent="0.2">
      <c r="A30" s="16"/>
      <c r="B30" s="17"/>
      <c r="C30" s="17"/>
      <c r="D30" s="119"/>
      <c r="E30" s="119"/>
      <c r="F30" s="119"/>
      <c r="G30" s="120"/>
      <c r="H30" s="120"/>
      <c r="I30" s="120"/>
      <c r="J30" s="119"/>
      <c r="K30" s="119"/>
      <c r="L30" s="119"/>
      <c r="M30" s="119"/>
      <c r="N30" s="119"/>
      <c r="O30" s="119"/>
      <c r="P30" s="17"/>
      <c r="Q30" s="17"/>
      <c r="R30" s="18"/>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6"/>
      <c r="B31" s="17"/>
      <c r="C31" s="17"/>
      <c r="D31" s="17"/>
      <c r="E31" s="17"/>
      <c r="F31" s="17"/>
      <c r="G31" s="17"/>
      <c r="H31" s="17"/>
      <c r="I31" s="17"/>
      <c r="J31" s="17"/>
      <c r="K31" s="17"/>
      <c r="L31" s="17"/>
      <c r="M31" s="17"/>
      <c r="N31" s="17"/>
      <c r="O31" s="17"/>
      <c r="P31" s="17"/>
      <c r="Q31" s="17"/>
      <c r="R31" s="18"/>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6"/>
      <c r="B32" s="17"/>
      <c r="C32" s="17"/>
      <c r="D32" s="17"/>
      <c r="E32" s="17"/>
      <c r="F32" s="17"/>
      <c r="G32" s="20"/>
      <c r="H32" s="20"/>
      <c r="I32" s="20"/>
      <c r="J32" s="17"/>
      <c r="K32" s="17"/>
      <c r="L32" s="17"/>
      <c r="M32" s="17"/>
      <c r="N32" s="17"/>
      <c r="O32" s="17"/>
      <c r="P32" s="17"/>
      <c r="Q32" s="17"/>
      <c r="R32" s="18"/>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6"/>
      <c r="B33" s="17"/>
      <c r="C33" s="17"/>
      <c r="D33" s="17"/>
      <c r="E33" s="17"/>
      <c r="F33" s="17"/>
      <c r="G33" s="17"/>
      <c r="H33" s="17"/>
      <c r="I33" s="17"/>
      <c r="J33" s="17"/>
      <c r="K33" s="17"/>
      <c r="L33" s="17"/>
      <c r="M33" s="17"/>
      <c r="N33" s="17"/>
      <c r="O33" s="17"/>
      <c r="P33" s="17"/>
      <c r="Q33" s="17"/>
      <c r="R33" s="18"/>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6"/>
      <c r="B34" s="17"/>
      <c r="C34" s="17"/>
      <c r="D34" s="17"/>
      <c r="E34" s="17"/>
      <c r="F34" s="17"/>
      <c r="G34" s="17"/>
      <c r="H34" s="17"/>
      <c r="I34" s="17"/>
      <c r="J34" s="17"/>
      <c r="K34" s="17"/>
      <c r="L34" s="17"/>
      <c r="M34" s="17"/>
      <c r="N34" s="17"/>
      <c r="O34" s="17"/>
      <c r="P34" s="17"/>
      <c r="Q34" s="17"/>
      <c r="R34" s="18"/>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6"/>
      <c r="B35" s="17"/>
      <c r="C35" s="17"/>
      <c r="D35" s="17"/>
      <c r="E35" s="17"/>
      <c r="F35" s="17"/>
      <c r="G35" s="17"/>
      <c r="H35" s="17"/>
      <c r="I35" s="17"/>
      <c r="J35" s="17"/>
      <c r="K35" s="17"/>
      <c r="L35" s="17"/>
      <c r="M35" s="17"/>
      <c r="N35" s="17"/>
      <c r="O35" s="17"/>
      <c r="P35" s="17"/>
      <c r="Q35" s="17"/>
      <c r="R35" s="18"/>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6"/>
      <c r="B36" s="17"/>
      <c r="C36" s="17"/>
      <c r="D36" s="17"/>
      <c r="E36" s="17"/>
      <c r="F36" s="17"/>
      <c r="G36" s="17"/>
      <c r="H36" s="17"/>
      <c r="I36" s="17"/>
      <c r="J36" s="17"/>
      <c r="K36" s="17"/>
      <c r="L36" s="17"/>
      <c r="M36" s="17"/>
      <c r="N36" s="17"/>
      <c r="O36" s="17"/>
      <c r="P36" s="17"/>
      <c r="Q36" s="17"/>
      <c r="R36" s="18"/>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21"/>
      <c r="B37" s="22"/>
      <c r="C37" s="22"/>
      <c r="D37" s="22"/>
      <c r="E37" s="22"/>
      <c r="F37" s="22"/>
      <c r="G37" s="22"/>
      <c r="H37" s="22"/>
      <c r="I37" s="22"/>
      <c r="J37" s="22"/>
      <c r="K37" s="22"/>
      <c r="L37" s="22"/>
      <c r="M37" s="22"/>
      <c r="N37" s="22"/>
      <c r="O37" s="22"/>
      <c r="P37" s="22"/>
      <c r="Q37" s="22"/>
      <c r="R37" s="23"/>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spans="1:49"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spans="1:49"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spans="1:49" x14ac:dyDescent="0.2">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sheetData>
  <mergeCells count="11">
    <mergeCell ref="G23:I24"/>
    <mergeCell ref="J23:O23"/>
    <mergeCell ref="J24:L24"/>
    <mergeCell ref="M24:O24"/>
    <mergeCell ref="D25:F26"/>
    <mergeCell ref="D27:F28"/>
    <mergeCell ref="G25:I26"/>
    <mergeCell ref="G27:I28"/>
    <mergeCell ref="J25:L26"/>
    <mergeCell ref="M25:O26"/>
    <mergeCell ref="J27:O2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AW368"/>
  <sheetViews>
    <sheetView showRowColHeaders="0" zoomScale="90" zoomScaleNormal="90" workbookViewId="0"/>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x14ac:dyDescent="0.2">
      <c r="A6" s="16"/>
      <c r="B6" s="17"/>
      <c r="C6" s="17"/>
      <c r="D6" s="17"/>
      <c r="E6" s="17"/>
      <c r="F6" s="17"/>
      <c r="G6" s="17"/>
      <c r="H6" s="17"/>
      <c r="I6" s="17"/>
      <c r="J6" s="17"/>
      <c r="K6" s="17"/>
      <c r="L6" s="17"/>
      <c r="M6" s="17"/>
      <c r="N6" s="17"/>
      <c r="O6" s="17"/>
      <c r="P6" s="17"/>
      <c r="Q6" s="17"/>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x14ac:dyDescent="0.2">
      <c r="A7" s="16"/>
      <c r="B7" s="17"/>
      <c r="C7" s="17"/>
      <c r="D7" s="17"/>
      <c r="E7" s="17"/>
      <c r="F7" s="17"/>
      <c r="G7" s="17"/>
      <c r="H7" s="17"/>
      <c r="I7" s="17"/>
      <c r="J7" s="17"/>
      <c r="K7" s="17"/>
      <c r="L7" s="17"/>
      <c r="M7" s="17"/>
      <c r="N7" s="17"/>
      <c r="O7" s="17"/>
      <c r="P7" s="17"/>
      <c r="Q7" s="17"/>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x14ac:dyDescent="0.2">
      <c r="A8" s="16"/>
      <c r="B8" s="17"/>
      <c r="C8" s="17"/>
      <c r="D8" s="17"/>
      <c r="E8" s="17"/>
      <c r="F8" s="17"/>
      <c r="G8" s="17"/>
      <c r="H8" s="17"/>
      <c r="I8" s="17"/>
      <c r="J8" s="17"/>
      <c r="K8" s="17"/>
      <c r="L8" s="17"/>
      <c r="M8" s="17"/>
      <c r="N8" s="17"/>
      <c r="O8" s="17"/>
      <c r="P8" s="17"/>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x14ac:dyDescent="0.2">
      <c r="A9" s="16"/>
      <c r="B9" s="17"/>
      <c r="C9" s="17"/>
      <c r="D9" s="17"/>
      <c r="E9" s="17"/>
      <c r="F9" s="17"/>
      <c r="G9" s="17"/>
      <c r="H9" s="17"/>
      <c r="I9" s="17"/>
      <c r="J9" s="17"/>
      <c r="K9" s="17"/>
      <c r="L9" s="17"/>
      <c r="M9" s="17"/>
      <c r="N9" s="17"/>
      <c r="O9" s="17"/>
      <c r="P9" s="17"/>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16"/>
      <c r="B10" s="17"/>
      <c r="C10" s="17"/>
      <c r="D10" s="17"/>
      <c r="E10" s="17"/>
      <c r="F10" s="17"/>
      <c r="G10" s="17"/>
      <c r="H10" s="17"/>
      <c r="I10" s="17"/>
      <c r="J10" s="17"/>
      <c r="K10" s="17"/>
      <c r="L10" s="17"/>
      <c r="M10" s="17"/>
      <c r="N10" s="17"/>
      <c r="O10" s="17"/>
      <c r="P10" s="17"/>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x14ac:dyDescent="0.2">
      <c r="A11" s="16"/>
      <c r="B11" s="17"/>
      <c r="C11" s="17"/>
      <c r="D11" s="17"/>
      <c r="E11" s="17"/>
      <c r="F11" s="17"/>
      <c r="G11" s="17"/>
      <c r="H11" s="17"/>
      <c r="I11" s="17"/>
      <c r="J11" s="17"/>
      <c r="K11" s="17"/>
      <c r="L11" s="17"/>
      <c r="M11" s="17"/>
      <c r="N11" s="17"/>
      <c r="O11" s="17"/>
      <c r="P11" s="17"/>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16"/>
      <c r="B12" s="17"/>
      <c r="C12" s="17"/>
      <c r="D12" s="17"/>
      <c r="E12" s="17"/>
      <c r="F12" s="17"/>
      <c r="G12" s="17"/>
      <c r="H12" s="17"/>
      <c r="I12" s="17"/>
      <c r="J12" s="17"/>
      <c r="K12" s="17"/>
      <c r="L12" s="17"/>
      <c r="M12" s="17"/>
      <c r="N12" s="17"/>
      <c r="O12" s="17"/>
      <c r="P12" s="17"/>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16"/>
      <c r="B13" s="17"/>
      <c r="C13" s="17"/>
      <c r="D13" s="17"/>
      <c r="E13" s="17"/>
      <c r="F13" s="17"/>
      <c r="G13" s="17"/>
      <c r="H13" s="17"/>
      <c r="I13" s="17"/>
      <c r="J13" s="17"/>
      <c r="K13" s="17"/>
      <c r="L13" s="17"/>
      <c r="M13" s="17"/>
      <c r="N13" s="17"/>
      <c r="O13" s="17"/>
      <c r="P13" s="17"/>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6"/>
      <c r="B14" s="17"/>
      <c r="C14" s="17"/>
      <c r="D14" s="17"/>
      <c r="E14" s="17"/>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16"/>
      <c r="B15" s="17"/>
      <c r="C15" s="17"/>
      <c r="D15" s="17"/>
      <c r="E15" s="17"/>
      <c r="F15" s="17"/>
      <c r="G15" s="17"/>
      <c r="H15" s="17"/>
      <c r="I15" s="17"/>
      <c r="J15" s="17"/>
      <c r="K15" s="17"/>
      <c r="L15" s="17"/>
      <c r="M15" s="17"/>
      <c r="N15" s="17"/>
      <c r="O15" s="17"/>
      <c r="P15" s="17"/>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16"/>
      <c r="B16" s="17"/>
      <c r="C16" s="17"/>
      <c r="D16" s="17"/>
      <c r="E16" s="17"/>
      <c r="F16" s="17"/>
      <c r="G16" s="17"/>
      <c r="H16" s="17"/>
      <c r="I16" s="17"/>
      <c r="J16" s="17"/>
      <c r="K16" s="17"/>
      <c r="L16" s="17"/>
      <c r="M16" s="17"/>
      <c r="N16" s="17"/>
      <c r="O16" s="17"/>
      <c r="P16" s="17"/>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16"/>
      <c r="B17" s="17"/>
      <c r="C17" s="17"/>
      <c r="D17" s="17"/>
      <c r="E17" s="17"/>
      <c r="F17" s="17"/>
      <c r="G17" s="17"/>
      <c r="H17" s="17"/>
      <c r="I17" s="17"/>
      <c r="J17" s="17"/>
      <c r="K17" s="17"/>
      <c r="L17" s="17"/>
      <c r="M17" s="17"/>
      <c r="N17" s="17"/>
      <c r="O17" s="17"/>
      <c r="P17" s="17"/>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ht="19" x14ac:dyDescent="0.25">
      <c r="A18" s="16"/>
      <c r="B18" s="17"/>
      <c r="C18" s="17"/>
      <c r="D18" s="17"/>
      <c r="E18" s="17"/>
      <c r="F18" s="19"/>
      <c r="G18" s="17"/>
      <c r="H18" s="17"/>
      <c r="I18" s="17"/>
      <c r="J18" s="17"/>
      <c r="K18" s="17"/>
      <c r="L18" s="17"/>
      <c r="M18" s="17"/>
      <c r="N18" s="17"/>
      <c r="O18" s="17"/>
      <c r="P18" s="17"/>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6"/>
      <c r="B19" s="17"/>
      <c r="C19" s="17"/>
      <c r="D19" s="17"/>
      <c r="E19" s="17"/>
      <c r="F19" s="17"/>
      <c r="G19" s="20"/>
      <c r="H19" s="20"/>
      <c r="I19" s="20"/>
      <c r="J19" s="17"/>
      <c r="K19" s="17"/>
      <c r="L19" s="17"/>
      <c r="M19" s="17"/>
      <c r="N19" s="17"/>
      <c r="O19" s="17"/>
      <c r="P19" s="17"/>
      <c r="Q19" s="17"/>
      <c r="R19" s="18"/>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6"/>
      <c r="B20" s="17"/>
      <c r="C20" s="17"/>
      <c r="D20" s="17"/>
      <c r="E20" s="17"/>
      <c r="F20" s="17"/>
      <c r="G20" s="17"/>
      <c r="H20" s="17"/>
      <c r="I20" s="17"/>
      <c r="J20" s="17"/>
      <c r="K20" s="17"/>
      <c r="L20" s="17"/>
      <c r="M20" s="17"/>
      <c r="N20" s="17"/>
      <c r="O20" s="17"/>
      <c r="P20" s="17"/>
      <c r="Q20" s="17"/>
      <c r="R20" s="18"/>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6"/>
      <c r="B21" s="17"/>
      <c r="C21" s="17"/>
      <c r="D21" s="17"/>
      <c r="E21" s="17"/>
      <c r="F21" s="17"/>
      <c r="G21" s="17"/>
      <c r="H21" s="17"/>
      <c r="I21" s="17"/>
      <c r="J21" s="17"/>
      <c r="K21" s="17"/>
      <c r="L21" s="17"/>
      <c r="M21" s="17"/>
      <c r="N21" s="17"/>
      <c r="O21" s="17"/>
      <c r="P21" s="17"/>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9" x14ac:dyDescent="0.25">
      <c r="A22" s="16"/>
      <c r="B22" s="17"/>
      <c r="C22" s="17"/>
      <c r="D22" s="17"/>
      <c r="E22" s="17"/>
      <c r="F22" s="19"/>
      <c r="G22" s="17"/>
      <c r="H22" s="17"/>
      <c r="I22" s="17"/>
      <c r="J22" s="17"/>
      <c r="K22" s="17"/>
      <c r="L22" s="17"/>
      <c r="M22" s="17"/>
      <c r="N22" s="17"/>
      <c r="O22" s="17"/>
      <c r="P22" s="17"/>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x14ac:dyDescent="0.2">
      <c r="A23" s="16"/>
      <c r="B23" s="17"/>
      <c r="C23" s="17"/>
      <c r="D23" s="17"/>
      <c r="E23" s="17"/>
      <c r="F23" s="17"/>
      <c r="G23" s="20"/>
      <c r="H23" s="20"/>
      <c r="I23" s="20"/>
      <c r="J23" s="17"/>
      <c r="K23" s="17"/>
      <c r="L23" s="17"/>
      <c r="M23" s="17"/>
      <c r="N23" s="17"/>
      <c r="O23" s="17"/>
      <c r="P23" s="17"/>
      <c r="Q23" s="17"/>
      <c r="R23" s="18"/>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x14ac:dyDescent="0.2">
      <c r="A24" s="16"/>
      <c r="B24" s="17"/>
      <c r="C24" s="17"/>
      <c r="D24" s="17"/>
      <c r="E24" s="17"/>
      <c r="F24" s="17"/>
      <c r="G24" s="17"/>
      <c r="H24" s="17"/>
      <c r="I24" s="17"/>
      <c r="J24" s="17"/>
      <c r="K24" s="17"/>
      <c r="L24" s="17"/>
      <c r="M24" s="17"/>
      <c r="N24" s="17"/>
      <c r="O24" s="17"/>
      <c r="P24" s="17"/>
      <c r="Q24" s="17"/>
      <c r="R24" s="18"/>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6"/>
      <c r="B25" s="17"/>
      <c r="C25" s="17"/>
      <c r="D25" s="17"/>
      <c r="E25" s="17"/>
      <c r="F25" s="17"/>
      <c r="G25" s="17"/>
      <c r="H25" s="17"/>
      <c r="I25" s="17"/>
      <c r="J25" s="17"/>
      <c r="K25" s="17"/>
      <c r="L25" s="17"/>
      <c r="M25" s="17"/>
      <c r="N25" s="17"/>
      <c r="O25" s="17"/>
      <c r="P25" s="17"/>
      <c r="Q25" s="17"/>
      <c r="R25" s="18"/>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6"/>
      <c r="B26" s="17"/>
      <c r="C26" s="17"/>
      <c r="D26" s="17"/>
      <c r="E26" s="17"/>
      <c r="F26" s="17"/>
      <c r="G26" s="17"/>
      <c r="H26" s="17"/>
      <c r="I26" s="17"/>
      <c r="J26" s="17"/>
      <c r="K26" s="17"/>
      <c r="L26" s="17"/>
      <c r="M26" s="17"/>
      <c r="N26" s="17"/>
      <c r="O26" s="17"/>
      <c r="P26" s="17"/>
      <c r="Q26" s="17"/>
      <c r="R26" s="18"/>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6"/>
      <c r="B27" s="17"/>
      <c r="C27" s="17"/>
      <c r="D27" s="17"/>
      <c r="E27" s="17"/>
      <c r="F27" s="17"/>
      <c r="G27" s="17"/>
      <c r="H27" s="17"/>
      <c r="I27" s="17"/>
      <c r="J27" s="17"/>
      <c r="K27" s="17"/>
      <c r="L27" s="17"/>
      <c r="M27" s="17"/>
      <c r="N27" s="17"/>
      <c r="O27" s="17"/>
      <c r="P27" s="17"/>
      <c r="Q27" s="17"/>
      <c r="R27" s="18"/>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6"/>
      <c r="B28" s="17"/>
      <c r="C28" s="17"/>
      <c r="D28" s="17"/>
      <c r="E28" s="17"/>
      <c r="F28" s="17"/>
      <c r="G28" s="17"/>
      <c r="H28" s="17"/>
      <c r="I28" s="17"/>
      <c r="J28" s="17"/>
      <c r="K28" s="17"/>
      <c r="L28" s="17"/>
      <c r="M28" s="17"/>
      <c r="N28" s="17"/>
      <c r="O28" s="17"/>
      <c r="P28" s="17"/>
      <c r="Q28" s="17"/>
      <c r="R28" s="18"/>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6"/>
      <c r="B29" s="17"/>
      <c r="C29" s="17"/>
      <c r="D29" s="17"/>
      <c r="E29" s="17"/>
      <c r="F29" s="17"/>
      <c r="G29" s="17"/>
      <c r="H29" s="17"/>
      <c r="I29" s="17"/>
      <c r="J29" s="17"/>
      <c r="K29" s="17"/>
      <c r="L29" s="17"/>
      <c r="M29" s="17"/>
      <c r="N29" s="17"/>
      <c r="O29" s="17"/>
      <c r="P29" s="17"/>
      <c r="Q29" s="17"/>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16"/>
      <c r="B30" s="17"/>
      <c r="C30" s="17"/>
      <c r="D30" s="17"/>
      <c r="E30" s="17"/>
      <c r="F30" s="17"/>
      <c r="G30" s="17"/>
      <c r="H30" s="17"/>
      <c r="I30" s="17"/>
      <c r="J30" s="17"/>
      <c r="K30" s="17"/>
      <c r="L30" s="17"/>
      <c r="M30" s="17"/>
      <c r="N30" s="17"/>
      <c r="O30" s="17"/>
      <c r="P30" s="17"/>
      <c r="Q30" s="17"/>
      <c r="R30" s="18"/>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6"/>
      <c r="B31" s="17"/>
      <c r="C31" s="17"/>
      <c r="D31" s="17"/>
      <c r="E31" s="17"/>
      <c r="F31" s="17"/>
      <c r="G31" s="17"/>
      <c r="H31" s="17"/>
      <c r="I31" s="17"/>
      <c r="J31" s="17"/>
      <c r="K31" s="17"/>
      <c r="L31" s="17"/>
      <c r="M31" s="17"/>
      <c r="N31" s="17"/>
      <c r="O31" s="17"/>
      <c r="P31" s="17"/>
      <c r="Q31" s="17"/>
      <c r="R31" s="18"/>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6"/>
      <c r="B32" s="17"/>
      <c r="C32" s="17"/>
      <c r="D32" s="17"/>
      <c r="E32" s="17"/>
      <c r="F32" s="17"/>
      <c r="G32" s="17"/>
      <c r="H32" s="17"/>
      <c r="I32" s="17"/>
      <c r="J32" s="17"/>
      <c r="K32" s="17"/>
      <c r="L32" s="17"/>
      <c r="M32" s="17"/>
      <c r="N32" s="17"/>
      <c r="O32" s="17"/>
      <c r="P32" s="17"/>
      <c r="Q32" s="17"/>
      <c r="R32" s="18"/>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ht="19" x14ac:dyDescent="0.25">
      <c r="A33" s="16"/>
      <c r="B33" s="17"/>
      <c r="C33" s="17"/>
      <c r="D33" s="17"/>
      <c r="E33" s="17"/>
      <c r="F33" s="19"/>
      <c r="G33" s="17"/>
      <c r="H33" s="17"/>
      <c r="I33" s="17"/>
      <c r="J33" s="17"/>
      <c r="K33" s="17"/>
      <c r="L33" s="17"/>
      <c r="M33" s="17"/>
      <c r="N33" s="17"/>
      <c r="O33" s="17"/>
      <c r="P33" s="17"/>
      <c r="Q33" s="17"/>
      <c r="R33" s="18"/>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6"/>
      <c r="B34" s="17"/>
      <c r="C34" s="17"/>
      <c r="D34" s="17"/>
      <c r="E34" s="17"/>
      <c r="F34" s="17"/>
      <c r="G34" s="20"/>
      <c r="H34" s="20"/>
      <c r="I34" s="20"/>
      <c r="J34" s="17"/>
      <c r="K34" s="17"/>
      <c r="L34" s="17"/>
      <c r="M34" s="17"/>
      <c r="N34" s="17"/>
      <c r="O34" s="17"/>
      <c r="P34" s="17"/>
      <c r="Q34" s="17"/>
      <c r="R34" s="18"/>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6"/>
      <c r="B35" s="17"/>
      <c r="C35" s="17"/>
      <c r="D35" s="17"/>
      <c r="E35" s="17"/>
      <c r="F35" s="17"/>
      <c r="G35" s="17"/>
      <c r="H35" s="17"/>
      <c r="I35" s="17"/>
      <c r="J35" s="17"/>
      <c r="K35" s="17"/>
      <c r="L35" s="17"/>
      <c r="M35" s="17"/>
      <c r="N35" s="17"/>
      <c r="O35" s="17"/>
      <c r="P35" s="17"/>
      <c r="Q35" s="17"/>
      <c r="R35" s="18"/>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6"/>
      <c r="B36" s="17"/>
      <c r="C36" s="17"/>
      <c r="D36" s="17"/>
      <c r="E36" s="17"/>
      <c r="F36" s="17"/>
      <c r="G36" s="17"/>
      <c r="H36" s="17"/>
      <c r="I36" s="17"/>
      <c r="J36" s="17"/>
      <c r="K36" s="17"/>
      <c r="L36" s="17"/>
      <c r="M36" s="17"/>
      <c r="N36" s="17"/>
      <c r="O36" s="17"/>
      <c r="P36" s="17"/>
      <c r="Q36" s="17"/>
      <c r="R36" s="18"/>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ht="19" x14ac:dyDescent="0.25">
      <c r="A37" s="16"/>
      <c r="B37" s="17"/>
      <c r="C37" s="17"/>
      <c r="D37" s="17"/>
      <c r="E37" s="17"/>
      <c r="F37" s="19"/>
      <c r="G37" s="17"/>
      <c r="H37" s="17"/>
      <c r="I37" s="17"/>
      <c r="J37" s="17"/>
      <c r="K37" s="17"/>
      <c r="L37" s="17"/>
      <c r="M37" s="17"/>
      <c r="N37" s="17"/>
      <c r="O37" s="17"/>
      <c r="P37" s="17"/>
      <c r="Q37" s="17"/>
      <c r="R37" s="18"/>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6"/>
      <c r="B38" s="17"/>
      <c r="C38" s="17"/>
      <c r="D38" s="17"/>
      <c r="E38" s="17"/>
      <c r="F38" s="17"/>
      <c r="G38" s="20"/>
      <c r="H38" s="20"/>
      <c r="I38" s="20"/>
      <c r="J38" s="17"/>
      <c r="K38" s="17"/>
      <c r="L38" s="17"/>
      <c r="M38" s="17"/>
      <c r="N38" s="17"/>
      <c r="O38" s="17"/>
      <c r="P38" s="17"/>
      <c r="Q38" s="17"/>
      <c r="R38" s="18"/>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6"/>
      <c r="B39" s="17"/>
      <c r="C39" s="17"/>
      <c r="D39" s="17"/>
      <c r="E39" s="17"/>
      <c r="F39" s="17"/>
      <c r="G39" s="17"/>
      <c r="H39" s="17"/>
      <c r="I39" s="17"/>
      <c r="J39" s="17"/>
      <c r="K39" s="17"/>
      <c r="L39" s="17"/>
      <c r="M39" s="17"/>
      <c r="N39" s="17"/>
      <c r="O39" s="17"/>
      <c r="P39" s="17"/>
      <c r="Q39" s="17"/>
      <c r="R39" s="18"/>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6"/>
      <c r="B40" s="17"/>
      <c r="C40" s="17"/>
      <c r="D40" s="17"/>
      <c r="E40" s="17"/>
      <c r="F40" s="17"/>
      <c r="G40" s="17"/>
      <c r="H40" s="17"/>
      <c r="I40" s="17"/>
      <c r="J40" s="17"/>
      <c r="K40" s="17"/>
      <c r="L40" s="17"/>
      <c r="M40" s="17"/>
      <c r="N40" s="17"/>
      <c r="O40" s="17"/>
      <c r="P40" s="17"/>
      <c r="Q40" s="17"/>
      <c r="R40" s="18"/>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6"/>
      <c r="B41" s="17"/>
      <c r="C41" s="17"/>
      <c r="D41" s="17"/>
      <c r="E41" s="17"/>
      <c r="F41" s="17"/>
      <c r="G41" s="17"/>
      <c r="H41" s="17"/>
      <c r="I41" s="17"/>
      <c r="J41" s="17"/>
      <c r="K41" s="17"/>
      <c r="L41" s="17"/>
      <c r="M41" s="17"/>
      <c r="N41" s="17"/>
      <c r="O41" s="17"/>
      <c r="P41" s="17"/>
      <c r="Q41" s="17"/>
      <c r="R41" s="18"/>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6"/>
      <c r="B42" s="17"/>
      <c r="C42" s="17"/>
      <c r="D42" s="17"/>
      <c r="E42" s="17"/>
      <c r="F42" s="17"/>
      <c r="G42" s="17"/>
      <c r="H42" s="17"/>
      <c r="I42" s="17"/>
      <c r="J42" s="17"/>
      <c r="K42" s="17"/>
      <c r="L42" s="17"/>
      <c r="M42" s="17"/>
      <c r="N42" s="17"/>
      <c r="O42" s="17"/>
      <c r="P42" s="17"/>
      <c r="Q42" s="17"/>
      <c r="R42" s="18"/>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6"/>
      <c r="B43" s="17"/>
      <c r="C43" s="17"/>
      <c r="D43" s="17"/>
      <c r="E43" s="17"/>
      <c r="F43" s="17"/>
      <c r="G43" s="17"/>
      <c r="H43" s="17"/>
      <c r="I43" s="17"/>
      <c r="J43" s="17"/>
      <c r="K43" s="17"/>
      <c r="L43" s="17"/>
      <c r="M43" s="17"/>
      <c r="N43" s="17"/>
      <c r="O43" s="17"/>
      <c r="P43" s="17"/>
      <c r="Q43" s="17"/>
      <c r="R43" s="18"/>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6"/>
      <c r="B44" s="17"/>
      <c r="C44" s="17"/>
      <c r="D44" s="17"/>
      <c r="E44" s="17"/>
      <c r="F44" s="17"/>
      <c r="G44" s="17"/>
      <c r="H44" s="17"/>
      <c r="I44" s="17"/>
      <c r="J44" s="17"/>
      <c r="K44" s="17"/>
      <c r="L44" s="17"/>
      <c r="M44" s="17"/>
      <c r="N44" s="17"/>
      <c r="O44" s="17"/>
      <c r="P44" s="17"/>
      <c r="Q44" s="17"/>
      <c r="R44" s="18"/>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6"/>
      <c r="B45" s="17"/>
      <c r="C45" s="17"/>
      <c r="D45" s="17"/>
      <c r="E45" s="17"/>
      <c r="F45" s="17"/>
      <c r="G45" s="17"/>
      <c r="H45" s="17"/>
      <c r="I45" s="17"/>
      <c r="J45" s="17"/>
      <c r="K45" s="17"/>
      <c r="L45" s="17"/>
      <c r="M45" s="17"/>
      <c r="N45" s="17"/>
      <c r="O45" s="17"/>
      <c r="P45" s="17"/>
      <c r="Q45" s="17"/>
      <c r="R45" s="18"/>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6"/>
      <c r="B46" s="17"/>
      <c r="C46" s="17"/>
      <c r="D46" s="17"/>
      <c r="E46" s="17"/>
      <c r="F46" s="17"/>
      <c r="G46" s="17"/>
      <c r="H46" s="17"/>
      <c r="I46" s="17"/>
      <c r="J46" s="17"/>
      <c r="K46" s="17"/>
      <c r="L46" s="17"/>
      <c r="M46" s="17"/>
      <c r="N46" s="17"/>
      <c r="O46" s="17"/>
      <c r="P46" s="17"/>
      <c r="Q46" s="17"/>
      <c r="R46" s="18"/>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6"/>
      <c r="B47" s="17"/>
      <c r="C47" s="17"/>
      <c r="D47" s="17"/>
      <c r="E47" s="17"/>
      <c r="F47" s="17"/>
      <c r="G47" s="17"/>
      <c r="H47" s="17"/>
      <c r="I47" s="17"/>
      <c r="J47" s="17"/>
      <c r="K47" s="17"/>
      <c r="L47" s="17"/>
      <c r="M47" s="17"/>
      <c r="N47" s="17"/>
      <c r="O47" s="17"/>
      <c r="P47" s="17"/>
      <c r="Q47" s="17"/>
      <c r="R47" s="18"/>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21"/>
      <c r="B48" s="22"/>
      <c r="C48" s="22"/>
      <c r="D48" s="22"/>
      <c r="E48" s="22"/>
      <c r="F48" s="22"/>
      <c r="G48" s="22"/>
      <c r="H48" s="22"/>
      <c r="I48" s="22"/>
      <c r="J48" s="22"/>
      <c r="K48" s="22"/>
      <c r="L48" s="22"/>
      <c r="M48" s="22"/>
      <c r="N48" s="22"/>
      <c r="O48" s="22"/>
      <c r="P48" s="22"/>
      <c r="Q48" s="22"/>
      <c r="R48" s="23"/>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spans="1:49"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spans="1:49"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spans="1:49"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row r="358" spans="1:49"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row>
    <row r="359" spans="1:49"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row>
    <row r="360" spans="1:49"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row>
    <row r="361" spans="1:49"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row>
    <row r="362" spans="1:49"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row>
    <row r="363" spans="1:49"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row>
    <row r="364" spans="1:49"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row>
    <row r="365" spans="1:49"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row>
    <row r="366" spans="1:49"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row>
    <row r="367" spans="1:49"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row>
    <row r="368" spans="1:49" x14ac:dyDescent="0.2">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AW359"/>
  <sheetViews>
    <sheetView showRowColHeaders="0" zoomScale="90" zoomScaleNormal="90" workbookViewId="0"/>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x14ac:dyDescent="0.2">
      <c r="A6" s="16"/>
      <c r="B6" s="17"/>
      <c r="C6" s="17"/>
      <c r="D6" s="17"/>
      <c r="E6" s="17"/>
      <c r="F6" s="17"/>
      <c r="G6" s="17"/>
      <c r="H6" s="17"/>
      <c r="I6" s="17"/>
      <c r="J6" s="17"/>
      <c r="K6" s="17"/>
      <c r="L6" s="17"/>
      <c r="M6" s="17"/>
      <c r="N6" s="17"/>
      <c r="O6" s="17"/>
      <c r="P6" s="17"/>
      <c r="Q6" s="17"/>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x14ac:dyDescent="0.2">
      <c r="A7" s="16"/>
      <c r="B7" s="17"/>
      <c r="C7" s="17"/>
      <c r="D7" s="17"/>
      <c r="E7" s="17"/>
      <c r="F7" s="17"/>
      <c r="G7" s="17"/>
      <c r="H7" s="17"/>
      <c r="I7" s="17"/>
      <c r="J7" s="17"/>
      <c r="K7" s="17"/>
      <c r="L7" s="17"/>
      <c r="M7" s="17"/>
      <c r="N7" s="17"/>
      <c r="O7" s="17"/>
      <c r="P7" s="17"/>
      <c r="Q7" s="17"/>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x14ac:dyDescent="0.2">
      <c r="A8" s="16"/>
      <c r="B8" s="17"/>
      <c r="C8" s="17"/>
      <c r="D8" s="17"/>
      <c r="E8" s="17"/>
      <c r="F8" s="17"/>
      <c r="G8" s="17"/>
      <c r="H8" s="17"/>
      <c r="I8" s="17"/>
      <c r="J8" s="17"/>
      <c r="K8" s="17"/>
      <c r="L8" s="17"/>
      <c r="M8" s="17"/>
      <c r="N8" s="17"/>
      <c r="O8" s="17"/>
      <c r="P8" s="17"/>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x14ac:dyDescent="0.2">
      <c r="A9" s="16"/>
      <c r="B9" s="17"/>
      <c r="C9" s="17"/>
      <c r="D9" s="17"/>
      <c r="E9" s="17"/>
      <c r="F9" s="17"/>
      <c r="G9" s="17"/>
      <c r="H9" s="17"/>
      <c r="I9" s="17"/>
      <c r="J9" s="17"/>
      <c r="K9" s="17"/>
      <c r="L9" s="17"/>
      <c r="M9" s="17"/>
      <c r="N9" s="17"/>
      <c r="O9" s="17"/>
      <c r="P9" s="17"/>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16"/>
      <c r="B10" s="17"/>
      <c r="C10" s="17"/>
      <c r="D10" s="17"/>
      <c r="E10" s="17"/>
      <c r="F10" s="17"/>
      <c r="G10" s="17"/>
      <c r="H10" s="17"/>
      <c r="I10" s="17"/>
      <c r="J10" s="17"/>
      <c r="K10" s="17"/>
      <c r="L10" s="17"/>
      <c r="M10" s="17"/>
      <c r="N10" s="17"/>
      <c r="O10" s="17"/>
      <c r="P10" s="17"/>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x14ac:dyDescent="0.2">
      <c r="A11" s="16"/>
      <c r="B11" s="17"/>
      <c r="C11" s="17"/>
      <c r="D11" s="17"/>
      <c r="E11" s="17"/>
      <c r="F11" s="17"/>
      <c r="G11" s="17"/>
      <c r="H11" s="17"/>
      <c r="I11" s="17"/>
      <c r="J11" s="17"/>
      <c r="K11" s="17"/>
      <c r="L11" s="17"/>
      <c r="M11" s="17"/>
      <c r="N11" s="17"/>
      <c r="O11" s="17"/>
      <c r="P11" s="17"/>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16"/>
      <c r="B12" s="17"/>
      <c r="C12" s="17"/>
      <c r="D12" s="17"/>
      <c r="E12" s="17"/>
      <c r="F12" s="17"/>
      <c r="G12" s="17"/>
      <c r="H12" s="17"/>
      <c r="I12" s="17"/>
      <c r="J12" s="17"/>
      <c r="K12" s="17"/>
      <c r="L12" s="17"/>
      <c r="M12" s="17"/>
      <c r="N12" s="17"/>
      <c r="O12" s="17"/>
      <c r="P12" s="17"/>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16"/>
      <c r="B13" s="17"/>
      <c r="C13" s="17"/>
      <c r="D13" s="17"/>
      <c r="E13" s="17"/>
      <c r="F13" s="17"/>
      <c r="G13" s="17"/>
      <c r="H13" s="17"/>
      <c r="I13" s="17"/>
      <c r="J13" s="17"/>
      <c r="K13" s="17"/>
      <c r="L13" s="17"/>
      <c r="M13" s="17"/>
      <c r="N13" s="17"/>
      <c r="O13" s="17"/>
      <c r="P13" s="17"/>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6"/>
      <c r="B14" s="17"/>
      <c r="C14" s="17"/>
      <c r="D14" s="17"/>
      <c r="E14" s="17"/>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16"/>
      <c r="B15" s="17"/>
      <c r="C15" s="17"/>
      <c r="D15" s="17"/>
      <c r="E15" s="17"/>
      <c r="F15" s="17"/>
      <c r="G15" s="17"/>
      <c r="H15" s="17"/>
      <c r="I15" s="17"/>
      <c r="J15" s="17"/>
      <c r="K15" s="17"/>
      <c r="L15" s="17"/>
      <c r="M15" s="17"/>
      <c r="N15" s="17"/>
      <c r="O15" s="17"/>
      <c r="P15" s="17"/>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16"/>
      <c r="B16" s="17"/>
      <c r="C16" s="17"/>
      <c r="D16" s="17"/>
      <c r="E16" s="17"/>
      <c r="F16" s="17"/>
      <c r="G16" s="17"/>
      <c r="H16" s="17"/>
      <c r="I16" s="17"/>
      <c r="J16" s="17"/>
      <c r="K16" s="17"/>
      <c r="L16" s="17"/>
      <c r="M16" s="17"/>
      <c r="N16" s="17"/>
      <c r="O16" s="17"/>
      <c r="P16" s="17"/>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16"/>
      <c r="B17" s="17"/>
      <c r="C17" s="17"/>
      <c r="D17" s="17"/>
      <c r="E17" s="17"/>
      <c r="F17" s="17"/>
      <c r="G17" s="17"/>
      <c r="H17" s="17"/>
      <c r="I17" s="17"/>
      <c r="J17" s="17"/>
      <c r="K17" s="17"/>
      <c r="L17" s="17"/>
      <c r="M17" s="17"/>
      <c r="N17" s="17"/>
      <c r="O17" s="17"/>
      <c r="P17" s="17"/>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ht="19" x14ac:dyDescent="0.25">
      <c r="A18" s="16"/>
      <c r="B18" s="17"/>
      <c r="C18" s="17"/>
      <c r="D18" s="17"/>
      <c r="E18" s="17"/>
      <c r="F18" s="19"/>
      <c r="G18" s="17"/>
      <c r="H18" s="17"/>
      <c r="I18" s="17"/>
      <c r="J18" s="17"/>
      <c r="K18" s="17"/>
      <c r="L18" s="17"/>
      <c r="M18" s="17"/>
      <c r="N18" s="17"/>
      <c r="O18" s="17"/>
      <c r="P18" s="17"/>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6"/>
      <c r="B19" s="17"/>
      <c r="C19" s="17"/>
      <c r="D19" s="17"/>
      <c r="E19" s="17"/>
      <c r="F19" s="17"/>
      <c r="G19" s="20"/>
      <c r="H19" s="20"/>
      <c r="I19" s="20"/>
      <c r="J19" s="17"/>
      <c r="K19" s="17"/>
      <c r="L19" s="17"/>
      <c r="M19" s="17"/>
      <c r="N19" s="17"/>
      <c r="O19" s="17"/>
      <c r="P19" s="17"/>
      <c r="Q19" s="17"/>
      <c r="R19" s="18"/>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6"/>
      <c r="B20" s="17"/>
      <c r="C20" s="17"/>
      <c r="D20" s="17"/>
      <c r="E20" s="17"/>
      <c r="F20" s="17"/>
      <c r="G20" s="17"/>
      <c r="H20" s="17"/>
      <c r="I20" s="17"/>
      <c r="J20" s="17"/>
      <c r="K20" s="17"/>
      <c r="L20" s="17"/>
      <c r="M20" s="17"/>
      <c r="N20" s="17"/>
      <c r="O20" s="17"/>
      <c r="P20" s="17"/>
      <c r="Q20" s="17"/>
      <c r="R20" s="18"/>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6"/>
      <c r="B21" s="17"/>
      <c r="C21" s="17"/>
      <c r="D21" s="17"/>
      <c r="E21" s="17"/>
      <c r="F21" s="17"/>
      <c r="G21" s="17"/>
      <c r="H21" s="17"/>
      <c r="I21" s="17"/>
      <c r="J21" s="17"/>
      <c r="K21" s="17"/>
      <c r="L21" s="17"/>
      <c r="M21" s="17"/>
      <c r="N21" s="17"/>
      <c r="O21" s="17"/>
      <c r="P21" s="17"/>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9" x14ac:dyDescent="0.25">
      <c r="A22" s="16"/>
      <c r="B22" s="17"/>
      <c r="C22" s="17"/>
      <c r="D22" s="17"/>
      <c r="E22" s="17"/>
      <c r="F22" s="19"/>
      <c r="G22" s="17"/>
      <c r="H22" s="17"/>
      <c r="I22" s="17"/>
      <c r="J22" s="17"/>
      <c r="K22" s="17"/>
      <c r="L22" s="17"/>
      <c r="M22" s="17"/>
      <c r="N22" s="17"/>
      <c r="O22" s="17"/>
      <c r="P22" s="17"/>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x14ac:dyDescent="0.2">
      <c r="A23" s="16"/>
      <c r="B23" s="17"/>
      <c r="C23" s="17"/>
      <c r="D23" s="17"/>
      <c r="E23" s="17"/>
      <c r="F23" s="17"/>
      <c r="G23" s="20"/>
      <c r="H23" s="20"/>
      <c r="I23" s="20"/>
      <c r="J23" s="17"/>
      <c r="K23" s="17"/>
      <c r="L23" s="17"/>
      <c r="M23" s="17"/>
      <c r="N23" s="17"/>
      <c r="O23" s="17"/>
      <c r="P23" s="17"/>
      <c r="Q23" s="17"/>
      <c r="R23" s="18"/>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x14ac:dyDescent="0.2">
      <c r="A24" s="16"/>
      <c r="B24" s="17"/>
      <c r="C24" s="17"/>
      <c r="D24" s="17"/>
      <c r="E24" s="17"/>
      <c r="F24" s="17"/>
      <c r="G24" s="17"/>
      <c r="H24" s="17"/>
      <c r="I24" s="17"/>
      <c r="J24" s="17"/>
      <c r="K24" s="17"/>
      <c r="L24" s="17"/>
      <c r="M24" s="17"/>
      <c r="N24" s="17"/>
      <c r="O24" s="17"/>
      <c r="P24" s="17"/>
      <c r="Q24" s="17"/>
      <c r="R24" s="18"/>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6"/>
      <c r="B25" s="17"/>
      <c r="C25" s="17"/>
      <c r="D25" s="17"/>
      <c r="E25" s="17"/>
      <c r="F25" s="17"/>
      <c r="G25" s="17"/>
      <c r="H25" s="17"/>
      <c r="I25" s="17"/>
      <c r="J25" s="17"/>
      <c r="K25" s="17"/>
      <c r="L25" s="17"/>
      <c r="M25" s="17"/>
      <c r="N25" s="17"/>
      <c r="O25" s="17"/>
      <c r="P25" s="17"/>
      <c r="Q25" s="17"/>
      <c r="R25" s="18"/>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6"/>
      <c r="B26" s="17"/>
      <c r="C26" s="17"/>
      <c r="D26" s="17"/>
      <c r="E26" s="17"/>
      <c r="F26" s="17"/>
      <c r="G26" s="17"/>
      <c r="H26" s="17"/>
      <c r="I26" s="17"/>
      <c r="J26" s="17"/>
      <c r="K26" s="17"/>
      <c r="L26" s="17"/>
      <c r="M26" s="17"/>
      <c r="N26" s="17"/>
      <c r="O26" s="17"/>
      <c r="P26" s="17"/>
      <c r="Q26" s="17"/>
      <c r="R26" s="18"/>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6"/>
      <c r="B27" s="17"/>
      <c r="C27" s="17"/>
      <c r="D27" s="17"/>
      <c r="E27" s="17"/>
      <c r="F27" s="17"/>
      <c r="G27" s="17"/>
      <c r="H27" s="17"/>
      <c r="I27" s="17"/>
      <c r="J27" s="17"/>
      <c r="K27" s="17"/>
      <c r="L27" s="17"/>
      <c r="M27" s="17"/>
      <c r="N27" s="17"/>
      <c r="O27" s="17"/>
      <c r="P27" s="17"/>
      <c r="Q27" s="17"/>
      <c r="R27" s="18"/>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6"/>
      <c r="B28" s="17"/>
      <c r="C28" s="17"/>
      <c r="D28" s="17"/>
      <c r="E28" s="17"/>
      <c r="F28" s="17"/>
      <c r="G28" s="17"/>
      <c r="H28" s="17"/>
      <c r="I28" s="17"/>
      <c r="J28" s="17"/>
      <c r="K28" s="17"/>
      <c r="L28" s="17"/>
      <c r="M28" s="17"/>
      <c r="N28" s="17"/>
      <c r="O28" s="17"/>
      <c r="P28" s="17"/>
      <c r="Q28" s="17"/>
      <c r="R28" s="18"/>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6"/>
      <c r="B29" s="17"/>
      <c r="C29" s="17"/>
      <c r="D29" s="17"/>
      <c r="E29" s="17"/>
      <c r="F29" s="17"/>
      <c r="G29" s="17"/>
      <c r="H29" s="17"/>
      <c r="I29" s="17"/>
      <c r="J29" s="17"/>
      <c r="K29" s="17"/>
      <c r="L29" s="17"/>
      <c r="M29" s="17"/>
      <c r="N29" s="17"/>
      <c r="O29" s="17"/>
      <c r="P29" s="17"/>
      <c r="Q29" s="17"/>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16"/>
      <c r="B30" s="17"/>
      <c r="C30" s="17"/>
      <c r="D30" s="17"/>
      <c r="E30" s="17"/>
      <c r="F30" s="17"/>
      <c r="G30" s="17"/>
      <c r="H30" s="17"/>
      <c r="I30" s="17"/>
      <c r="J30" s="17"/>
      <c r="K30" s="17"/>
      <c r="L30" s="17"/>
      <c r="M30" s="17"/>
      <c r="N30" s="17"/>
      <c r="O30" s="17"/>
      <c r="P30" s="17"/>
      <c r="Q30" s="17"/>
      <c r="R30" s="18"/>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6"/>
      <c r="B31" s="17"/>
      <c r="C31" s="17"/>
      <c r="D31" s="17"/>
      <c r="E31" s="17"/>
      <c r="F31" s="17"/>
      <c r="G31" s="17"/>
      <c r="H31" s="17"/>
      <c r="I31" s="17"/>
      <c r="J31" s="17"/>
      <c r="K31" s="17"/>
      <c r="L31" s="17"/>
      <c r="M31" s="17"/>
      <c r="N31" s="17"/>
      <c r="O31" s="17"/>
      <c r="P31" s="17"/>
      <c r="Q31" s="17"/>
      <c r="R31" s="18"/>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6"/>
      <c r="B32" s="17"/>
      <c r="C32" s="17"/>
      <c r="D32" s="17"/>
      <c r="E32" s="17"/>
      <c r="F32" s="17"/>
      <c r="G32" s="17"/>
      <c r="H32" s="17"/>
      <c r="I32" s="17"/>
      <c r="J32" s="17"/>
      <c r="K32" s="17"/>
      <c r="L32" s="17"/>
      <c r="M32" s="17"/>
      <c r="N32" s="17"/>
      <c r="O32" s="17"/>
      <c r="P32" s="17"/>
      <c r="Q32" s="17"/>
      <c r="R32" s="18"/>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ht="19" x14ac:dyDescent="0.25">
      <c r="A33" s="16"/>
      <c r="B33" s="17"/>
      <c r="C33" s="17"/>
      <c r="D33" s="17"/>
      <c r="E33" s="17"/>
      <c r="F33" s="19"/>
      <c r="G33" s="17"/>
      <c r="H33" s="17"/>
      <c r="I33" s="17"/>
      <c r="J33" s="17"/>
      <c r="K33" s="17"/>
      <c r="L33" s="17"/>
      <c r="M33" s="17"/>
      <c r="N33" s="17"/>
      <c r="O33" s="17"/>
      <c r="P33" s="17"/>
      <c r="Q33" s="17"/>
      <c r="R33" s="18"/>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6"/>
      <c r="B34" s="17"/>
      <c r="C34" s="17"/>
      <c r="D34" s="17"/>
      <c r="E34" s="17"/>
      <c r="F34" s="17"/>
      <c r="G34" s="20"/>
      <c r="H34" s="20"/>
      <c r="I34" s="20"/>
      <c r="J34" s="17"/>
      <c r="K34" s="17"/>
      <c r="L34" s="17"/>
      <c r="M34" s="17"/>
      <c r="N34" s="17"/>
      <c r="O34" s="17"/>
      <c r="P34" s="17"/>
      <c r="Q34" s="17"/>
      <c r="R34" s="18"/>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6"/>
      <c r="B35" s="17"/>
      <c r="C35" s="17"/>
      <c r="D35" s="17"/>
      <c r="E35" s="17"/>
      <c r="F35" s="17"/>
      <c r="G35" s="17"/>
      <c r="H35" s="17"/>
      <c r="I35" s="17"/>
      <c r="J35" s="17"/>
      <c r="K35" s="17"/>
      <c r="L35" s="17"/>
      <c r="M35" s="17"/>
      <c r="N35" s="17"/>
      <c r="O35" s="17"/>
      <c r="P35" s="17"/>
      <c r="Q35" s="17"/>
      <c r="R35" s="18"/>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6"/>
      <c r="B36" s="17"/>
      <c r="C36" s="17"/>
      <c r="D36" s="17"/>
      <c r="E36" s="17"/>
      <c r="F36" s="17"/>
      <c r="G36" s="17"/>
      <c r="H36" s="17"/>
      <c r="I36" s="17"/>
      <c r="J36" s="17"/>
      <c r="K36" s="17"/>
      <c r="L36" s="17"/>
      <c r="M36" s="17"/>
      <c r="N36" s="17"/>
      <c r="O36" s="17"/>
      <c r="P36" s="17"/>
      <c r="Q36" s="17"/>
      <c r="R36" s="18"/>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6"/>
      <c r="B37" s="17"/>
      <c r="C37" s="17"/>
      <c r="D37" s="17"/>
      <c r="E37" s="17"/>
      <c r="F37" s="17"/>
      <c r="G37" s="17"/>
      <c r="H37" s="17"/>
      <c r="I37" s="17"/>
      <c r="J37" s="17"/>
      <c r="K37" s="17"/>
      <c r="L37" s="17"/>
      <c r="M37" s="17"/>
      <c r="N37" s="17"/>
      <c r="O37" s="17"/>
      <c r="P37" s="17"/>
      <c r="Q37" s="17"/>
      <c r="R37" s="18"/>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6"/>
      <c r="B38" s="17"/>
      <c r="C38" s="17"/>
      <c r="D38" s="17"/>
      <c r="E38" s="17"/>
      <c r="F38" s="17"/>
      <c r="G38" s="17"/>
      <c r="H38" s="17"/>
      <c r="I38" s="17"/>
      <c r="J38" s="17"/>
      <c r="K38" s="17"/>
      <c r="L38" s="17"/>
      <c r="M38" s="17"/>
      <c r="N38" s="17"/>
      <c r="O38" s="17"/>
      <c r="P38" s="17"/>
      <c r="Q38" s="17"/>
      <c r="R38" s="18"/>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21"/>
      <c r="B39" s="22"/>
      <c r="C39" s="22"/>
      <c r="D39" s="22"/>
      <c r="E39" s="22"/>
      <c r="F39" s="22"/>
      <c r="G39" s="22"/>
      <c r="H39" s="22"/>
      <c r="I39" s="22"/>
      <c r="J39" s="22"/>
      <c r="K39" s="22"/>
      <c r="L39" s="22"/>
      <c r="M39" s="22"/>
      <c r="N39" s="22"/>
      <c r="O39" s="22"/>
      <c r="P39" s="22"/>
      <c r="Q39" s="22"/>
      <c r="R39" s="23"/>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spans="1:49"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spans="1:49"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spans="1:49"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row r="358" spans="1:49"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row>
    <row r="359" spans="1:49" x14ac:dyDescent="0.2">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W361"/>
  <sheetViews>
    <sheetView showRowColHeaders="0" zoomScale="90" zoomScaleNormal="90" workbookViewId="0"/>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x14ac:dyDescent="0.2">
      <c r="A6" s="16"/>
      <c r="B6" s="17"/>
      <c r="C6" s="17"/>
      <c r="D6" s="17"/>
      <c r="E6" s="17"/>
      <c r="F6" s="17"/>
      <c r="G6" s="17"/>
      <c r="H6" s="17"/>
      <c r="I6" s="17"/>
      <c r="J6" s="17"/>
      <c r="K6" s="17"/>
      <c r="L6" s="17"/>
      <c r="M6" s="17"/>
      <c r="N6" s="17"/>
      <c r="O6" s="17"/>
      <c r="P6" s="17"/>
      <c r="Q6" s="17"/>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x14ac:dyDescent="0.2">
      <c r="A7" s="16"/>
      <c r="B7" s="17"/>
      <c r="C7" s="17"/>
      <c r="D7" s="17"/>
      <c r="E7" s="17"/>
      <c r="F7" s="17"/>
      <c r="G7" s="17"/>
      <c r="H7" s="17"/>
      <c r="I7" s="17"/>
      <c r="J7" s="17"/>
      <c r="K7" s="17"/>
      <c r="L7" s="17"/>
      <c r="M7" s="17"/>
      <c r="N7" s="17"/>
      <c r="O7" s="17"/>
      <c r="P7" s="17"/>
      <c r="Q7" s="17"/>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x14ac:dyDescent="0.2">
      <c r="A8" s="16"/>
      <c r="B8" s="17"/>
      <c r="C8" s="17"/>
      <c r="D8" s="17"/>
      <c r="E8" s="17"/>
      <c r="F8" s="17"/>
      <c r="G8" s="17"/>
      <c r="H8" s="17"/>
      <c r="I8" s="17"/>
      <c r="J8" s="17"/>
      <c r="K8" s="17"/>
      <c r="L8" s="17"/>
      <c r="M8" s="17"/>
      <c r="N8" s="17"/>
      <c r="O8" s="17"/>
      <c r="P8" s="17"/>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x14ac:dyDescent="0.2">
      <c r="A9" s="16"/>
      <c r="B9" s="17"/>
      <c r="C9" s="17"/>
      <c r="D9" s="17"/>
      <c r="E9" s="17"/>
      <c r="F9" s="17"/>
      <c r="G9" s="17"/>
      <c r="H9" s="17"/>
      <c r="I9" s="17"/>
      <c r="J9" s="17"/>
      <c r="K9" s="17"/>
      <c r="L9" s="17"/>
      <c r="M9" s="17"/>
      <c r="N9" s="17"/>
      <c r="O9" s="17"/>
      <c r="P9" s="17"/>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16"/>
      <c r="B10" s="17"/>
      <c r="C10" s="17"/>
      <c r="D10" s="17"/>
      <c r="E10" s="17"/>
      <c r="F10" s="17"/>
      <c r="G10" s="17"/>
      <c r="H10" s="17"/>
      <c r="I10" s="17"/>
      <c r="J10" s="17"/>
      <c r="K10" s="17"/>
      <c r="L10" s="17"/>
      <c r="M10" s="17"/>
      <c r="N10" s="17"/>
      <c r="O10" s="17"/>
      <c r="P10" s="17"/>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x14ac:dyDescent="0.2">
      <c r="A11" s="16"/>
      <c r="B11" s="17"/>
      <c r="C11" s="17"/>
      <c r="D11" s="17"/>
      <c r="E11" s="17"/>
      <c r="F11" s="17"/>
      <c r="G11" s="17"/>
      <c r="H11" s="17"/>
      <c r="I11" s="17"/>
      <c r="J11" s="17"/>
      <c r="K11" s="17"/>
      <c r="L11" s="17"/>
      <c r="M11" s="17"/>
      <c r="N11" s="17"/>
      <c r="O11" s="17"/>
      <c r="P11" s="17"/>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16"/>
      <c r="B12" s="17"/>
      <c r="C12" s="17"/>
      <c r="D12" s="17"/>
      <c r="E12" s="17"/>
      <c r="F12" s="17"/>
      <c r="G12" s="17"/>
      <c r="H12" s="17"/>
      <c r="I12" s="17"/>
      <c r="J12" s="17"/>
      <c r="K12" s="17"/>
      <c r="L12" s="17"/>
      <c r="M12" s="17"/>
      <c r="N12" s="17"/>
      <c r="O12" s="17"/>
      <c r="P12" s="17"/>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16"/>
      <c r="B13" s="17"/>
      <c r="C13" s="17"/>
      <c r="D13" s="17"/>
      <c r="E13" s="17"/>
      <c r="F13" s="17"/>
      <c r="G13" s="17"/>
      <c r="H13" s="17"/>
      <c r="I13" s="17"/>
      <c r="J13" s="17"/>
      <c r="K13" s="17"/>
      <c r="L13" s="17"/>
      <c r="M13" s="17"/>
      <c r="N13" s="17"/>
      <c r="O13" s="17"/>
      <c r="P13" s="17"/>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6"/>
      <c r="B14" s="17"/>
      <c r="C14" s="17"/>
      <c r="D14" s="17"/>
      <c r="E14" s="17"/>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16"/>
      <c r="B15" s="17"/>
      <c r="C15" s="17"/>
      <c r="D15" s="17"/>
      <c r="E15" s="17"/>
      <c r="F15" s="17"/>
      <c r="G15" s="17"/>
      <c r="H15" s="17"/>
      <c r="I15" s="17"/>
      <c r="J15" s="17"/>
      <c r="K15" s="17"/>
      <c r="L15" s="17"/>
      <c r="M15" s="17"/>
      <c r="N15" s="17"/>
      <c r="O15" s="17"/>
      <c r="P15" s="17"/>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16"/>
      <c r="B16" s="17"/>
      <c r="C16" s="17"/>
      <c r="D16" s="17"/>
      <c r="E16" s="17"/>
      <c r="F16" s="17"/>
      <c r="G16" s="17"/>
      <c r="H16" s="17"/>
      <c r="I16" s="17"/>
      <c r="J16" s="17"/>
      <c r="K16" s="17"/>
      <c r="L16" s="17"/>
      <c r="M16" s="17"/>
      <c r="N16" s="17"/>
      <c r="O16" s="17"/>
      <c r="P16" s="17"/>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16"/>
      <c r="B17" s="17"/>
      <c r="C17" s="17"/>
      <c r="D17" s="17"/>
      <c r="E17" s="17"/>
      <c r="F17" s="17"/>
      <c r="G17" s="17"/>
      <c r="H17" s="17"/>
      <c r="I17" s="17"/>
      <c r="J17" s="17"/>
      <c r="K17" s="17"/>
      <c r="L17" s="17"/>
      <c r="M17" s="17"/>
      <c r="N17" s="17"/>
      <c r="O17" s="17"/>
      <c r="P17" s="17"/>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ht="19" x14ac:dyDescent="0.25">
      <c r="A18" s="16"/>
      <c r="B18" s="17"/>
      <c r="C18" s="17"/>
      <c r="D18" s="17"/>
      <c r="E18" s="17"/>
      <c r="F18" s="19"/>
      <c r="G18" s="17"/>
      <c r="H18" s="17"/>
      <c r="I18" s="17"/>
      <c r="J18" s="17"/>
      <c r="K18" s="17"/>
      <c r="L18" s="17"/>
      <c r="M18" s="17"/>
      <c r="N18" s="17"/>
      <c r="O18" s="17"/>
      <c r="P18" s="17"/>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6"/>
      <c r="B19" s="17"/>
      <c r="C19" s="17"/>
      <c r="D19" s="17"/>
      <c r="E19" s="17"/>
      <c r="F19" s="17"/>
      <c r="G19" s="20"/>
      <c r="H19" s="20"/>
      <c r="I19" s="20"/>
      <c r="J19" s="17"/>
      <c r="K19" s="17"/>
      <c r="L19" s="17"/>
      <c r="M19" s="17"/>
      <c r="N19" s="17"/>
      <c r="O19" s="17"/>
      <c r="P19" s="17"/>
      <c r="Q19" s="17"/>
      <c r="R19" s="18"/>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6"/>
      <c r="B20" s="17"/>
      <c r="C20" s="17"/>
      <c r="D20" s="17"/>
      <c r="E20" s="17"/>
      <c r="F20" s="17"/>
      <c r="G20" s="17"/>
      <c r="H20" s="17"/>
      <c r="I20" s="17"/>
      <c r="J20" s="17"/>
      <c r="K20" s="17"/>
      <c r="L20" s="17"/>
      <c r="M20" s="17"/>
      <c r="N20" s="17"/>
      <c r="O20" s="17"/>
      <c r="P20" s="17"/>
      <c r="Q20" s="17"/>
      <c r="R20" s="18"/>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6"/>
      <c r="B21" s="17"/>
      <c r="C21" s="17"/>
      <c r="D21" s="17"/>
      <c r="E21" s="17"/>
      <c r="F21" s="17"/>
      <c r="G21" s="17"/>
      <c r="H21" s="17"/>
      <c r="I21" s="17"/>
      <c r="J21" s="17"/>
      <c r="K21" s="17"/>
      <c r="L21" s="17"/>
      <c r="M21" s="17"/>
      <c r="N21" s="17"/>
      <c r="O21" s="17"/>
      <c r="P21" s="17"/>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9" x14ac:dyDescent="0.25">
      <c r="A22" s="16"/>
      <c r="B22" s="17"/>
      <c r="C22" s="17"/>
      <c r="D22" s="17"/>
      <c r="E22" s="17"/>
      <c r="F22" s="19"/>
      <c r="G22" s="17"/>
      <c r="H22" s="17"/>
      <c r="I22" s="17"/>
      <c r="J22" s="17"/>
      <c r="K22" s="17"/>
      <c r="L22" s="17"/>
      <c r="M22" s="17"/>
      <c r="N22" s="17"/>
      <c r="O22" s="17"/>
      <c r="P22" s="17"/>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x14ac:dyDescent="0.2">
      <c r="A23" s="16"/>
      <c r="B23" s="17"/>
      <c r="C23" s="17"/>
      <c r="D23" s="17"/>
      <c r="E23" s="17"/>
      <c r="F23" s="17"/>
      <c r="G23" s="20"/>
      <c r="H23" s="20"/>
      <c r="I23" s="20"/>
      <c r="J23" s="17"/>
      <c r="K23" s="17"/>
      <c r="L23" s="17"/>
      <c r="M23" s="17"/>
      <c r="N23" s="17"/>
      <c r="O23" s="17"/>
      <c r="P23" s="17"/>
      <c r="Q23" s="17"/>
      <c r="R23" s="18"/>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x14ac:dyDescent="0.2">
      <c r="A24" s="16"/>
      <c r="B24" s="17"/>
      <c r="C24" s="17"/>
      <c r="D24" s="17"/>
      <c r="E24" s="17"/>
      <c r="F24" s="17"/>
      <c r="G24" s="17"/>
      <c r="H24" s="17"/>
      <c r="I24" s="17"/>
      <c r="J24" s="17"/>
      <c r="K24" s="17"/>
      <c r="L24" s="17"/>
      <c r="M24" s="17"/>
      <c r="N24" s="17"/>
      <c r="O24" s="17"/>
      <c r="P24" s="17"/>
      <c r="Q24" s="17"/>
      <c r="R24" s="18"/>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6"/>
      <c r="B25" s="17"/>
      <c r="C25" s="17"/>
      <c r="D25" s="17"/>
      <c r="E25" s="17"/>
      <c r="F25" s="17"/>
      <c r="G25" s="17"/>
      <c r="H25" s="17"/>
      <c r="I25" s="17"/>
      <c r="J25" s="17"/>
      <c r="K25" s="17"/>
      <c r="L25" s="17"/>
      <c r="M25" s="17"/>
      <c r="N25" s="17"/>
      <c r="O25" s="17"/>
      <c r="P25" s="17"/>
      <c r="Q25" s="17"/>
      <c r="R25" s="18"/>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6"/>
      <c r="B26" s="17"/>
      <c r="C26" s="17"/>
      <c r="D26" s="17"/>
      <c r="E26" s="17"/>
      <c r="F26" s="17"/>
      <c r="G26" s="17"/>
      <c r="H26" s="17"/>
      <c r="I26" s="17"/>
      <c r="J26" s="17"/>
      <c r="K26" s="17"/>
      <c r="L26" s="17"/>
      <c r="M26" s="17"/>
      <c r="N26" s="17"/>
      <c r="O26" s="17"/>
      <c r="P26" s="17"/>
      <c r="Q26" s="17"/>
      <c r="R26" s="18"/>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ht="19" x14ac:dyDescent="0.25">
      <c r="A27" s="16"/>
      <c r="B27" s="17"/>
      <c r="C27" s="17"/>
      <c r="D27" s="17"/>
      <c r="E27" s="17"/>
      <c r="F27" s="19"/>
      <c r="G27" s="17"/>
      <c r="H27" s="17"/>
      <c r="I27" s="17"/>
      <c r="J27" s="17"/>
      <c r="K27" s="17"/>
      <c r="L27" s="17"/>
      <c r="M27" s="17"/>
      <c r="N27" s="17"/>
      <c r="O27" s="17"/>
      <c r="P27" s="17"/>
      <c r="Q27" s="17"/>
      <c r="R27" s="18"/>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ht="19" x14ac:dyDescent="0.25">
      <c r="A28" s="16"/>
      <c r="B28" s="17"/>
      <c r="C28" s="17"/>
      <c r="D28" s="17"/>
      <c r="E28" s="17"/>
      <c r="F28" s="19"/>
      <c r="G28" s="17"/>
      <c r="H28" s="17"/>
      <c r="I28" s="17"/>
      <c r="J28" s="17"/>
      <c r="K28" s="17"/>
      <c r="L28" s="17"/>
      <c r="M28" s="17"/>
      <c r="N28" s="17"/>
      <c r="O28" s="17"/>
      <c r="P28" s="17"/>
      <c r="Q28" s="17"/>
      <c r="R28" s="18"/>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ht="19" x14ac:dyDescent="0.25">
      <c r="A29" s="16"/>
      <c r="B29" s="17"/>
      <c r="C29" s="17"/>
      <c r="D29" s="17"/>
      <c r="E29" s="17"/>
      <c r="F29" s="19"/>
      <c r="G29" s="17"/>
      <c r="H29" s="17"/>
      <c r="I29" s="17"/>
      <c r="J29" s="17"/>
      <c r="K29" s="17"/>
      <c r="L29" s="17"/>
      <c r="M29" s="17"/>
      <c r="N29" s="17"/>
      <c r="O29" s="17"/>
      <c r="P29" s="17"/>
      <c r="Q29" s="17"/>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16"/>
      <c r="B30" s="17"/>
      <c r="C30" s="17"/>
      <c r="D30" s="17"/>
      <c r="E30" s="17"/>
      <c r="F30" s="17"/>
      <c r="G30" s="20"/>
      <c r="H30" s="20"/>
      <c r="I30" s="20"/>
      <c r="J30" s="17"/>
      <c r="K30" s="17"/>
      <c r="L30" s="17"/>
      <c r="M30" s="17"/>
      <c r="N30" s="17"/>
      <c r="O30" s="17"/>
      <c r="P30" s="17"/>
      <c r="Q30" s="17"/>
      <c r="R30" s="18"/>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6"/>
      <c r="B31" s="17"/>
      <c r="C31" s="17"/>
      <c r="D31" s="17"/>
      <c r="E31" s="17"/>
      <c r="F31" s="17"/>
      <c r="G31" s="17"/>
      <c r="H31" s="17"/>
      <c r="I31" s="17"/>
      <c r="J31" s="17"/>
      <c r="K31" s="17"/>
      <c r="L31" s="17"/>
      <c r="M31" s="17"/>
      <c r="N31" s="17"/>
      <c r="O31" s="17"/>
      <c r="P31" s="17"/>
      <c r="Q31" s="17"/>
      <c r="R31" s="18"/>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6"/>
      <c r="B32" s="17"/>
      <c r="C32" s="17"/>
      <c r="D32" s="17"/>
      <c r="E32" s="17"/>
      <c r="F32" s="17"/>
      <c r="G32" s="17"/>
      <c r="H32" s="17"/>
      <c r="I32" s="17"/>
      <c r="J32" s="17"/>
      <c r="K32" s="17"/>
      <c r="L32" s="17"/>
      <c r="M32" s="17"/>
      <c r="N32" s="17"/>
      <c r="O32" s="17"/>
      <c r="P32" s="17"/>
      <c r="Q32" s="17"/>
      <c r="R32" s="18"/>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6"/>
      <c r="B33" s="17"/>
      <c r="C33" s="17"/>
      <c r="D33" s="17"/>
      <c r="E33" s="17"/>
      <c r="F33" s="17"/>
      <c r="G33" s="17"/>
      <c r="H33" s="17"/>
      <c r="I33" s="17"/>
      <c r="J33" s="17"/>
      <c r="K33" s="17"/>
      <c r="L33" s="17"/>
      <c r="M33" s="17"/>
      <c r="N33" s="17"/>
      <c r="O33" s="17"/>
      <c r="P33" s="17"/>
      <c r="Q33" s="17"/>
      <c r="R33" s="18"/>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6"/>
      <c r="B34" s="17"/>
      <c r="C34" s="17"/>
      <c r="D34" s="17"/>
      <c r="E34" s="17"/>
      <c r="F34" s="17"/>
      <c r="G34" s="17"/>
      <c r="H34" s="17"/>
      <c r="I34" s="17"/>
      <c r="J34" s="17"/>
      <c r="K34" s="17"/>
      <c r="L34" s="17"/>
      <c r="M34" s="17"/>
      <c r="N34" s="17"/>
      <c r="O34" s="17"/>
      <c r="P34" s="17"/>
      <c r="Q34" s="17"/>
      <c r="R34" s="18"/>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6"/>
      <c r="B35" s="17"/>
      <c r="C35" s="17"/>
      <c r="D35" s="17"/>
      <c r="E35" s="17"/>
      <c r="F35" s="17"/>
      <c r="G35" s="17"/>
      <c r="H35" s="17"/>
      <c r="I35" s="17"/>
      <c r="J35" s="17"/>
      <c r="K35" s="17"/>
      <c r="L35" s="17"/>
      <c r="M35" s="17"/>
      <c r="N35" s="17"/>
      <c r="O35" s="17"/>
      <c r="P35" s="17"/>
      <c r="Q35" s="17"/>
      <c r="R35" s="18"/>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6"/>
      <c r="B36" s="17"/>
      <c r="C36" s="17"/>
      <c r="D36" s="17"/>
      <c r="E36" s="17"/>
      <c r="F36" s="17"/>
      <c r="G36" s="17"/>
      <c r="H36" s="17"/>
      <c r="I36" s="17"/>
      <c r="J36" s="17"/>
      <c r="K36" s="17"/>
      <c r="L36" s="17"/>
      <c r="M36" s="17"/>
      <c r="N36" s="17"/>
      <c r="O36" s="17"/>
      <c r="P36" s="17"/>
      <c r="Q36" s="17"/>
      <c r="R36" s="18"/>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6"/>
      <c r="B37" s="17"/>
      <c r="C37" s="17"/>
      <c r="D37" s="17"/>
      <c r="E37" s="17"/>
      <c r="F37" s="17"/>
      <c r="G37" s="17"/>
      <c r="H37" s="17"/>
      <c r="I37" s="17"/>
      <c r="J37" s="17"/>
      <c r="K37" s="17"/>
      <c r="L37" s="17"/>
      <c r="M37" s="17"/>
      <c r="N37" s="17"/>
      <c r="O37" s="17"/>
      <c r="P37" s="17"/>
      <c r="Q37" s="17"/>
      <c r="R37" s="18"/>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6"/>
      <c r="B38" s="17"/>
      <c r="C38" s="17"/>
      <c r="D38" s="17"/>
      <c r="E38" s="17"/>
      <c r="F38" s="17"/>
      <c r="G38" s="17"/>
      <c r="H38" s="17"/>
      <c r="I38" s="17"/>
      <c r="J38" s="17"/>
      <c r="K38" s="17"/>
      <c r="L38" s="17"/>
      <c r="M38" s="17"/>
      <c r="N38" s="17"/>
      <c r="O38" s="17"/>
      <c r="P38" s="17"/>
      <c r="Q38" s="17"/>
      <c r="R38" s="18"/>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6"/>
      <c r="B39" s="17"/>
      <c r="C39" s="17"/>
      <c r="D39" s="17"/>
      <c r="E39" s="17"/>
      <c r="F39" s="17"/>
      <c r="G39" s="17"/>
      <c r="H39" s="17"/>
      <c r="I39" s="17"/>
      <c r="J39" s="17"/>
      <c r="K39" s="17"/>
      <c r="L39" s="17"/>
      <c r="M39" s="17"/>
      <c r="N39" s="17"/>
      <c r="O39" s="17"/>
      <c r="P39" s="17"/>
      <c r="Q39" s="17"/>
      <c r="R39" s="18"/>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6"/>
      <c r="B40" s="17"/>
      <c r="C40" s="17"/>
      <c r="D40" s="17"/>
      <c r="E40" s="17"/>
      <c r="F40" s="17"/>
      <c r="G40" s="17"/>
      <c r="H40" s="17"/>
      <c r="I40" s="17"/>
      <c r="J40" s="17"/>
      <c r="K40" s="17"/>
      <c r="L40" s="17"/>
      <c r="M40" s="17"/>
      <c r="N40" s="17"/>
      <c r="O40" s="17"/>
      <c r="P40" s="17"/>
      <c r="Q40" s="17"/>
      <c r="R40" s="18"/>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21"/>
      <c r="B41" s="22"/>
      <c r="C41" s="22"/>
      <c r="D41" s="22"/>
      <c r="E41" s="22"/>
      <c r="F41" s="22"/>
      <c r="G41" s="22"/>
      <c r="H41" s="22"/>
      <c r="I41" s="22"/>
      <c r="J41" s="22"/>
      <c r="K41" s="22"/>
      <c r="L41" s="22"/>
      <c r="M41" s="22"/>
      <c r="N41" s="22"/>
      <c r="O41" s="22"/>
      <c r="P41" s="22"/>
      <c r="Q41" s="22"/>
      <c r="R41" s="23"/>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spans="1:49"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spans="1:49"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spans="1:49"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row r="358" spans="1:49"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row>
    <row r="359" spans="1:49"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row>
    <row r="360" spans="1:49"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row>
    <row r="361" spans="1:49" x14ac:dyDescent="0.2">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T350"/>
  <sheetViews>
    <sheetView zoomScale="90" zoomScaleNormal="90" workbookViewId="0">
      <selection activeCell="J26" sqref="J26"/>
    </sheetView>
  </sheetViews>
  <sheetFormatPr baseColWidth="10" defaultColWidth="8.83203125" defaultRowHeight="15" x14ac:dyDescent="0.2"/>
  <cols>
    <col min="8" max="8" width="17.83203125" customWidth="1"/>
    <col min="10" max="10" width="17.83203125" customWidth="1"/>
    <col min="13" max="13" width="17.83203125" customWidth="1"/>
  </cols>
  <sheetData>
    <row r="1" spans="1:46" x14ac:dyDescent="0.2">
      <c r="A1" s="13"/>
      <c r="B1" s="14"/>
      <c r="C1" s="14"/>
      <c r="D1" s="14"/>
      <c r="E1" s="14"/>
      <c r="F1" s="14"/>
      <c r="G1" s="14"/>
      <c r="H1" s="14"/>
      <c r="I1" s="14"/>
      <c r="J1" s="14"/>
      <c r="K1" s="14"/>
      <c r="L1" s="14"/>
      <c r="M1" s="14"/>
      <c r="N1" s="14"/>
      <c r="O1" s="15"/>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row>
    <row r="2" spans="1:46" x14ac:dyDescent="0.2">
      <c r="A2" s="16"/>
      <c r="B2" s="17"/>
      <c r="C2" s="17"/>
      <c r="D2" s="17"/>
      <c r="E2" s="17"/>
      <c r="F2" s="17"/>
      <c r="G2" s="17"/>
      <c r="H2" s="17"/>
      <c r="I2" s="17"/>
      <c r="J2" s="17"/>
      <c r="K2" s="17"/>
      <c r="L2" s="17"/>
      <c r="M2" s="17"/>
      <c r="N2" s="17"/>
      <c r="O2" s="18"/>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row>
    <row r="3" spans="1:46" x14ac:dyDescent="0.2">
      <c r="A3" s="16"/>
      <c r="B3" s="17"/>
      <c r="C3" s="17"/>
      <c r="D3" s="17"/>
      <c r="E3" s="17"/>
      <c r="F3" s="17"/>
      <c r="G3" s="17"/>
      <c r="H3" s="17"/>
      <c r="I3" s="17"/>
      <c r="J3" s="17"/>
      <c r="K3" s="17"/>
      <c r="L3" s="17"/>
      <c r="M3" s="17"/>
      <c r="N3" s="17"/>
      <c r="O3" s="18"/>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row>
    <row r="4" spans="1:46" x14ac:dyDescent="0.2">
      <c r="A4" s="16"/>
      <c r="B4" s="17"/>
      <c r="C4" s="17"/>
      <c r="D4" s="17"/>
      <c r="E4" s="17"/>
      <c r="F4" s="17"/>
      <c r="G4" s="17"/>
      <c r="H4" s="17"/>
      <c r="I4" s="17"/>
      <c r="J4" s="17"/>
      <c r="K4" s="17"/>
      <c r="L4" s="17"/>
      <c r="M4" s="17"/>
      <c r="N4" s="17"/>
      <c r="O4" s="18"/>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row>
    <row r="5" spans="1:46" x14ac:dyDescent="0.2">
      <c r="A5" s="16"/>
      <c r="B5" s="17"/>
      <c r="C5" s="17"/>
      <c r="D5" s="17"/>
      <c r="E5" s="17"/>
      <c r="F5" s="17"/>
      <c r="G5" s="17"/>
      <c r="H5" s="17"/>
      <c r="I5" s="17"/>
      <c r="J5" s="17"/>
      <c r="K5" s="17"/>
      <c r="L5" s="17"/>
      <c r="M5" s="17"/>
      <c r="N5" s="17"/>
      <c r="O5" s="18"/>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row>
    <row r="6" spans="1:46" x14ac:dyDescent="0.2">
      <c r="A6" s="16"/>
      <c r="B6" s="17"/>
      <c r="C6" s="17"/>
      <c r="D6" s="17"/>
      <c r="E6" s="17"/>
      <c r="F6" s="17"/>
      <c r="G6" s="17"/>
      <c r="H6" s="17"/>
      <c r="I6" s="17"/>
      <c r="J6" s="17"/>
      <c r="K6" s="17"/>
      <c r="L6" s="17"/>
      <c r="M6" s="17"/>
      <c r="N6" s="17"/>
      <c r="O6" s="18"/>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row>
    <row r="7" spans="1:46" x14ac:dyDescent="0.2">
      <c r="A7" s="16"/>
      <c r="B7" s="17"/>
      <c r="C7" s="17"/>
      <c r="D7" s="17"/>
      <c r="E7" s="17"/>
      <c r="F7" s="17"/>
      <c r="G7" s="17"/>
      <c r="H7" s="17"/>
      <c r="I7" s="17"/>
      <c r="J7" s="17"/>
      <c r="K7" s="17"/>
      <c r="L7" s="17"/>
      <c r="M7" s="17"/>
      <c r="N7" s="17"/>
      <c r="O7" s="18"/>
      <c r="P7" s="25"/>
      <c r="Q7" s="25"/>
      <c r="R7" s="25"/>
      <c r="S7" s="109"/>
      <c r="T7" s="1"/>
      <c r="U7" s="1"/>
      <c r="V7" s="1"/>
      <c r="W7" s="1"/>
      <c r="X7" s="1"/>
      <c r="Y7" s="1"/>
      <c r="Z7" s="1"/>
      <c r="AA7" s="1"/>
      <c r="AB7" s="1"/>
      <c r="AC7" s="1"/>
      <c r="AD7" s="1"/>
      <c r="AE7" s="1"/>
      <c r="AF7" s="1"/>
      <c r="AG7" s="1"/>
      <c r="AH7" s="1"/>
      <c r="AI7" s="1"/>
      <c r="AJ7" s="1"/>
      <c r="AK7" s="1"/>
      <c r="AL7" s="1"/>
      <c r="AM7" s="1"/>
      <c r="AN7" s="1"/>
      <c r="AO7" s="1"/>
      <c r="AP7" s="1"/>
      <c r="AQ7" s="1"/>
      <c r="AR7" s="1"/>
      <c r="AS7" s="1"/>
      <c r="AT7" s="1"/>
    </row>
    <row r="8" spans="1:46" x14ac:dyDescent="0.2">
      <c r="A8" s="16"/>
      <c r="B8" s="17"/>
      <c r="C8" s="17"/>
      <c r="D8" s="17"/>
      <c r="E8" s="17"/>
      <c r="F8" s="17"/>
      <c r="G8" s="17"/>
      <c r="H8" s="17"/>
      <c r="I8" s="17"/>
      <c r="J8" s="17"/>
      <c r="K8" s="17"/>
      <c r="L8" s="17"/>
      <c r="M8" s="17"/>
      <c r="N8" s="17"/>
      <c r="O8" s="18"/>
      <c r="P8" s="25"/>
      <c r="Q8" s="109"/>
      <c r="R8" s="109"/>
      <c r="S8" s="109"/>
      <c r="T8" s="109"/>
      <c r="U8" s="109"/>
      <c r="V8" s="109"/>
      <c r="W8" s="109"/>
      <c r="X8" s="109"/>
      <c r="Y8" s="109"/>
      <c r="Z8" s="109"/>
      <c r="AA8" s="109"/>
      <c r="AB8" s="109"/>
      <c r="AC8" s="109"/>
      <c r="AD8" s="109"/>
      <c r="AE8" s="109"/>
      <c r="AF8" s="109"/>
      <c r="AG8" s="109"/>
      <c r="AH8" s="109"/>
      <c r="AI8" s="109"/>
      <c r="AJ8" s="109"/>
      <c r="AK8" s="1"/>
      <c r="AL8" s="1"/>
      <c r="AM8" s="1"/>
      <c r="AN8" s="1"/>
      <c r="AO8" s="1"/>
      <c r="AP8" s="1"/>
      <c r="AQ8" s="1"/>
      <c r="AR8" s="1"/>
      <c r="AS8" s="1"/>
      <c r="AT8" s="1"/>
    </row>
    <row r="9" spans="1:46" x14ac:dyDescent="0.2">
      <c r="A9" s="16"/>
      <c r="B9" s="17"/>
      <c r="C9" s="17"/>
      <c r="D9" s="17"/>
      <c r="E9" s="17"/>
      <c r="F9" s="17"/>
      <c r="G9" s="17"/>
      <c r="H9" s="17"/>
      <c r="I9" s="17"/>
      <c r="J9" s="17"/>
      <c r="K9" s="17"/>
      <c r="L9" s="17"/>
      <c r="M9" s="17"/>
      <c r="N9" s="17"/>
      <c r="O9" s="18"/>
      <c r="P9" s="25"/>
      <c r="Q9" s="109" t="s">
        <v>0</v>
      </c>
      <c r="R9" s="109">
        <v>1</v>
      </c>
      <c r="S9" s="109"/>
      <c r="T9" s="109"/>
      <c r="U9" s="109"/>
      <c r="V9" s="109"/>
      <c r="W9" s="109"/>
      <c r="X9" s="109"/>
      <c r="Y9" s="109"/>
      <c r="Z9" s="109"/>
      <c r="AA9" s="109"/>
      <c r="AB9" s="109"/>
      <c r="AC9" s="109"/>
      <c r="AD9" s="109"/>
      <c r="AE9" s="109"/>
      <c r="AF9" s="109"/>
      <c r="AG9" s="109"/>
      <c r="AH9" s="109"/>
      <c r="AI9" s="109"/>
      <c r="AJ9" s="109"/>
      <c r="AK9" s="1"/>
      <c r="AL9" s="1"/>
      <c r="AM9" s="1"/>
      <c r="AN9" s="1"/>
      <c r="AO9" s="1"/>
      <c r="AP9" s="1"/>
      <c r="AQ9" s="1"/>
      <c r="AR9" s="1"/>
      <c r="AS9" s="1"/>
      <c r="AT9" s="1"/>
    </row>
    <row r="10" spans="1:46" x14ac:dyDescent="0.2">
      <c r="A10" s="16"/>
      <c r="B10" s="17"/>
      <c r="C10" s="17"/>
      <c r="D10" s="17"/>
      <c r="E10" s="17"/>
      <c r="F10" s="17"/>
      <c r="G10" s="17"/>
      <c r="H10" s="17"/>
      <c r="I10" s="17"/>
      <c r="J10" s="17"/>
      <c r="K10" s="17"/>
      <c r="L10" s="17"/>
      <c r="M10" s="17"/>
      <c r="N10" s="17"/>
      <c r="O10" s="18"/>
      <c r="P10" s="25"/>
      <c r="Q10" s="109"/>
      <c r="R10" s="109"/>
      <c r="S10" s="109"/>
      <c r="T10" s="109"/>
      <c r="U10" s="109"/>
      <c r="V10" s="109"/>
      <c r="W10" s="109"/>
      <c r="X10" s="109"/>
      <c r="Y10" s="109"/>
      <c r="Z10" s="109"/>
      <c r="AA10" s="109"/>
      <c r="AB10" s="109"/>
      <c r="AC10" s="109"/>
      <c r="AD10" s="109"/>
      <c r="AE10" s="109"/>
      <c r="AF10" s="109"/>
      <c r="AG10" s="109"/>
      <c r="AH10" s="109"/>
      <c r="AI10" s="109"/>
      <c r="AJ10" s="109"/>
      <c r="AK10" s="1"/>
      <c r="AL10" s="1"/>
      <c r="AM10" s="1"/>
      <c r="AN10" s="1"/>
      <c r="AO10" s="1"/>
      <c r="AP10" s="1"/>
      <c r="AQ10" s="1"/>
      <c r="AR10" s="1"/>
      <c r="AS10" s="1"/>
      <c r="AT10" s="1"/>
    </row>
    <row r="11" spans="1:46" x14ac:dyDescent="0.2">
      <c r="A11" s="16"/>
      <c r="B11" s="17"/>
      <c r="C11" s="17"/>
      <c r="D11" s="17"/>
      <c r="E11" s="17"/>
      <c r="F11" s="17"/>
      <c r="G11" s="17"/>
      <c r="H11" s="17"/>
      <c r="I11" s="17"/>
      <c r="J11" s="17"/>
      <c r="K11" s="17"/>
      <c r="L11" s="17"/>
      <c r="M11" s="17"/>
      <c r="N11" s="17"/>
      <c r="O11" s="18"/>
      <c r="P11" s="25"/>
      <c r="Q11" s="109"/>
      <c r="R11" s="109"/>
      <c r="S11" s="109"/>
      <c r="T11" s="109"/>
      <c r="U11" s="109"/>
      <c r="V11" s="109"/>
      <c r="W11" s="109"/>
      <c r="X11" s="109"/>
      <c r="Y11" s="109"/>
      <c r="Z11" s="109"/>
      <c r="AA11" s="109"/>
      <c r="AB11" s="109"/>
      <c r="AC11" s="109"/>
      <c r="AD11" s="109"/>
      <c r="AE11" s="109"/>
      <c r="AF11" s="109"/>
      <c r="AG11" s="109"/>
      <c r="AH11" s="109"/>
      <c r="AI11" s="109"/>
      <c r="AJ11" s="109"/>
      <c r="AK11" s="1"/>
      <c r="AL11" s="1"/>
      <c r="AM11" s="1"/>
      <c r="AN11" s="1"/>
      <c r="AO11" s="1"/>
      <c r="AP11" s="1"/>
      <c r="AQ11" s="1"/>
      <c r="AR11" s="1"/>
      <c r="AS11" s="1"/>
      <c r="AT11" s="1"/>
    </row>
    <row r="12" spans="1:46" x14ac:dyDescent="0.2">
      <c r="A12" s="16"/>
      <c r="B12" s="17"/>
      <c r="C12" s="17"/>
      <c r="D12" s="17"/>
      <c r="E12" s="17"/>
      <c r="F12" s="17"/>
      <c r="G12" s="17"/>
      <c r="H12" s="17"/>
      <c r="I12" s="17"/>
      <c r="J12" s="17"/>
      <c r="K12" s="17"/>
      <c r="L12" s="17"/>
      <c r="M12" s="17"/>
      <c r="N12" s="17"/>
      <c r="O12" s="18"/>
      <c r="P12" s="25"/>
      <c r="Q12" s="109" t="s">
        <v>117</v>
      </c>
      <c r="R12" s="109">
        <v>1</v>
      </c>
      <c r="S12" s="109"/>
      <c r="T12" s="109"/>
      <c r="U12" s="109"/>
      <c r="V12" s="109"/>
      <c r="W12" s="109"/>
      <c r="X12" s="109"/>
      <c r="Y12" s="109"/>
      <c r="Z12" s="109"/>
      <c r="AA12" s="109"/>
      <c r="AB12" s="109"/>
      <c r="AC12" s="109"/>
      <c r="AD12" s="109"/>
      <c r="AE12" s="109"/>
      <c r="AF12" s="109"/>
      <c r="AG12" s="109"/>
      <c r="AH12" s="109"/>
      <c r="AI12" s="109"/>
      <c r="AJ12" s="109"/>
      <c r="AK12" s="1"/>
      <c r="AL12" s="1"/>
      <c r="AM12" s="1"/>
      <c r="AN12" s="1"/>
      <c r="AO12" s="1"/>
      <c r="AP12" s="1"/>
      <c r="AQ12" s="1"/>
      <c r="AR12" s="1"/>
      <c r="AS12" s="1"/>
      <c r="AT12" s="1"/>
    </row>
    <row r="13" spans="1:46" x14ac:dyDescent="0.2">
      <c r="A13" s="16"/>
      <c r="B13" s="17"/>
      <c r="C13" s="17"/>
      <c r="D13" s="17"/>
      <c r="E13" s="17"/>
      <c r="F13" s="17"/>
      <c r="G13" s="17"/>
      <c r="H13" s="17"/>
      <c r="I13" s="17"/>
      <c r="J13" s="17"/>
      <c r="K13" s="17"/>
      <c r="L13" s="17"/>
      <c r="M13" s="17"/>
      <c r="N13" s="17"/>
      <c r="O13" s="18"/>
      <c r="P13" s="25"/>
      <c r="Q13" s="109"/>
      <c r="R13" s="109"/>
      <c r="S13" s="109"/>
      <c r="T13" s="109"/>
      <c r="U13" s="109"/>
      <c r="V13" s="109"/>
      <c r="W13" s="109"/>
      <c r="X13" s="109"/>
      <c r="Y13" s="109"/>
      <c r="Z13" s="109"/>
      <c r="AA13" s="109"/>
      <c r="AB13" s="109"/>
      <c r="AC13" s="109"/>
      <c r="AD13" s="109"/>
      <c r="AE13" s="109"/>
      <c r="AF13" s="109"/>
      <c r="AG13" s="109"/>
      <c r="AH13" s="109"/>
      <c r="AI13" s="109"/>
      <c r="AJ13" s="109"/>
      <c r="AK13" s="1"/>
      <c r="AL13" s="1"/>
      <c r="AM13" s="1"/>
      <c r="AN13" s="1"/>
      <c r="AO13" s="1"/>
      <c r="AP13" s="1"/>
      <c r="AQ13" s="1"/>
      <c r="AR13" s="1"/>
      <c r="AS13" s="1"/>
      <c r="AT13" s="1"/>
    </row>
    <row r="14" spans="1:46" ht="16" thickBot="1" x14ac:dyDescent="0.25">
      <c r="A14" s="16"/>
      <c r="B14" s="17"/>
      <c r="C14" s="17"/>
      <c r="D14" s="17"/>
      <c r="E14" s="17"/>
      <c r="F14" s="17"/>
      <c r="G14" s="17"/>
      <c r="H14" s="17"/>
      <c r="I14" s="17"/>
      <c r="J14" s="17"/>
      <c r="K14" s="17"/>
      <c r="L14" s="17"/>
      <c r="M14" s="17"/>
      <c r="N14" s="17"/>
      <c r="O14" s="18"/>
      <c r="P14" s="25"/>
      <c r="Q14" s="109"/>
      <c r="R14" s="109"/>
      <c r="S14" s="109"/>
      <c r="T14" s="109"/>
      <c r="U14" s="109"/>
      <c r="V14" s="109"/>
      <c r="W14" s="109"/>
      <c r="X14" s="109"/>
      <c r="Y14" s="109"/>
      <c r="Z14" s="109"/>
      <c r="AA14" s="109"/>
      <c r="AB14" s="109"/>
      <c r="AC14" s="109"/>
      <c r="AD14" s="109"/>
      <c r="AE14" s="109"/>
      <c r="AF14" s="109"/>
      <c r="AG14" s="109"/>
      <c r="AH14" s="109"/>
      <c r="AI14" s="109"/>
      <c r="AJ14" s="109"/>
      <c r="AK14" s="1"/>
      <c r="AL14" s="1"/>
      <c r="AM14" s="1"/>
      <c r="AN14" s="1"/>
      <c r="AO14" s="1"/>
      <c r="AP14" s="1"/>
      <c r="AQ14" s="1"/>
      <c r="AR14" s="1"/>
      <c r="AS14" s="1"/>
      <c r="AT14" s="1"/>
    </row>
    <row r="15" spans="1:46" ht="16" thickBot="1" x14ac:dyDescent="0.25">
      <c r="A15" s="16"/>
      <c r="B15" s="17"/>
      <c r="C15" s="17"/>
      <c r="D15" s="17"/>
      <c r="E15" s="17"/>
      <c r="F15" s="17"/>
      <c r="G15" s="17"/>
      <c r="H15" s="17"/>
      <c r="I15" s="17"/>
      <c r="J15" s="105">
        <f>VLOOKUP(Q15,P16:R275,3,TRUE)</f>
        <v>520</v>
      </c>
      <c r="K15" s="17"/>
      <c r="L15" s="17"/>
      <c r="M15" s="99"/>
      <c r="N15" s="17"/>
      <c r="O15" s="18"/>
      <c r="P15" s="25"/>
      <c r="Q15" s="109">
        <v>110</v>
      </c>
      <c r="R15" s="109"/>
      <c r="S15" s="109"/>
      <c r="T15" s="109"/>
      <c r="U15" s="109"/>
      <c r="V15" s="109"/>
      <c r="W15" s="109"/>
      <c r="X15" s="109"/>
      <c r="Y15" s="109"/>
      <c r="Z15" s="109"/>
      <c r="AA15" s="109"/>
      <c r="AB15" s="109"/>
      <c r="AC15" s="109"/>
      <c r="AD15" s="109"/>
      <c r="AE15" s="109"/>
      <c r="AF15" s="109"/>
      <c r="AG15" s="109"/>
      <c r="AH15" s="109"/>
      <c r="AI15" s="109"/>
      <c r="AJ15" s="109"/>
      <c r="AK15" s="1"/>
      <c r="AL15" s="1"/>
      <c r="AM15" s="1"/>
      <c r="AN15" s="1"/>
      <c r="AO15" s="1"/>
      <c r="AP15" s="1"/>
      <c r="AQ15" s="1"/>
      <c r="AR15" s="1"/>
      <c r="AS15" s="1"/>
      <c r="AT15" s="1"/>
    </row>
    <row r="16" spans="1:46" x14ac:dyDescent="0.2">
      <c r="A16" s="16"/>
      <c r="B16" s="17"/>
      <c r="C16" s="17"/>
      <c r="D16" s="17"/>
      <c r="E16" s="17"/>
      <c r="F16" s="17"/>
      <c r="G16" s="17"/>
      <c r="H16" s="17"/>
      <c r="I16" s="17"/>
      <c r="J16" s="17"/>
      <c r="K16" s="17"/>
      <c r="L16" s="17"/>
      <c r="M16" s="17"/>
      <c r="N16" s="17"/>
      <c r="O16" s="18"/>
      <c r="P16" s="25">
        <v>1</v>
      </c>
      <c r="Q16" s="109" t="s">
        <v>0</v>
      </c>
      <c r="R16" s="109">
        <v>152935</v>
      </c>
      <c r="S16" s="109"/>
      <c r="T16" s="109"/>
      <c r="U16" s="109"/>
      <c r="V16" s="109"/>
      <c r="W16" s="109"/>
      <c r="X16" s="109"/>
      <c r="Y16" s="109"/>
      <c r="Z16" s="109"/>
      <c r="AA16" s="109"/>
      <c r="AB16" s="109"/>
      <c r="AC16" s="109"/>
      <c r="AD16" s="109"/>
      <c r="AE16" s="109"/>
      <c r="AF16" s="109"/>
      <c r="AG16" s="109"/>
      <c r="AH16" s="109"/>
      <c r="AI16" s="109"/>
      <c r="AJ16" s="109"/>
      <c r="AK16" s="1"/>
      <c r="AL16" s="1"/>
      <c r="AM16" s="1"/>
      <c r="AN16" s="1"/>
      <c r="AO16" s="1"/>
      <c r="AP16" s="1"/>
      <c r="AQ16" s="1"/>
      <c r="AR16" s="1"/>
      <c r="AS16" s="1"/>
      <c r="AT16" s="1"/>
    </row>
    <row r="17" spans="1:46" ht="16" thickBot="1" x14ac:dyDescent="0.25">
      <c r="A17" s="16"/>
      <c r="B17" s="17"/>
      <c r="C17" s="17"/>
      <c r="D17" s="17"/>
      <c r="E17" s="17"/>
      <c r="F17" s="17"/>
      <c r="G17" s="17"/>
      <c r="H17" s="17"/>
      <c r="I17" s="17"/>
      <c r="J17" s="17"/>
      <c r="K17" s="17"/>
      <c r="L17" s="17"/>
      <c r="M17" s="17"/>
      <c r="N17" s="17"/>
      <c r="O17" s="18"/>
      <c r="P17" s="25">
        <v>2</v>
      </c>
      <c r="Q17" s="109" t="s">
        <v>370</v>
      </c>
      <c r="R17" s="109">
        <v>2510</v>
      </c>
      <c r="S17" s="109"/>
      <c r="T17" s="109"/>
      <c r="U17" s="109"/>
      <c r="V17" s="109"/>
      <c r="W17" s="109"/>
      <c r="X17" s="109"/>
      <c r="Y17" s="109"/>
      <c r="Z17" s="109"/>
      <c r="AA17" s="109"/>
      <c r="AB17" s="109"/>
      <c r="AC17" s="109"/>
      <c r="AD17" s="109"/>
      <c r="AE17" s="109"/>
      <c r="AF17" s="109"/>
      <c r="AG17" s="109"/>
      <c r="AH17" s="109"/>
      <c r="AI17" s="109"/>
      <c r="AJ17" s="109"/>
      <c r="AK17" s="1"/>
      <c r="AL17" s="1"/>
      <c r="AM17" s="1"/>
      <c r="AN17" s="1"/>
      <c r="AO17" s="1"/>
      <c r="AP17" s="1"/>
      <c r="AQ17" s="1"/>
      <c r="AR17" s="1"/>
      <c r="AS17" s="1"/>
      <c r="AT17" s="1"/>
    </row>
    <row r="18" spans="1:46" ht="16" thickBot="1" x14ac:dyDescent="0.25">
      <c r="A18" s="16"/>
      <c r="B18" s="17"/>
      <c r="C18" s="17"/>
      <c r="D18" s="17"/>
      <c r="E18" s="17"/>
      <c r="F18" s="17"/>
      <c r="G18" s="17"/>
      <c r="H18" s="27">
        <v>0.3</v>
      </c>
      <c r="I18" s="17"/>
      <c r="J18" s="105">
        <f>IF(M15="",J15*H18,M15*H18)</f>
        <v>156</v>
      </c>
      <c r="K18" s="17"/>
      <c r="L18" s="17"/>
      <c r="M18" s="17"/>
      <c r="N18" s="17"/>
      <c r="O18" s="18"/>
      <c r="P18" s="25">
        <v>3</v>
      </c>
      <c r="Q18" s="109" t="s">
        <v>404</v>
      </c>
      <c r="R18" s="109">
        <v>2610</v>
      </c>
      <c r="S18" s="109"/>
      <c r="T18" s="109"/>
      <c r="U18" s="109"/>
      <c r="V18" s="109"/>
      <c r="W18" s="109"/>
      <c r="X18" s="109"/>
      <c r="Y18" s="109"/>
      <c r="Z18" s="109"/>
      <c r="AA18" s="109"/>
      <c r="AB18" s="109"/>
      <c r="AC18" s="109"/>
      <c r="AD18" s="109"/>
      <c r="AE18" s="109"/>
      <c r="AF18" s="109"/>
      <c r="AG18" s="109"/>
      <c r="AH18" s="109"/>
      <c r="AI18" s="109"/>
      <c r="AJ18" s="109"/>
      <c r="AK18" s="1"/>
      <c r="AL18" s="1"/>
      <c r="AM18" s="1"/>
      <c r="AN18" s="1"/>
      <c r="AO18" s="1"/>
      <c r="AP18" s="1"/>
      <c r="AQ18" s="1"/>
      <c r="AR18" s="1"/>
      <c r="AS18" s="1"/>
      <c r="AT18" s="1"/>
    </row>
    <row r="19" spans="1:46" x14ac:dyDescent="0.2">
      <c r="A19" s="16"/>
      <c r="B19" s="17"/>
      <c r="C19" s="17"/>
      <c r="D19" s="17"/>
      <c r="E19" s="17"/>
      <c r="F19" s="17"/>
      <c r="G19" s="17"/>
      <c r="H19" s="17"/>
      <c r="I19" s="17"/>
      <c r="J19" s="17"/>
      <c r="K19" s="17"/>
      <c r="L19" s="17"/>
      <c r="M19" s="17"/>
      <c r="N19" s="17"/>
      <c r="O19" s="18"/>
      <c r="P19" s="25">
        <v>4</v>
      </c>
      <c r="Q19" s="109" t="s">
        <v>371</v>
      </c>
      <c r="R19" s="109">
        <v>3115</v>
      </c>
      <c r="S19" s="109"/>
      <c r="T19" s="109"/>
      <c r="U19" s="109"/>
      <c r="V19" s="109"/>
      <c r="W19" s="109"/>
      <c r="X19" s="109"/>
      <c r="Y19" s="109"/>
      <c r="Z19" s="109"/>
      <c r="AA19" s="109"/>
      <c r="AB19" s="109"/>
      <c r="AC19" s="109"/>
      <c r="AD19" s="109"/>
      <c r="AE19" s="109"/>
      <c r="AF19" s="109"/>
      <c r="AG19" s="109"/>
      <c r="AH19" s="109"/>
      <c r="AI19" s="109"/>
      <c r="AJ19" s="109"/>
      <c r="AK19" s="1"/>
      <c r="AL19" s="1"/>
      <c r="AM19" s="1"/>
      <c r="AN19" s="1"/>
      <c r="AO19" s="1"/>
      <c r="AP19" s="1"/>
      <c r="AQ19" s="1"/>
      <c r="AR19" s="1"/>
      <c r="AS19" s="1"/>
      <c r="AT19" s="1"/>
    </row>
    <row r="20" spans="1:46" ht="16" thickBot="1" x14ac:dyDescent="0.25">
      <c r="A20" s="16"/>
      <c r="B20" s="17"/>
      <c r="C20" s="17"/>
      <c r="D20" s="17"/>
      <c r="E20" s="17"/>
      <c r="F20" s="17"/>
      <c r="G20" s="17"/>
      <c r="H20" s="17"/>
      <c r="I20" s="17"/>
      <c r="J20" s="17"/>
      <c r="K20" s="17"/>
      <c r="L20" s="17"/>
      <c r="M20" s="17"/>
      <c r="N20" s="17"/>
      <c r="O20" s="18"/>
      <c r="P20" s="25">
        <v>5</v>
      </c>
      <c r="Q20" s="109" t="s">
        <v>372</v>
      </c>
      <c r="R20" s="109">
        <v>3710</v>
      </c>
      <c r="S20" s="109"/>
      <c r="T20" s="109"/>
      <c r="U20" s="109"/>
      <c r="V20" s="109"/>
      <c r="W20" s="109"/>
      <c r="X20" s="109"/>
      <c r="Y20" s="109"/>
      <c r="Z20" s="109"/>
      <c r="AA20" s="109"/>
      <c r="AB20" s="109"/>
      <c r="AC20" s="109"/>
      <c r="AD20" s="109"/>
      <c r="AE20" s="109"/>
      <c r="AF20" s="109"/>
      <c r="AG20" s="109"/>
      <c r="AH20" s="109"/>
      <c r="AI20" s="109"/>
      <c r="AJ20" s="109"/>
      <c r="AK20" s="1"/>
      <c r="AL20" s="1"/>
      <c r="AM20" s="1"/>
      <c r="AN20" s="1"/>
      <c r="AO20" s="1"/>
      <c r="AP20" s="1"/>
      <c r="AQ20" s="1"/>
      <c r="AR20" s="1"/>
      <c r="AS20" s="1"/>
      <c r="AT20" s="1"/>
    </row>
    <row r="21" spans="1:46" ht="16" thickBot="1" x14ac:dyDescent="0.25">
      <c r="A21" s="16"/>
      <c r="B21" s="17"/>
      <c r="C21" s="17"/>
      <c r="D21" s="17"/>
      <c r="E21" s="17"/>
      <c r="F21" s="17"/>
      <c r="G21" s="17"/>
      <c r="H21" s="27">
        <v>0.16300000000000001</v>
      </c>
      <c r="I21" s="17"/>
      <c r="J21" s="17"/>
      <c r="K21" s="17"/>
      <c r="L21" s="17"/>
      <c r="M21" s="17"/>
      <c r="N21" s="17"/>
      <c r="O21" s="18"/>
      <c r="P21" s="25">
        <v>6</v>
      </c>
      <c r="Q21" s="109" t="s">
        <v>373</v>
      </c>
      <c r="R21" s="109">
        <v>2400</v>
      </c>
      <c r="S21" s="109"/>
      <c r="T21" s="109"/>
      <c r="U21" s="109"/>
      <c r="V21" s="109"/>
      <c r="W21" s="109"/>
      <c r="X21" s="109"/>
      <c r="Y21" s="109"/>
      <c r="Z21" s="109"/>
      <c r="AA21" s="109"/>
      <c r="AB21" s="109"/>
      <c r="AC21" s="109"/>
      <c r="AD21" s="109"/>
      <c r="AE21" s="109"/>
      <c r="AF21" s="109"/>
      <c r="AG21" s="109"/>
      <c r="AH21" s="109"/>
      <c r="AI21" s="109"/>
      <c r="AJ21" s="109"/>
      <c r="AK21" s="1"/>
      <c r="AL21" s="1"/>
      <c r="AM21" s="1"/>
      <c r="AN21" s="1"/>
      <c r="AO21" s="1"/>
      <c r="AP21" s="1"/>
      <c r="AQ21" s="1"/>
      <c r="AR21" s="1"/>
      <c r="AS21" s="1"/>
      <c r="AT21" s="1"/>
    </row>
    <row r="22" spans="1:46" x14ac:dyDescent="0.2">
      <c r="A22" s="16"/>
      <c r="B22" s="17"/>
      <c r="C22" s="17"/>
      <c r="D22" s="17"/>
      <c r="E22" s="17"/>
      <c r="F22" s="17"/>
      <c r="G22" s="17"/>
      <c r="H22" s="17"/>
      <c r="I22" s="17"/>
      <c r="J22" s="17"/>
      <c r="K22" s="17"/>
      <c r="L22" s="17"/>
      <c r="M22" s="17"/>
      <c r="N22" s="17"/>
      <c r="O22" s="18"/>
      <c r="P22" s="25">
        <v>7</v>
      </c>
      <c r="Q22" s="109" t="s">
        <v>407</v>
      </c>
      <c r="R22" s="109">
        <v>3180</v>
      </c>
      <c r="S22" s="109"/>
      <c r="T22" s="109"/>
      <c r="U22" s="109"/>
      <c r="V22" s="109"/>
      <c r="W22" s="109"/>
      <c r="X22" s="109"/>
      <c r="Y22" s="109"/>
      <c r="Z22" s="109"/>
      <c r="AA22" s="109"/>
      <c r="AB22" s="109"/>
      <c r="AC22" s="109"/>
      <c r="AD22" s="109"/>
      <c r="AE22" s="109"/>
      <c r="AF22" s="109"/>
      <c r="AG22" s="109"/>
      <c r="AH22" s="109"/>
      <c r="AI22" s="109"/>
      <c r="AJ22" s="109"/>
      <c r="AK22" s="1"/>
      <c r="AL22" s="1"/>
      <c r="AM22" s="1"/>
      <c r="AN22" s="1"/>
      <c r="AO22" s="1"/>
      <c r="AP22" s="1"/>
      <c r="AQ22" s="1"/>
      <c r="AR22" s="1"/>
      <c r="AS22" s="1"/>
      <c r="AT22" s="1"/>
    </row>
    <row r="23" spans="1:46" x14ac:dyDescent="0.2">
      <c r="A23" s="16"/>
      <c r="B23" s="17"/>
      <c r="C23" s="17"/>
      <c r="D23" s="17"/>
      <c r="E23" s="17"/>
      <c r="F23" s="17"/>
      <c r="G23" s="17"/>
      <c r="H23" s="17"/>
      <c r="I23" s="17"/>
      <c r="J23" s="17"/>
      <c r="K23" s="17"/>
      <c r="L23" s="17"/>
      <c r="M23" s="17"/>
      <c r="N23" s="17"/>
      <c r="O23" s="18"/>
      <c r="P23" s="25">
        <v>8</v>
      </c>
      <c r="Q23" s="109" t="s">
        <v>374</v>
      </c>
      <c r="R23" s="109">
        <v>2650</v>
      </c>
      <c r="S23" s="109"/>
      <c r="T23" s="109"/>
      <c r="U23" s="109"/>
      <c r="V23" s="109"/>
      <c r="W23" s="109"/>
      <c r="X23" s="109"/>
      <c r="Y23" s="109"/>
      <c r="Z23" s="109"/>
      <c r="AA23" s="109"/>
      <c r="AB23" s="109"/>
      <c r="AC23" s="109"/>
      <c r="AD23" s="109"/>
      <c r="AE23" s="109"/>
      <c r="AF23" s="109"/>
      <c r="AG23" s="109"/>
      <c r="AH23" s="109"/>
      <c r="AI23" s="109"/>
      <c r="AJ23" s="109"/>
      <c r="AK23" s="1"/>
      <c r="AL23" s="1"/>
      <c r="AM23" s="1"/>
      <c r="AN23" s="1"/>
      <c r="AO23" s="1"/>
      <c r="AP23" s="1"/>
      <c r="AQ23" s="1"/>
      <c r="AR23" s="1"/>
      <c r="AS23" s="1"/>
      <c r="AT23" s="1"/>
    </row>
    <row r="24" spans="1:46" x14ac:dyDescent="0.2">
      <c r="A24" s="16"/>
      <c r="B24" s="17"/>
      <c r="C24" s="17"/>
      <c r="D24" s="17"/>
      <c r="E24" s="17"/>
      <c r="F24" s="17"/>
      <c r="G24" s="17"/>
      <c r="H24" s="17"/>
      <c r="I24" s="17"/>
      <c r="J24" s="17"/>
      <c r="K24" s="17"/>
      <c r="L24" s="17"/>
      <c r="M24" s="17"/>
      <c r="N24" s="17"/>
      <c r="O24" s="18"/>
      <c r="P24" s="25">
        <v>9</v>
      </c>
      <c r="Q24" s="109" t="s">
        <v>375</v>
      </c>
      <c r="R24" s="109">
        <v>9045</v>
      </c>
      <c r="S24" s="109"/>
      <c r="T24" s="109"/>
      <c r="U24" s="109"/>
      <c r="V24" s="109"/>
      <c r="W24" s="109"/>
      <c r="X24" s="109"/>
      <c r="Y24" s="109"/>
      <c r="Z24" s="109"/>
      <c r="AA24" s="109"/>
      <c r="AB24" s="109"/>
      <c r="AC24" s="109"/>
      <c r="AD24" s="109"/>
      <c r="AE24" s="109"/>
      <c r="AF24" s="109"/>
      <c r="AG24" s="109"/>
      <c r="AH24" s="109"/>
      <c r="AI24" s="109"/>
      <c r="AJ24" s="109"/>
      <c r="AK24" s="1"/>
      <c r="AL24" s="1"/>
      <c r="AM24" s="1"/>
      <c r="AN24" s="1"/>
      <c r="AO24" s="1"/>
      <c r="AP24" s="1"/>
      <c r="AQ24" s="1"/>
      <c r="AR24" s="1"/>
      <c r="AS24" s="1"/>
      <c r="AT24" s="1"/>
    </row>
    <row r="25" spans="1:46" ht="16" thickBot="1" x14ac:dyDescent="0.25">
      <c r="A25" s="16"/>
      <c r="B25" s="17"/>
      <c r="C25" s="17"/>
      <c r="D25" s="17"/>
      <c r="E25" s="17"/>
      <c r="F25" s="17"/>
      <c r="G25" s="17"/>
      <c r="H25" s="17"/>
      <c r="I25" s="17"/>
      <c r="J25" s="17"/>
      <c r="K25" s="17"/>
      <c r="L25" s="17"/>
      <c r="M25" s="58"/>
      <c r="N25" s="17"/>
      <c r="O25" s="18"/>
      <c r="P25" s="25">
        <v>10</v>
      </c>
      <c r="Q25" s="109" t="s">
        <v>376</v>
      </c>
      <c r="R25" s="109">
        <v>2330</v>
      </c>
      <c r="S25" s="109"/>
      <c r="T25" s="109"/>
      <c r="U25" s="109"/>
      <c r="V25" s="109"/>
      <c r="W25" s="109"/>
      <c r="X25" s="109"/>
      <c r="Y25" s="109"/>
      <c r="Z25" s="109"/>
      <c r="AA25" s="109"/>
      <c r="AB25" s="109"/>
      <c r="AC25" s="109"/>
      <c r="AD25" s="109"/>
      <c r="AE25" s="109"/>
      <c r="AF25" s="109"/>
      <c r="AG25" s="109"/>
      <c r="AH25" s="109"/>
      <c r="AI25" s="109"/>
      <c r="AJ25" s="109"/>
      <c r="AK25" s="1"/>
      <c r="AL25" s="1"/>
      <c r="AM25" s="1"/>
      <c r="AN25" s="1"/>
      <c r="AO25" s="1"/>
      <c r="AP25" s="1"/>
      <c r="AQ25" s="1"/>
      <c r="AR25" s="1"/>
      <c r="AS25" s="1"/>
      <c r="AT25" s="1"/>
    </row>
    <row r="26" spans="1:46" ht="16" thickBot="1" x14ac:dyDescent="0.25">
      <c r="A26" s="16"/>
      <c r="B26" s="17"/>
      <c r="C26" s="17"/>
      <c r="D26" s="17"/>
      <c r="E26" s="17"/>
      <c r="F26" s="17"/>
      <c r="G26" s="17"/>
      <c r="H26" s="17"/>
      <c r="I26" s="17"/>
      <c r="J26" s="105">
        <f>ROUND(IF(M26="",J18*H21,M26),0)</f>
        <v>25</v>
      </c>
      <c r="K26" s="17"/>
      <c r="L26" s="17"/>
      <c r="M26" s="99"/>
      <c r="N26" s="17"/>
      <c r="O26" s="18"/>
      <c r="P26" s="25">
        <v>11</v>
      </c>
      <c r="Q26" s="109" t="s">
        <v>377</v>
      </c>
      <c r="R26" s="109">
        <v>2305</v>
      </c>
      <c r="S26" s="109"/>
      <c r="T26" s="109"/>
      <c r="U26" s="109"/>
      <c r="V26" s="109"/>
      <c r="W26" s="109"/>
      <c r="X26" s="109"/>
      <c r="Y26" s="109"/>
      <c r="Z26" s="109"/>
      <c r="AA26" s="109"/>
      <c r="AB26" s="109"/>
      <c r="AC26" s="109"/>
      <c r="AD26" s="109"/>
      <c r="AE26" s="109"/>
      <c r="AF26" s="109"/>
      <c r="AG26" s="109"/>
      <c r="AH26" s="109"/>
      <c r="AI26" s="109"/>
      <c r="AJ26" s="109"/>
      <c r="AK26" s="1"/>
      <c r="AL26" s="1"/>
      <c r="AM26" s="1"/>
      <c r="AN26" s="1"/>
      <c r="AO26" s="1"/>
      <c r="AP26" s="1"/>
      <c r="AQ26" s="1"/>
      <c r="AR26" s="1"/>
      <c r="AS26" s="1"/>
      <c r="AT26" s="1"/>
    </row>
    <row r="27" spans="1:46" x14ac:dyDescent="0.2">
      <c r="A27" s="16"/>
      <c r="B27" s="17"/>
      <c r="C27" s="17"/>
      <c r="D27" s="17"/>
      <c r="E27" s="17"/>
      <c r="F27" s="17"/>
      <c r="G27" s="17"/>
      <c r="H27" s="17"/>
      <c r="I27" s="17"/>
      <c r="J27" s="17"/>
      <c r="K27" s="17"/>
      <c r="L27" s="17"/>
      <c r="M27" s="17"/>
      <c r="N27" s="17"/>
      <c r="O27" s="18"/>
      <c r="P27" s="25">
        <v>12</v>
      </c>
      <c r="Q27" s="109" t="s">
        <v>378</v>
      </c>
      <c r="R27" s="109">
        <v>3130</v>
      </c>
      <c r="S27" s="109"/>
      <c r="T27" s="109"/>
      <c r="U27" s="109"/>
      <c r="V27" s="109"/>
      <c r="W27" s="109"/>
      <c r="X27" s="109"/>
      <c r="Y27" s="109"/>
      <c r="Z27" s="109"/>
      <c r="AA27" s="109"/>
      <c r="AB27" s="109"/>
      <c r="AC27" s="109"/>
      <c r="AD27" s="109"/>
      <c r="AE27" s="109"/>
      <c r="AF27" s="109"/>
      <c r="AG27" s="109"/>
      <c r="AH27" s="109"/>
      <c r="AI27" s="109"/>
      <c r="AJ27" s="109"/>
      <c r="AK27" s="1"/>
      <c r="AL27" s="1"/>
      <c r="AM27" s="1"/>
      <c r="AN27" s="1"/>
      <c r="AO27" s="1"/>
      <c r="AP27" s="1"/>
      <c r="AQ27" s="1"/>
      <c r="AR27" s="1"/>
      <c r="AS27" s="1"/>
      <c r="AT27" s="1"/>
    </row>
    <row r="28" spans="1:46" x14ac:dyDescent="0.2">
      <c r="A28" s="16"/>
      <c r="B28" s="17"/>
      <c r="C28" s="17"/>
      <c r="D28" s="17"/>
      <c r="E28" s="17"/>
      <c r="F28" s="17"/>
      <c r="G28" s="17"/>
      <c r="H28" s="17"/>
      <c r="I28" s="17"/>
      <c r="J28" s="17"/>
      <c r="K28" s="17"/>
      <c r="L28" s="17"/>
      <c r="M28" s="17"/>
      <c r="N28" s="17"/>
      <c r="O28" s="18"/>
      <c r="P28" s="25">
        <v>13</v>
      </c>
      <c r="Q28" s="109" t="s">
        <v>379</v>
      </c>
      <c r="R28" s="109">
        <v>3740</v>
      </c>
      <c r="S28" s="109"/>
      <c r="T28" s="109"/>
      <c r="U28" s="109"/>
      <c r="V28" s="109"/>
      <c r="W28" s="109"/>
      <c r="X28" s="109"/>
      <c r="Y28" s="109"/>
      <c r="Z28" s="109"/>
      <c r="AA28" s="109"/>
      <c r="AB28" s="109"/>
      <c r="AC28" s="109"/>
      <c r="AD28" s="109"/>
      <c r="AE28" s="109"/>
      <c r="AF28" s="109"/>
      <c r="AG28" s="109"/>
      <c r="AH28" s="109"/>
      <c r="AI28" s="109"/>
      <c r="AJ28" s="109"/>
      <c r="AK28" s="1"/>
      <c r="AL28" s="1"/>
      <c r="AM28" s="1"/>
      <c r="AN28" s="1"/>
      <c r="AO28" s="1"/>
      <c r="AP28" s="1"/>
      <c r="AQ28" s="1"/>
      <c r="AR28" s="1"/>
      <c r="AS28" s="1"/>
      <c r="AT28" s="1"/>
    </row>
    <row r="29" spans="1:46" x14ac:dyDescent="0.2">
      <c r="A29" s="16"/>
      <c r="B29" s="17"/>
      <c r="C29" s="17"/>
      <c r="D29" s="17"/>
      <c r="E29" s="17"/>
      <c r="F29" s="17"/>
      <c r="G29" s="17"/>
      <c r="H29" s="17"/>
      <c r="I29" s="17"/>
      <c r="J29" s="17"/>
      <c r="K29" s="17"/>
      <c r="L29" s="17"/>
      <c r="M29" s="17"/>
      <c r="N29" s="17"/>
      <c r="O29" s="18"/>
      <c r="P29" s="25">
        <v>14</v>
      </c>
      <c r="Q29" s="109" t="s">
        <v>403</v>
      </c>
      <c r="R29" s="109">
        <v>2560</v>
      </c>
      <c r="S29" s="109"/>
      <c r="T29" s="109"/>
      <c r="U29" s="109"/>
      <c r="V29" s="109"/>
      <c r="W29" s="109"/>
      <c r="X29" s="109"/>
      <c r="Y29" s="109"/>
      <c r="Z29" s="109"/>
      <c r="AA29" s="109"/>
      <c r="AB29" s="109"/>
      <c r="AC29" s="109"/>
      <c r="AD29" s="109"/>
      <c r="AE29" s="109"/>
      <c r="AF29" s="109"/>
      <c r="AG29" s="109"/>
      <c r="AH29" s="109"/>
      <c r="AI29" s="109"/>
      <c r="AJ29" s="109"/>
      <c r="AK29" s="1"/>
      <c r="AL29" s="1"/>
      <c r="AM29" s="1"/>
      <c r="AN29" s="1"/>
      <c r="AO29" s="1"/>
      <c r="AP29" s="1"/>
      <c r="AQ29" s="1"/>
      <c r="AR29" s="1"/>
      <c r="AS29" s="1"/>
      <c r="AT29" s="1"/>
    </row>
    <row r="30" spans="1:46" x14ac:dyDescent="0.2">
      <c r="A30" s="21"/>
      <c r="B30" s="22"/>
      <c r="C30" s="22"/>
      <c r="D30" s="22"/>
      <c r="E30" s="22"/>
      <c r="F30" s="22"/>
      <c r="G30" s="22"/>
      <c r="H30" s="22"/>
      <c r="I30" s="22"/>
      <c r="J30" s="22"/>
      <c r="K30" s="22"/>
      <c r="L30" s="22"/>
      <c r="M30" s="22"/>
      <c r="N30" s="22"/>
      <c r="O30" s="23"/>
      <c r="P30" s="25">
        <v>15</v>
      </c>
      <c r="Q30" s="109" t="s">
        <v>380</v>
      </c>
      <c r="R30" s="109">
        <v>3650</v>
      </c>
      <c r="S30" s="109"/>
      <c r="T30" s="109"/>
      <c r="U30" s="109"/>
      <c r="V30" s="109"/>
      <c r="W30" s="109"/>
      <c r="X30" s="109"/>
      <c r="Y30" s="109"/>
      <c r="Z30" s="109"/>
      <c r="AA30" s="109"/>
      <c r="AB30" s="109"/>
      <c r="AC30" s="109"/>
      <c r="AD30" s="109"/>
      <c r="AE30" s="109"/>
      <c r="AF30" s="109"/>
      <c r="AG30" s="109"/>
      <c r="AH30" s="109"/>
      <c r="AI30" s="109"/>
      <c r="AJ30" s="109"/>
      <c r="AK30" s="1"/>
      <c r="AL30" s="1"/>
      <c r="AM30" s="1"/>
      <c r="AN30" s="1"/>
      <c r="AO30" s="1"/>
      <c r="AP30" s="1"/>
      <c r="AQ30" s="1"/>
      <c r="AR30" s="1"/>
      <c r="AS30" s="1"/>
      <c r="AT30" s="1"/>
    </row>
    <row r="31" spans="1:46" x14ac:dyDescent="0.2">
      <c r="A31" s="1"/>
      <c r="B31" s="1"/>
      <c r="C31" s="1"/>
      <c r="D31" s="1"/>
      <c r="E31" s="1"/>
      <c r="F31" s="1"/>
      <c r="G31" s="1"/>
      <c r="H31" s="1"/>
      <c r="I31" s="1"/>
      <c r="J31" s="1"/>
      <c r="K31" s="1"/>
      <c r="L31" s="1"/>
      <c r="M31" s="1"/>
      <c r="N31" s="1"/>
      <c r="O31" s="1"/>
      <c r="P31" s="25">
        <v>16</v>
      </c>
      <c r="Q31" s="109" t="s">
        <v>381</v>
      </c>
      <c r="R31" s="109">
        <v>3890</v>
      </c>
      <c r="S31" s="109"/>
      <c r="T31" s="109"/>
      <c r="U31" s="109"/>
      <c r="V31" s="109"/>
      <c r="W31" s="109"/>
      <c r="X31" s="109"/>
      <c r="Y31" s="109"/>
      <c r="Z31" s="109"/>
      <c r="AA31" s="109"/>
      <c r="AB31" s="109"/>
      <c r="AC31" s="109"/>
      <c r="AD31" s="109"/>
      <c r="AE31" s="109"/>
      <c r="AF31" s="109"/>
      <c r="AG31" s="109"/>
      <c r="AH31" s="109"/>
      <c r="AI31" s="109"/>
      <c r="AJ31" s="109"/>
      <c r="AK31" s="1"/>
      <c r="AL31" s="1"/>
      <c r="AM31" s="1"/>
      <c r="AN31" s="1"/>
      <c r="AO31" s="1"/>
      <c r="AP31" s="1"/>
      <c r="AQ31" s="1"/>
      <c r="AR31" s="1"/>
      <c r="AS31" s="1"/>
      <c r="AT31" s="1"/>
    </row>
    <row r="32" spans="1:46" x14ac:dyDescent="0.2">
      <c r="A32" s="109"/>
      <c r="B32" s="109"/>
      <c r="C32" s="109"/>
      <c r="D32" s="109"/>
      <c r="E32" s="109"/>
      <c r="F32" s="109"/>
      <c r="G32" s="109"/>
      <c r="H32" s="109"/>
      <c r="I32" s="109"/>
      <c r="J32" s="109"/>
      <c r="K32" s="109"/>
      <c r="L32" s="109"/>
      <c r="M32" s="109"/>
      <c r="N32" s="109"/>
      <c r="O32" s="109"/>
      <c r="P32" s="109">
        <v>17</v>
      </c>
      <c r="Q32" s="109" t="s">
        <v>402</v>
      </c>
      <c r="R32" s="109">
        <v>1325</v>
      </c>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row>
    <row r="33" spans="1:46" x14ac:dyDescent="0.2">
      <c r="A33" s="109"/>
      <c r="B33" s="109"/>
      <c r="C33" s="109"/>
      <c r="D33" s="109"/>
      <c r="E33" s="109"/>
      <c r="F33" s="109"/>
      <c r="G33" s="109"/>
      <c r="H33" s="109"/>
      <c r="I33" s="109"/>
      <c r="J33" s="109"/>
      <c r="K33" s="109"/>
      <c r="L33" s="109"/>
      <c r="M33" s="109"/>
      <c r="N33" s="109"/>
      <c r="O33" s="109"/>
      <c r="P33" s="109">
        <v>18</v>
      </c>
      <c r="Q33" s="109" t="s">
        <v>410</v>
      </c>
      <c r="R33" s="109">
        <v>1855</v>
      </c>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row>
    <row r="34" spans="1:46" x14ac:dyDescent="0.2">
      <c r="A34" s="109"/>
      <c r="B34" s="109"/>
      <c r="C34" s="109"/>
      <c r="D34" s="109"/>
      <c r="E34" s="109"/>
      <c r="F34" s="109"/>
      <c r="G34" s="109"/>
      <c r="H34" s="109"/>
      <c r="I34" s="109"/>
      <c r="J34" s="109"/>
      <c r="K34" s="109"/>
      <c r="L34" s="109"/>
      <c r="M34" s="109"/>
      <c r="N34" s="109"/>
      <c r="O34" s="109"/>
      <c r="P34" s="109">
        <v>19</v>
      </c>
      <c r="Q34" s="109" t="s">
        <v>408</v>
      </c>
      <c r="R34" s="109">
        <v>10070</v>
      </c>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row>
    <row r="35" spans="1:46" x14ac:dyDescent="0.2">
      <c r="A35" s="109"/>
      <c r="B35" s="109"/>
      <c r="C35" s="109"/>
      <c r="D35" s="109"/>
      <c r="E35" s="109"/>
      <c r="F35" s="109"/>
      <c r="G35" s="109"/>
      <c r="H35" s="109"/>
      <c r="I35" s="109"/>
      <c r="J35" s="109"/>
      <c r="K35" s="109"/>
      <c r="L35" s="109"/>
      <c r="M35" s="109"/>
      <c r="N35" s="109"/>
      <c r="O35" s="109"/>
      <c r="P35" s="109">
        <v>20</v>
      </c>
      <c r="Q35" s="109" t="s">
        <v>382</v>
      </c>
      <c r="R35" s="109">
        <v>4605</v>
      </c>
      <c r="S35" s="109"/>
      <c r="T35" s="109"/>
      <c r="U35" s="109"/>
      <c r="V35" s="109"/>
      <c r="W35" s="109"/>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row>
    <row r="36" spans="1:46" x14ac:dyDescent="0.2">
      <c r="A36" s="109"/>
      <c r="B36" s="109"/>
      <c r="C36" s="109"/>
      <c r="D36" s="109"/>
      <c r="E36" s="109"/>
      <c r="F36" s="109"/>
      <c r="G36" s="109"/>
      <c r="H36" s="109"/>
      <c r="I36" s="109"/>
      <c r="J36" s="109"/>
      <c r="K36" s="109"/>
      <c r="L36" s="109"/>
      <c r="M36" s="109"/>
      <c r="N36" s="109"/>
      <c r="O36" s="109"/>
      <c r="P36" s="109">
        <v>21</v>
      </c>
      <c r="Q36" s="109" t="s">
        <v>383</v>
      </c>
      <c r="R36" s="109">
        <v>2175</v>
      </c>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row>
    <row r="37" spans="1:46" x14ac:dyDescent="0.2">
      <c r="A37" s="109"/>
      <c r="B37" s="109"/>
      <c r="C37" s="109"/>
      <c r="D37" s="109"/>
      <c r="E37" s="109"/>
      <c r="F37" s="109"/>
      <c r="G37" s="109"/>
      <c r="H37" s="109"/>
      <c r="I37" s="109"/>
      <c r="J37" s="109"/>
      <c r="K37" s="109"/>
      <c r="L37" s="109"/>
      <c r="M37" s="109"/>
      <c r="N37" s="109"/>
      <c r="O37" s="109"/>
      <c r="P37" s="109">
        <v>22</v>
      </c>
      <c r="Q37" s="109" t="s">
        <v>384</v>
      </c>
      <c r="R37" s="109">
        <v>3605</v>
      </c>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row>
    <row r="38" spans="1:46" x14ac:dyDescent="0.2">
      <c r="A38" s="109"/>
      <c r="B38" s="109"/>
      <c r="C38" s="109"/>
      <c r="D38" s="109"/>
      <c r="E38" s="109"/>
      <c r="F38" s="109"/>
      <c r="G38" s="109"/>
      <c r="H38" s="109"/>
      <c r="I38" s="109"/>
      <c r="J38" s="109"/>
      <c r="K38" s="109"/>
      <c r="L38" s="109"/>
      <c r="M38" s="109"/>
      <c r="N38" s="109"/>
      <c r="O38" s="109"/>
      <c r="P38" s="109">
        <v>23</v>
      </c>
      <c r="Q38" s="109" t="s">
        <v>385</v>
      </c>
      <c r="R38" s="109">
        <v>4430</v>
      </c>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row>
    <row r="39" spans="1:46" x14ac:dyDescent="0.2">
      <c r="A39" s="109"/>
      <c r="B39" s="109"/>
      <c r="C39" s="109"/>
      <c r="D39" s="109"/>
      <c r="E39" s="109"/>
      <c r="F39" s="109"/>
      <c r="G39" s="109"/>
      <c r="H39" s="109"/>
      <c r="I39" s="109"/>
      <c r="J39" s="109"/>
      <c r="K39" s="109"/>
      <c r="L39" s="109"/>
      <c r="M39" s="109"/>
      <c r="N39" s="109"/>
      <c r="O39" s="109"/>
      <c r="P39" s="109">
        <v>24</v>
      </c>
      <c r="Q39" s="109" t="s">
        <v>386</v>
      </c>
      <c r="R39" s="109">
        <v>4445</v>
      </c>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row>
    <row r="40" spans="1:46" x14ac:dyDescent="0.2">
      <c r="A40" s="109"/>
      <c r="B40" s="109"/>
      <c r="C40" s="109"/>
      <c r="D40" s="109"/>
      <c r="E40" s="109"/>
      <c r="F40" s="109"/>
      <c r="G40" s="109"/>
      <c r="H40" s="109"/>
      <c r="I40" s="109"/>
      <c r="J40" s="109"/>
      <c r="K40" s="109"/>
      <c r="L40" s="109"/>
      <c r="M40" s="109"/>
      <c r="N40" s="109"/>
      <c r="O40" s="109"/>
      <c r="P40" s="109">
        <v>25</v>
      </c>
      <c r="Q40" s="109" t="s">
        <v>406</v>
      </c>
      <c r="R40" s="109">
        <v>5845</v>
      </c>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row>
    <row r="41" spans="1:46" x14ac:dyDescent="0.2">
      <c r="A41" s="109"/>
      <c r="B41" s="109"/>
      <c r="C41" s="109"/>
      <c r="D41" s="109"/>
      <c r="E41" s="109"/>
      <c r="F41" s="109"/>
      <c r="G41" s="109"/>
      <c r="H41" s="109"/>
      <c r="I41" s="109"/>
      <c r="J41" s="109"/>
      <c r="K41" s="109"/>
      <c r="L41" s="109"/>
      <c r="M41" s="109"/>
      <c r="N41" s="109"/>
      <c r="O41" s="109"/>
      <c r="P41" s="109">
        <v>26</v>
      </c>
      <c r="Q41" s="109" t="s">
        <v>387</v>
      </c>
      <c r="R41" s="109">
        <v>2295</v>
      </c>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row>
    <row r="42" spans="1:46" x14ac:dyDescent="0.2">
      <c r="A42" s="109"/>
      <c r="B42" s="109"/>
      <c r="C42" s="109"/>
      <c r="D42" s="109"/>
      <c r="E42" s="109"/>
      <c r="F42" s="109"/>
      <c r="G42" s="109"/>
      <c r="H42" s="109"/>
      <c r="I42" s="109"/>
      <c r="J42" s="109"/>
      <c r="K42" s="109"/>
      <c r="L42" s="109"/>
      <c r="M42" s="109"/>
      <c r="N42" s="109"/>
      <c r="O42" s="109"/>
      <c r="P42" s="109">
        <v>27</v>
      </c>
      <c r="Q42" s="109" t="s">
        <v>388</v>
      </c>
      <c r="R42" s="109">
        <v>2180</v>
      </c>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row>
    <row r="43" spans="1:46" x14ac:dyDescent="0.2">
      <c r="A43" s="109"/>
      <c r="B43" s="109"/>
      <c r="C43" s="109"/>
      <c r="D43" s="109"/>
      <c r="E43" s="109"/>
      <c r="F43" s="109"/>
      <c r="G43" s="109"/>
      <c r="H43" s="109"/>
      <c r="I43" s="109"/>
      <c r="J43" s="109"/>
      <c r="K43" s="109"/>
      <c r="L43" s="109"/>
      <c r="M43" s="109"/>
      <c r="N43" s="109"/>
      <c r="O43" s="109"/>
      <c r="P43" s="109">
        <v>28</v>
      </c>
      <c r="Q43" s="109" t="s">
        <v>389</v>
      </c>
      <c r="R43" s="109">
        <v>3120</v>
      </c>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row>
    <row r="44" spans="1:46" x14ac:dyDescent="0.2">
      <c r="A44" s="109"/>
      <c r="B44" s="109"/>
      <c r="C44" s="109"/>
      <c r="D44" s="109"/>
      <c r="E44" s="109"/>
      <c r="F44" s="109"/>
      <c r="G44" s="109"/>
      <c r="H44" s="109"/>
      <c r="I44" s="109"/>
      <c r="J44" s="109"/>
      <c r="K44" s="109"/>
      <c r="L44" s="109"/>
      <c r="M44" s="109"/>
      <c r="N44" s="109"/>
      <c r="O44" s="109"/>
      <c r="P44" s="109">
        <v>29</v>
      </c>
      <c r="Q44" s="109" t="s">
        <v>390</v>
      </c>
      <c r="R44" s="109">
        <v>3340</v>
      </c>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row>
    <row r="45" spans="1:46" x14ac:dyDescent="0.2">
      <c r="A45" s="109"/>
      <c r="B45" s="109"/>
      <c r="C45" s="109"/>
      <c r="D45" s="109"/>
      <c r="E45" s="109"/>
      <c r="F45" s="109"/>
      <c r="G45" s="109"/>
      <c r="H45" s="109"/>
      <c r="I45" s="109"/>
      <c r="J45" s="109"/>
      <c r="K45" s="109"/>
      <c r="L45" s="109"/>
      <c r="M45" s="109"/>
      <c r="N45" s="109"/>
      <c r="O45" s="109"/>
      <c r="P45" s="109">
        <v>30</v>
      </c>
      <c r="Q45" s="109" t="s">
        <v>391</v>
      </c>
      <c r="R45" s="109">
        <v>1950</v>
      </c>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row>
    <row r="46" spans="1:46" x14ac:dyDescent="0.2">
      <c r="A46" s="109"/>
      <c r="B46" s="109"/>
      <c r="C46" s="109"/>
      <c r="D46" s="109"/>
      <c r="E46" s="109"/>
      <c r="F46" s="109"/>
      <c r="G46" s="109"/>
      <c r="H46" s="109"/>
      <c r="I46" s="109"/>
      <c r="J46" s="109"/>
      <c r="K46" s="109"/>
      <c r="L46" s="109"/>
      <c r="M46" s="109"/>
      <c r="N46" s="109"/>
      <c r="O46" s="109"/>
      <c r="P46" s="109">
        <v>31</v>
      </c>
      <c r="Q46" s="109" t="s">
        <v>392</v>
      </c>
      <c r="R46" s="109">
        <v>1215</v>
      </c>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row>
    <row r="47" spans="1:46" x14ac:dyDescent="0.2">
      <c r="A47" s="109"/>
      <c r="B47" s="109"/>
      <c r="C47" s="109"/>
      <c r="D47" s="109"/>
      <c r="E47" s="109"/>
      <c r="F47" s="109"/>
      <c r="G47" s="109"/>
      <c r="H47" s="109"/>
      <c r="I47" s="109"/>
      <c r="J47" s="109"/>
      <c r="K47" s="109"/>
      <c r="L47" s="109"/>
      <c r="M47" s="109"/>
      <c r="N47" s="109"/>
      <c r="O47" s="109"/>
      <c r="P47" s="109">
        <v>32</v>
      </c>
      <c r="Q47" s="109" t="s">
        <v>413</v>
      </c>
      <c r="R47" s="109">
        <v>10775</v>
      </c>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row>
    <row r="48" spans="1:46" x14ac:dyDescent="0.2">
      <c r="A48" s="109"/>
      <c r="B48" s="109"/>
      <c r="C48" s="109"/>
      <c r="D48" s="109"/>
      <c r="E48" s="109"/>
      <c r="F48" s="109"/>
      <c r="G48" s="109"/>
      <c r="H48" s="109"/>
      <c r="I48" s="109"/>
      <c r="J48" s="109"/>
      <c r="K48" s="109"/>
      <c r="L48" s="109"/>
      <c r="M48" s="109"/>
      <c r="N48" s="109"/>
      <c r="O48" s="109"/>
      <c r="P48" s="109">
        <v>33</v>
      </c>
      <c r="Q48" s="109" t="s">
        <v>393</v>
      </c>
      <c r="R48" s="109">
        <v>2905</v>
      </c>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row>
    <row r="49" spans="1:46" x14ac:dyDescent="0.2">
      <c r="A49" s="109"/>
      <c r="B49" s="109"/>
      <c r="C49" s="109"/>
      <c r="D49" s="109"/>
      <c r="E49" s="109"/>
      <c r="F49" s="109"/>
      <c r="G49" s="109"/>
      <c r="H49" s="109"/>
      <c r="I49" s="109"/>
      <c r="J49" s="109"/>
      <c r="K49" s="109"/>
      <c r="L49" s="109"/>
      <c r="M49" s="109"/>
      <c r="N49" s="109"/>
      <c r="O49" s="109"/>
      <c r="P49" s="109">
        <v>34</v>
      </c>
      <c r="Q49" s="109" t="s">
        <v>394</v>
      </c>
      <c r="R49" s="109">
        <v>5910</v>
      </c>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row>
    <row r="50" spans="1:46" x14ac:dyDescent="0.2">
      <c r="A50" s="109"/>
      <c r="B50" s="109"/>
      <c r="C50" s="109"/>
      <c r="D50" s="109"/>
      <c r="E50" s="109"/>
      <c r="F50" s="109"/>
      <c r="G50" s="109"/>
      <c r="H50" s="109"/>
      <c r="I50" s="109"/>
      <c r="J50" s="109"/>
      <c r="K50" s="109"/>
      <c r="L50" s="109"/>
      <c r="M50" s="109"/>
      <c r="N50" s="109"/>
      <c r="O50" s="109"/>
      <c r="P50" s="109">
        <v>35</v>
      </c>
      <c r="Q50" s="109" t="s">
        <v>395</v>
      </c>
      <c r="R50" s="109">
        <v>4705</v>
      </c>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row>
    <row r="51" spans="1:46" x14ac:dyDescent="0.2">
      <c r="A51" s="109"/>
      <c r="B51" s="109"/>
      <c r="C51" s="109"/>
      <c r="D51" s="109"/>
      <c r="E51" s="109"/>
      <c r="F51" s="109"/>
      <c r="G51" s="109"/>
      <c r="H51" s="109"/>
      <c r="I51" s="109"/>
      <c r="J51" s="109"/>
      <c r="K51" s="109"/>
      <c r="L51" s="109"/>
      <c r="M51" s="109"/>
      <c r="N51" s="109"/>
      <c r="O51" s="109"/>
      <c r="P51" s="109">
        <v>36</v>
      </c>
      <c r="Q51" s="109" t="s">
        <v>405</v>
      </c>
      <c r="R51" s="109">
        <v>2435</v>
      </c>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row>
    <row r="52" spans="1:46" x14ac:dyDescent="0.2">
      <c r="A52" s="109"/>
      <c r="B52" s="109"/>
      <c r="C52" s="109"/>
      <c r="D52" s="109"/>
      <c r="E52" s="109"/>
      <c r="F52" s="109"/>
      <c r="G52" s="109"/>
      <c r="H52" s="109"/>
      <c r="I52" s="109"/>
      <c r="J52" s="109"/>
      <c r="K52" s="109"/>
      <c r="L52" s="109"/>
      <c r="M52" s="109"/>
      <c r="N52" s="109"/>
      <c r="O52" s="109"/>
      <c r="P52" s="109">
        <v>37</v>
      </c>
      <c r="Q52" s="109" t="s">
        <v>396</v>
      </c>
      <c r="R52" s="109">
        <v>1845</v>
      </c>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row>
    <row r="53" spans="1:46" x14ac:dyDescent="0.2">
      <c r="A53" s="109"/>
      <c r="B53" s="109"/>
      <c r="C53" s="109"/>
      <c r="D53" s="109"/>
      <c r="E53" s="109"/>
      <c r="F53" s="109"/>
      <c r="G53" s="109"/>
      <c r="H53" s="109"/>
      <c r="I53" s="109"/>
      <c r="J53" s="109"/>
      <c r="K53" s="109"/>
      <c r="L53" s="109"/>
      <c r="M53" s="109"/>
      <c r="N53" s="109"/>
      <c r="O53" s="109"/>
      <c r="P53" s="109">
        <v>38</v>
      </c>
      <c r="Q53" s="109" t="s">
        <v>397</v>
      </c>
      <c r="R53" s="109">
        <v>1790</v>
      </c>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row>
    <row r="54" spans="1:46" x14ac:dyDescent="0.2">
      <c r="A54" s="109"/>
      <c r="B54" s="109"/>
      <c r="C54" s="109"/>
      <c r="D54" s="109"/>
      <c r="E54" s="109"/>
      <c r="F54" s="109"/>
      <c r="G54" s="109"/>
      <c r="H54" s="109"/>
      <c r="I54" s="109"/>
      <c r="J54" s="109"/>
      <c r="K54" s="109"/>
      <c r="L54" s="109"/>
      <c r="M54" s="109"/>
      <c r="N54" s="109"/>
      <c r="O54" s="109"/>
      <c r="P54" s="109">
        <v>39</v>
      </c>
      <c r="Q54" s="109" t="s">
        <v>414</v>
      </c>
      <c r="R54" s="109">
        <v>2945</v>
      </c>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row>
    <row r="55" spans="1:46" x14ac:dyDescent="0.2">
      <c r="A55" s="109"/>
      <c r="B55" s="109"/>
      <c r="C55" s="109"/>
      <c r="D55" s="109"/>
      <c r="E55" s="109"/>
      <c r="F55" s="109"/>
      <c r="G55" s="109"/>
      <c r="H55" s="109"/>
      <c r="I55" s="109"/>
      <c r="J55" s="109"/>
      <c r="K55" s="109"/>
      <c r="L55" s="109"/>
      <c r="M55" s="109"/>
      <c r="N55" s="109"/>
      <c r="O55" s="109"/>
      <c r="P55" s="109">
        <v>40</v>
      </c>
      <c r="Q55" s="109" t="s">
        <v>398</v>
      </c>
      <c r="R55" s="109">
        <v>2945</v>
      </c>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row>
    <row r="56" spans="1:46" x14ac:dyDescent="0.2">
      <c r="A56" s="109"/>
      <c r="B56" s="109"/>
      <c r="C56" s="109"/>
      <c r="D56" s="109"/>
      <c r="E56" s="109"/>
      <c r="F56" s="109"/>
      <c r="G56" s="109"/>
      <c r="H56" s="109"/>
      <c r="I56" s="109"/>
      <c r="J56" s="109"/>
      <c r="K56" s="109"/>
      <c r="L56" s="109"/>
      <c r="M56" s="109"/>
      <c r="N56" s="109"/>
      <c r="O56" s="109"/>
      <c r="P56" s="109">
        <v>41</v>
      </c>
      <c r="Q56" s="109" t="s">
        <v>401</v>
      </c>
      <c r="R56" s="109">
        <v>4430</v>
      </c>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row>
    <row r="57" spans="1:46" x14ac:dyDescent="0.2">
      <c r="A57" s="109"/>
      <c r="B57" s="109"/>
      <c r="C57" s="109"/>
      <c r="D57" s="109"/>
      <c r="E57" s="109"/>
      <c r="F57" s="109"/>
      <c r="G57" s="109"/>
      <c r="H57" s="109"/>
      <c r="I57" s="109"/>
      <c r="J57" s="109"/>
      <c r="K57" s="109"/>
      <c r="L57" s="109"/>
      <c r="M57" s="109"/>
      <c r="N57" s="109"/>
      <c r="O57" s="109"/>
      <c r="P57" s="109">
        <v>42</v>
      </c>
      <c r="Q57" s="109" t="s">
        <v>399</v>
      </c>
      <c r="R57" s="109">
        <v>2785</v>
      </c>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row>
    <row r="58" spans="1:46" x14ac:dyDescent="0.2">
      <c r="A58" s="109"/>
      <c r="B58" s="109"/>
      <c r="C58" s="109"/>
      <c r="D58" s="109"/>
      <c r="E58" s="109"/>
      <c r="F58" s="109"/>
      <c r="G58" s="109"/>
      <c r="H58" s="109"/>
      <c r="I58" s="109"/>
      <c r="J58" s="109"/>
      <c r="K58" s="109"/>
      <c r="L58" s="109"/>
      <c r="M58" s="109"/>
      <c r="N58" s="109"/>
      <c r="O58" s="109"/>
      <c r="P58" s="109">
        <v>43</v>
      </c>
      <c r="Q58" s="109" t="s">
        <v>412</v>
      </c>
      <c r="R58" s="109">
        <v>3170</v>
      </c>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row>
    <row r="59" spans="1:46" x14ac:dyDescent="0.2">
      <c r="A59" s="109"/>
      <c r="B59" s="109"/>
      <c r="C59" s="109"/>
      <c r="D59" s="109"/>
      <c r="E59" s="109"/>
      <c r="F59" s="109"/>
      <c r="G59" s="109"/>
      <c r="H59" s="109"/>
      <c r="I59" s="109"/>
      <c r="J59" s="109"/>
      <c r="K59" s="109"/>
      <c r="L59" s="109"/>
      <c r="M59" s="109"/>
      <c r="N59" s="109"/>
      <c r="O59" s="109"/>
      <c r="P59" s="109">
        <v>44</v>
      </c>
      <c r="Q59" s="109" t="s">
        <v>409</v>
      </c>
      <c r="R59" s="109">
        <v>2030</v>
      </c>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row>
    <row r="60" spans="1:46" x14ac:dyDescent="0.2">
      <c r="A60" s="109"/>
      <c r="B60" s="109"/>
      <c r="C60" s="109"/>
      <c r="D60" s="109"/>
      <c r="E60" s="109"/>
      <c r="F60" s="109"/>
      <c r="G60" s="109"/>
      <c r="H60" s="109"/>
      <c r="I60" s="109"/>
      <c r="J60" s="109"/>
      <c r="K60" s="109"/>
      <c r="L60" s="109"/>
      <c r="M60" s="109"/>
      <c r="N60" s="109"/>
      <c r="O60" s="109"/>
      <c r="P60" s="109">
        <v>45</v>
      </c>
      <c r="Q60" s="109" t="s">
        <v>400</v>
      </c>
      <c r="R60" s="109">
        <v>4260</v>
      </c>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row>
    <row r="61" spans="1:46" x14ac:dyDescent="0.2">
      <c r="A61" s="109"/>
      <c r="B61" s="109"/>
      <c r="C61" s="109"/>
      <c r="D61" s="109"/>
      <c r="E61" s="109"/>
      <c r="F61" s="109"/>
      <c r="G61" s="109"/>
      <c r="H61" s="109"/>
      <c r="I61" s="109"/>
      <c r="J61" s="109"/>
      <c r="K61" s="109"/>
      <c r="L61" s="109"/>
      <c r="M61" s="109"/>
      <c r="N61" s="109"/>
      <c r="O61" s="109"/>
      <c r="P61" s="109">
        <v>46</v>
      </c>
      <c r="Q61" s="109" t="s">
        <v>411</v>
      </c>
      <c r="R61" s="109">
        <v>7500</v>
      </c>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row>
    <row r="62" spans="1:46" x14ac:dyDescent="0.2">
      <c r="A62" s="109"/>
      <c r="B62" s="109"/>
      <c r="C62" s="109"/>
      <c r="D62" s="109"/>
      <c r="E62" s="109"/>
      <c r="F62" s="109"/>
      <c r="G62" s="109"/>
      <c r="H62" s="109"/>
      <c r="I62" s="109"/>
      <c r="J62" s="109"/>
      <c r="K62" s="109"/>
      <c r="L62" s="109"/>
      <c r="M62" s="109"/>
      <c r="N62" s="109"/>
      <c r="O62" s="109"/>
      <c r="P62" s="109">
        <v>47</v>
      </c>
      <c r="Q62" s="109" t="s">
        <v>179</v>
      </c>
      <c r="R62" s="109">
        <v>705</v>
      </c>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row>
    <row r="63" spans="1:46" x14ac:dyDescent="0.2">
      <c r="A63" s="109"/>
      <c r="B63" s="109"/>
      <c r="C63" s="109"/>
      <c r="D63" s="109"/>
      <c r="E63" s="109"/>
      <c r="F63" s="109"/>
      <c r="G63" s="109"/>
      <c r="H63" s="109"/>
      <c r="I63" s="109"/>
      <c r="J63" s="109"/>
      <c r="K63" s="109"/>
      <c r="L63" s="109"/>
      <c r="M63" s="109"/>
      <c r="N63" s="109"/>
      <c r="O63" s="109"/>
      <c r="P63" s="109">
        <v>48</v>
      </c>
      <c r="Q63" s="109" t="s">
        <v>180</v>
      </c>
      <c r="R63" s="109">
        <v>330</v>
      </c>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row>
    <row r="64" spans="1:46" x14ac:dyDescent="0.2">
      <c r="A64" s="109"/>
      <c r="B64" s="109"/>
      <c r="C64" s="109"/>
      <c r="D64" s="109"/>
      <c r="E64" s="109"/>
      <c r="F64" s="109"/>
      <c r="G64" s="109"/>
      <c r="H64" s="109"/>
      <c r="I64" s="109"/>
      <c r="J64" s="109"/>
      <c r="K64" s="109"/>
      <c r="L64" s="109"/>
      <c r="M64" s="109"/>
      <c r="N64" s="109"/>
      <c r="O64" s="109"/>
      <c r="P64" s="109">
        <v>49</v>
      </c>
      <c r="Q64" s="109" t="s">
        <v>181</v>
      </c>
      <c r="R64" s="109">
        <v>385</v>
      </c>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row>
    <row r="65" spans="1:46" x14ac:dyDescent="0.2">
      <c r="A65" s="109"/>
      <c r="B65" s="109"/>
      <c r="C65" s="109"/>
      <c r="D65" s="109"/>
      <c r="E65" s="109"/>
      <c r="F65" s="109"/>
      <c r="G65" s="109"/>
      <c r="H65" s="109"/>
      <c r="I65" s="109"/>
      <c r="J65" s="109"/>
      <c r="K65" s="109"/>
      <c r="L65" s="109"/>
      <c r="M65" s="109"/>
      <c r="N65" s="109"/>
      <c r="O65" s="109"/>
      <c r="P65" s="109">
        <v>50</v>
      </c>
      <c r="Q65" s="109" t="s">
        <v>182</v>
      </c>
      <c r="R65" s="109">
        <v>735</v>
      </c>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row>
    <row r="66" spans="1:46" x14ac:dyDescent="0.2">
      <c r="A66" s="109"/>
      <c r="B66" s="109"/>
      <c r="C66" s="109"/>
      <c r="D66" s="109"/>
      <c r="E66" s="109"/>
      <c r="F66" s="109"/>
      <c r="G66" s="109"/>
      <c r="H66" s="109"/>
      <c r="I66" s="109"/>
      <c r="J66" s="109"/>
      <c r="K66" s="109"/>
      <c r="L66" s="109"/>
      <c r="M66" s="109"/>
      <c r="N66" s="109"/>
      <c r="O66" s="109"/>
      <c r="P66" s="109">
        <v>51</v>
      </c>
      <c r="Q66" s="109" t="s">
        <v>183</v>
      </c>
      <c r="R66" s="109">
        <v>1165</v>
      </c>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row>
    <row r="67" spans="1:46" x14ac:dyDescent="0.2">
      <c r="A67" s="109"/>
      <c r="B67" s="109"/>
      <c r="C67" s="109"/>
      <c r="D67" s="109"/>
      <c r="E67" s="109"/>
      <c r="F67" s="109"/>
      <c r="G67" s="109"/>
      <c r="H67" s="109"/>
      <c r="I67" s="109"/>
      <c r="J67" s="109"/>
      <c r="K67" s="109"/>
      <c r="L67" s="109"/>
      <c r="M67" s="109"/>
      <c r="N67" s="109"/>
      <c r="O67" s="109"/>
      <c r="P67" s="109">
        <v>52</v>
      </c>
      <c r="Q67" s="109" t="s">
        <v>184</v>
      </c>
      <c r="R67" s="109">
        <v>600</v>
      </c>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row>
    <row r="68" spans="1:46" x14ac:dyDescent="0.2">
      <c r="A68" s="109"/>
      <c r="B68" s="109"/>
      <c r="C68" s="109"/>
      <c r="D68" s="109"/>
      <c r="E68" s="109"/>
      <c r="F68" s="109"/>
      <c r="G68" s="109"/>
      <c r="H68" s="109"/>
      <c r="I68" s="109"/>
      <c r="J68" s="109"/>
      <c r="K68" s="109"/>
      <c r="L68" s="109"/>
      <c r="M68" s="109"/>
      <c r="N68" s="109"/>
      <c r="O68" s="109"/>
      <c r="P68" s="109">
        <v>53</v>
      </c>
      <c r="Q68" s="109" t="s">
        <v>185</v>
      </c>
      <c r="R68" s="109">
        <v>355</v>
      </c>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row>
    <row r="69" spans="1:46" x14ac:dyDescent="0.2">
      <c r="A69" s="109"/>
      <c r="B69" s="109"/>
      <c r="C69" s="109"/>
      <c r="D69" s="109"/>
      <c r="E69" s="109"/>
      <c r="F69" s="109"/>
      <c r="G69" s="109"/>
      <c r="H69" s="109"/>
      <c r="I69" s="109"/>
      <c r="J69" s="109"/>
      <c r="K69" s="109"/>
      <c r="L69" s="109"/>
      <c r="M69" s="109"/>
      <c r="N69" s="109"/>
      <c r="O69" s="109"/>
      <c r="P69" s="109">
        <v>54</v>
      </c>
      <c r="Q69" s="109" t="s">
        <v>186</v>
      </c>
      <c r="R69" s="109">
        <v>425</v>
      </c>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row>
    <row r="70" spans="1:46" x14ac:dyDescent="0.2">
      <c r="A70" s="109"/>
      <c r="B70" s="109"/>
      <c r="C70" s="109"/>
      <c r="D70" s="109"/>
      <c r="E70" s="109"/>
      <c r="F70" s="109"/>
      <c r="G70" s="109"/>
      <c r="H70" s="109"/>
      <c r="I70" s="109"/>
      <c r="J70" s="109"/>
      <c r="K70" s="109"/>
      <c r="L70" s="109"/>
      <c r="M70" s="109"/>
      <c r="N70" s="109"/>
      <c r="O70" s="109"/>
      <c r="P70" s="109">
        <v>55</v>
      </c>
      <c r="Q70" s="109" t="s">
        <v>187</v>
      </c>
      <c r="R70" s="109">
        <v>1130</v>
      </c>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row>
    <row r="71" spans="1:46" x14ac:dyDescent="0.2">
      <c r="A71" s="109"/>
      <c r="B71" s="109"/>
      <c r="C71" s="109"/>
      <c r="D71" s="109"/>
      <c r="E71" s="109"/>
      <c r="F71" s="109"/>
      <c r="G71" s="109"/>
      <c r="H71" s="109"/>
      <c r="I71" s="109"/>
      <c r="J71" s="109"/>
      <c r="K71" s="109"/>
      <c r="L71" s="109"/>
      <c r="M71" s="109"/>
      <c r="N71" s="109"/>
      <c r="O71" s="109"/>
      <c r="P71" s="109">
        <v>56</v>
      </c>
      <c r="Q71" s="109" t="s">
        <v>188</v>
      </c>
      <c r="R71" s="109">
        <v>715</v>
      </c>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row>
    <row r="72" spans="1:46" x14ac:dyDescent="0.2">
      <c r="A72" s="109"/>
      <c r="B72" s="109"/>
      <c r="C72" s="109"/>
      <c r="D72" s="109"/>
      <c r="E72" s="109"/>
      <c r="F72" s="109"/>
      <c r="G72" s="109"/>
      <c r="H72" s="109"/>
      <c r="I72" s="109"/>
      <c r="J72" s="109"/>
      <c r="K72" s="109"/>
      <c r="L72" s="109"/>
      <c r="M72" s="109"/>
      <c r="N72" s="109"/>
      <c r="O72" s="109"/>
      <c r="P72" s="109">
        <v>57</v>
      </c>
      <c r="Q72" s="109" t="s">
        <v>189</v>
      </c>
      <c r="R72" s="109">
        <v>565</v>
      </c>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c r="AQ72" s="109"/>
      <c r="AR72" s="109"/>
      <c r="AS72" s="109"/>
      <c r="AT72" s="109"/>
    </row>
    <row r="73" spans="1:46" x14ac:dyDescent="0.2">
      <c r="A73" s="109"/>
      <c r="B73" s="109"/>
      <c r="C73" s="109"/>
      <c r="D73" s="109"/>
      <c r="E73" s="109"/>
      <c r="F73" s="109"/>
      <c r="G73" s="109"/>
      <c r="H73" s="109"/>
      <c r="I73" s="109"/>
      <c r="J73" s="109"/>
      <c r="K73" s="109"/>
      <c r="L73" s="109"/>
      <c r="M73" s="109"/>
      <c r="N73" s="109"/>
      <c r="O73" s="109"/>
      <c r="P73" s="109">
        <v>58</v>
      </c>
      <c r="Q73" s="109" t="s">
        <v>190</v>
      </c>
      <c r="R73" s="109">
        <v>3115</v>
      </c>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row>
    <row r="74" spans="1:46" x14ac:dyDescent="0.2">
      <c r="A74" s="109"/>
      <c r="B74" s="109"/>
      <c r="C74" s="109"/>
      <c r="D74" s="109"/>
      <c r="E74" s="109"/>
      <c r="F74" s="109"/>
      <c r="G74" s="109"/>
      <c r="H74" s="109"/>
      <c r="I74" s="109"/>
      <c r="J74" s="109"/>
      <c r="K74" s="109"/>
      <c r="L74" s="109"/>
      <c r="M74" s="109"/>
      <c r="N74" s="109"/>
      <c r="O74" s="109"/>
      <c r="P74" s="109">
        <v>59</v>
      </c>
      <c r="Q74" s="109" t="s">
        <v>191</v>
      </c>
      <c r="R74" s="109">
        <v>555</v>
      </c>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row>
    <row r="75" spans="1:46" x14ac:dyDescent="0.2">
      <c r="A75" s="109"/>
      <c r="B75" s="109"/>
      <c r="C75" s="109"/>
      <c r="D75" s="109"/>
      <c r="E75" s="109"/>
      <c r="F75" s="109"/>
      <c r="G75" s="109"/>
      <c r="H75" s="109"/>
      <c r="I75" s="109"/>
      <c r="J75" s="109"/>
      <c r="K75" s="109"/>
      <c r="L75" s="109"/>
      <c r="M75" s="109"/>
      <c r="N75" s="109"/>
      <c r="O75" s="109"/>
      <c r="P75" s="109">
        <v>60</v>
      </c>
      <c r="Q75" s="109" t="s">
        <v>192</v>
      </c>
      <c r="R75" s="109">
        <v>580</v>
      </c>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row>
    <row r="76" spans="1:46" x14ac:dyDescent="0.2">
      <c r="A76" s="109"/>
      <c r="B76" s="109"/>
      <c r="C76" s="109"/>
      <c r="D76" s="109"/>
      <c r="E76" s="109"/>
      <c r="F76" s="109"/>
      <c r="G76" s="109"/>
      <c r="H76" s="109"/>
      <c r="I76" s="109"/>
      <c r="J76" s="109"/>
      <c r="K76" s="109"/>
      <c r="L76" s="109"/>
      <c r="M76" s="109"/>
      <c r="N76" s="109"/>
      <c r="O76" s="109"/>
      <c r="P76" s="109">
        <v>61</v>
      </c>
      <c r="Q76" s="109" t="s">
        <v>193</v>
      </c>
      <c r="R76" s="109">
        <v>1205</v>
      </c>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row>
    <row r="77" spans="1:46" x14ac:dyDescent="0.2">
      <c r="A77" s="109"/>
      <c r="B77" s="109"/>
      <c r="C77" s="109"/>
      <c r="D77" s="109"/>
      <c r="E77" s="109"/>
      <c r="F77" s="109"/>
      <c r="G77" s="109"/>
      <c r="H77" s="109"/>
      <c r="I77" s="109"/>
      <c r="J77" s="109"/>
      <c r="K77" s="109"/>
      <c r="L77" s="109"/>
      <c r="M77" s="109"/>
      <c r="N77" s="109"/>
      <c r="O77" s="109"/>
      <c r="P77" s="109">
        <v>62</v>
      </c>
      <c r="Q77" s="109" t="s">
        <v>194</v>
      </c>
      <c r="R77" s="109">
        <v>400</v>
      </c>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row>
    <row r="78" spans="1:46" x14ac:dyDescent="0.2">
      <c r="A78" s="109"/>
      <c r="B78" s="109"/>
      <c r="C78" s="109"/>
      <c r="D78" s="109"/>
      <c r="E78" s="109"/>
      <c r="F78" s="109"/>
      <c r="G78" s="109"/>
      <c r="H78" s="109"/>
      <c r="I78" s="109"/>
      <c r="J78" s="109"/>
      <c r="K78" s="109"/>
      <c r="L78" s="109"/>
      <c r="M78" s="109"/>
      <c r="N78" s="109"/>
      <c r="O78" s="109"/>
      <c r="P78" s="109">
        <v>63</v>
      </c>
      <c r="Q78" s="109" t="s">
        <v>195</v>
      </c>
      <c r="R78" s="109">
        <v>975</v>
      </c>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row>
    <row r="79" spans="1:46" x14ac:dyDescent="0.2">
      <c r="A79" s="109"/>
      <c r="B79" s="109"/>
      <c r="C79" s="109"/>
      <c r="D79" s="109"/>
      <c r="E79" s="109"/>
      <c r="F79" s="109"/>
      <c r="G79" s="109"/>
      <c r="H79" s="109"/>
      <c r="I79" s="109"/>
      <c r="J79" s="109"/>
      <c r="K79" s="109"/>
      <c r="L79" s="109"/>
      <c r="M79" s="109"/>
      <c r="N79" s="109"/>
      <c r="O79" s="109"/>
      <c r="P79" s="109">
        <v>64</v>
      </c>
      <c r="Q79" s="109" t="s">
        <v>196</v>
      </c>
      <c r="R79" s="109">
        <v>720</v>
      </c>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row>
    <row r="80" spans="1:46" x14ac:dyDescent="0.2">
      <c r="A80" s="109"/>
      <c r="B80" s="109"/>
      <c r="C80" s="109"/>
      <c r="D80" s="109"/>
      <c r="E80" s="109"/>
      <c r="F80" s="109"/>
      <c r="G80" s="109"/>
      <c r="H80" s="109"/>
      <c r="I80" s="109"/>
      <c r="J80" s="109"/>
      <c r="K80" s="109"/>
      <c r="L80" s="109"/>
      <c r="M80" s="109"/>
      <c r="N80" s="109"/>
      <c r="O80" s="109"/>
      <c r="P80" s="109">
        <v>65</v>
      </c>
      <c r="Q80" s="109" t="s">
        <v>197</v>
      </c>
      <c r="R80" s="109">
        <v>455</v>
      </c>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c r="AQ80" s="109"/>
      <c r="AR80" s="109"/>
      <c r="AS80" s="109"/>
      <c r="AT80" s="109"/>
    </row>
    <row r="81" spans="1:46" x14ac:dyDescent="0.2">
      <c r="A81" s="109"/>
      <c r="B81" s="109"/>
      <c r="C81" s="109"/>
      <c r="D81" s="109"/>
      <c r="E81" s="109"/>
      <c r="F81" s="109"/>
      <c r="G81" s="109"/>
      <c r="H81" s="109"/>
      <c r="I81" s="109"/>
      <c r="J81" s="109"/>
      <c r="K81" s="109"/>
      <c r="L81" s="109"/>
      <c r="M81" s="109"/>
      <c r="N81" s="109"/>
      <c r="O81" s="109"/>
      <c r="P81" s="109">
        <v>66</v>
      </c>
      <c r="Q81" s="109" t="s">
        <v>198</v>
      </c>
      <c r="R81" s="109">
        <v>2400</v>
      </c>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row>
    <row r="82" spans="1:46" x14ac:dyDescent="0.2">
      <c r="A82" s="109"/>
      <c r="B82" s="109"/>
      <c r="C82" s="109"/>
      <c r="D82" s="109"/>
      <c r="E82" s="109"/>
      <c r="F82" s="109"/>
      <c r="G82" s="109"/>
      <c r="H82" s="109"/>
      <c r="I82" s="109"/>
      <c r="J82" s="109"/>
      <c r="K82" s="109"/>
      <c r="L82" s="109"/>
      <c r="M82" s="109"/>
      <c r="N82" s="109"/>
      <c r="O82" s="109"/>
      <c r="P82" s="109">
        <v>67</v>
      </c>
      <c r="Q82" s="109" t="s">
        <v>199</v>
      </c>
      <c r="R82" s="109">
        <v>630</v>
      </c>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row>
    <row r="83" spans="1:46" x14ac:dyDescent="0.2">
      <c r="A83" s="109"/>
      <c r="B83" s="109"/>
      <c r="C83" s="109"/>
      <c r="D83" s="109"/>
      <c r="E83" s="109"/>
      <c r="F83" s="109"/>
      <c r="G83" s="109"/>
      <c r="H83" s="109"/>
      <c r="I83" s="109"/>
      <c r="J83" s="109"/>
      <c r="K83" s="109"/>
      <c r="L83" s="109"/>
      <c r="M83" s="109"/>
      <c r="N83" s="109"/>
      <c r="O83" s="109"/>
      <c r="P83" s="109">
        <v>68</v>
      </c>
      <c r="Q83" s="109" t="s">
        <v>200</v>
      </c>
      <c r="R83" s="109">
        <v>1140</v>
      </c>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row>
    <row r="84" spans="1:46" x14ac:dyDescent="0.2">
      <c r="A84" s="109"/>
      <c r="B84" s="109"/>
      <c r="C84" s="109"/>
      <c r="D84" s="109"/>
      <c r="E84" s="109"/>
      <c r="F84" s="109"/>
      <c r="G84" s="109"/>
      <c r="H84" s="109"/>
      <c r="I84" s="109"/>
      <c r="J84" s="109"/>
      <c r="K84" s="109"/>
      <c r="L84" s="109"/>
      <c r="M84" s="109"/>
      <c r="N84" s="109"/>
      <c r="O84" s="109"/>
      <c r="P84" s="109">
        <v>69</v>
      </c>
      <c r="Q84" s="109" t="s">
        <v>201</v>
      </c>
      <c r="R84" s="109">
        <v>515</v>
      </c>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row>
    <row r="85" spans="1:46" x14ac:dyDescent="0.2">
      <c r="A85" s="109"/>
      <c r="B85" s="109"/>
      <c r="C85" s="109"/>
      <c r="D85" s="109"/>
      <c r="E85" s="109"/>
      <c r="F85" s="109"/>
      <c r="G85" s="109"/>
      <c r="H85" s="109"/>
      <c r="I85" s="109"/>
      <c r="J85" s="109"/>
      <c r="K85" s="109"/>
      <c r="L85" s="109"/>
      <c r="M85" s="109"/>
      <c r="N85" s="109"/>
      <c r="O85" s="109"/>
      <c r="P85" s="109">
        <v>70</v>
      </c>
      <c r="Q85" s="109" t="s">
        <v>202</v>
      </c>
      <c r="R85" s="109">
        <v>640</v>
      </c>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row>
    <row r="86" spans="1:46" x14ac:dyDescent="0.2">
      <c r="A86" s="109"/>
      <c r="B86" s="109"/>
      <c r="C86" s="109"/>
      <c r="D86" s="109"/>
      <c r="E86" s="109"/>
      <c r="F86" s="109"/>
      <c r="G86" s="109"/>
      <c r="H86" s="109"/>
      <c r="I86" s="109"/>
      <c r="J86" s="109"/>
      <c r="K86" s="109"/>
      <c r="L86" s="109"/>
      <c r="M86" s="109"/>
      <c r="N86" s="109"/>
      <c r="O86" s="109"/>
      <c r="P86" s="109">
        <v>71</v>
      </c>
      <c r="Q86" s="109" t="s">
        <v>203</v>
      </c>
      <c r="R86" s="109">
        <v>2650</v>
      </c>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row>
    <row r="87" spans="1:46" x14ac:dyDescent="0.2">
      <c r="A87" s="109"/>
      <c r="B87" s="109"/>
      <c r="C87" s="109"/>
      <c r="D87" s="109"/>
      <c r="E87" s="109"/>
      <c r="F87" s="109"/>
      <c r="G87" s="109"/>
      <c r="H87" s="109"/>
      <c r="I87" s="109"/>
      <c r="J87" s="109"/>
      <c r="K87" s="109"/>
      <c r="L87" s="109"/>
      <c r="M87" s="109"/>
      <c r="N87" s="109"/>
      <c r="O87" s="109"/>
      <c r="P87" s="109">
        <v>72</v>
      </c>
      <c r="Q87" s="109" t="s">
        <v>204</v>
      </c>
      <c r="R87" s="109">
        <v>370</v>
      </c>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row>
    <row r="88" spans="1:46" x14ac:dyDescent="0.2">
      <c r="A88" s="109"/>
      <c r="B88" s="109"/>
      <c r="C88" s="109"/>
      <c r="D88" s="109"/>
      <c r="E88" s="109"/>
      <c r="F88" s="109"/>
      <c r="G88" s="109"/>
      <c r="H88" s="109"/>
      <c r="I88" s="109"/>
      <c r="J88" s="109"/>
      <c r="K88" s="109"/>
      <c r="L88" s="109"/>
      <c r="M88" s="109"/>
      <c r="N88" s="109"/>
      <c r="O88" s="109"/>
      <c r="P88" s="109">
        <v>73</v>
      </c>
      <c r="Q88" s="109" t="s">
        <v>205</v>
      </c>
      <c r="R88" s="109">
        <v>290</v>
      </c>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row>
    <row r="89" spans="1:46" x14ac:dyDescent="0.2">
      <c r="A89" s="109"/>
      <c r="B89" s="109"/>
      <c r="C89" s="109"/>
      <c r="D89" s="109"/>
      <c r="E89" s="109"/>
      <c r="F89" s="109"/>
      <c r="G89" s="109"/>
      <c r="H89" s="109"/>
      <c r="I89" s="109"/>
      <c r="J89" s="109"/>
      <c r="K89" s="109"/>
      <c r="L89" s="109"/>
      <c r="M89" s="109"/>
      <c r="N89" s="109"/>
      <c r="O89" s="109"/>
      <c r="P89" s="109">
        <v>74</v>
      </c>
      <c r="Q89" s="109" t="s">
        <v>206</v>
      </c>
      <c r="R89" s="109">
        <v>525</v>
      </c>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row>
    <row r="90" spans="1:46" x14ac:dyDescent="0.2">
      <c r="A90" s="109"/>
      <c r="B90" s="109"/>
      <c r="C90" s="109"/>
      <c r="D90" s="109"/>
      <c r="E90" s="109"/>
      <c r="F90" s="109"/>
      <c r="G90" s="109"/>
      <c r="H90" s="109"/>
      <c r="I90" s="109"/>
      <c r="J90" s="109"/>
      <c r="K90" s="109"/>
      <c r="L90" s="109"/>
      <c r="M90" s="109"/>
      <c r="N90" s="109"/>
      <c r="O90" s="109"/>
      <c r="P90" s="109">
        <v>75</v>
      </c>
      <c r="Q90" s="109" t="s">
        <v>207</v>
      </c>
      <c r="R90" s="109">
        <v>560</v>
      </c>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row>
    <row r="91" spans="1:46" x14ac:dyDescent="0.2">
      <c r="A91" s="109"/>
      <c r="B91" s="109"/>
      <c r="C91" s="109"/>
      <c r="D91" s="109"/>
      <c r="E91" s="109"/>
      <c r="F91" s="109"/>
      <c r="G91" s="109"/>
      <c r="H91" s="109"/>
      <c r="I91" s="109"/>
      <c r="J91" s="109"/>
      <c r="K91" s="109"/>
      <c r="L91" s="109"/>
      <c r="M91" s="109"/>
      <c r="N91" s="109"/>
      <c r="O91" s="109"/>
      <c r="P91" s="109">
        <v>76</v>
      </c>
      <c r="Q91" s="109" t="s">
        <v>208</v>
      </c>
      <c r="R91" s="109">
        <v>305</v>
      </c>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row>
    <row r="92" spans="1:46" x14ac:dyDescent="0.2">
      <c r="A92" s="109"/>
      <c r="B92" s="109"/>
      <c r="C92" s="109"/>
      <c r="D92" s="109"/>
      <c r="E92" s="109"/>
      <c r="F92" s="109"/>
      <c r="G92" s="109"/>
      <c r="H92" s="109"/>
      <c r="I92" s="109"/>
      <c r="J92" s="109"/>
      <c r="K92" s="109"/>
      <c r="L92" s="109"/>
      <c r="M92" s="109"/>
      <c r="N92" s="109"/>
      <c r="O92" s="109"/>
      <c r="P92" s="109">
        <v>77</v>
      </c>
      <c r="Q92" s="109" t="s">
        <v>209</v>
      </c>
      <c r="R92" s="109">
        <v>620</v>
      </c>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row>
    <row r="93" spans="1:46" x14ac:dyDescent="0.2">
      <c r="A93" s="109"/>
      <c r="B93" s="109"/>
      <c r="C93" s="109"/>
      <c r="D93" s="109"/>
      <c r="E93" s="109"/>
      <c r="F93" s="109"/>
      <c r="G93" s="109"/>
      <c r="H93" s="109"/>
      <c r="I93" s="109"/>
      <c r="J93" s="109"/>
      <c r="K93" s="109"/>
      <c r="L93" s="109"/>
      <c r="M93" s="109"/>
      <c r="N93" s="109"/>
      <c r="O93" s="109"/>
      <c r="P93" s="109">
        <v>78</v>
      </c>
      <c r="Q93" s="109" t="s">
        <v>210</v>
      </c>
      <c r="R93" s="109">
        <v>490</v>
      </c>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row>
    <row r="94" spans="1:46" x14ac:dyDescent="0.2">
      <c r="A94" s="109"/>
      <c r="B94" s="109"/>
      <c r="C94" s="109"/>
      <c r="D94" s="109"/>
      <c r="E94" s="109"/>
      <c r="F94" s="109"/>
      <c r="G94" s="109"/>
      <c r="H94" s="109"/>
      <c r="I94" s="109"/>
      <c r="J94" s="109"/>
      <c r="K94" s="109"/>
      <c r="L94" s="109"/>
      <c r="M94" s="109"/>
      <c r="N94" s="109"/>
      <c r="O94" s="109"/>
      <c r="P94" s="109">
        <v>79</v>
      </c>
      <c r="Q94" s="109" t="s">
        <v>211</v>
      </c>
      <c r="R94" s="109">
        <v>1440</v>
      </c>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row>
    <row r="95" spans="1:46" x14ac:dyDescent="0.2">
      <c r="A95" s="109"/>
      <c r="B95" s="109"/>
      <c r="C95" s="109"/>
      <c r="D95" s="109"/>
      <c r="E95" s="109"/>
      <c r="F95" s="109"/>
      <c r="G95" s="109"/>
      <c r="H95" s="109"/>
      <c r="I95" s="109"/>
      <c r="J95" s="109"/>
      <c r="K95" s="109"/>
      <c r="L95" s="109"/>
      <c r="M95" s="109"/>
      <c r="N95" s="109"/>
      <c r="O95" s="109"/>
      <c r="P95" s="109">
        <v>80</v>
      </c>
      <c r="Q95" s="109" t="s">
        <v>212</v>
      </c>
      <c r="R95" s="109">
        <v>180</v>
      </c>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row>
    <row r="96" spans="1:46" x14ac:dyDescent="0.2">
      <c r="A96" s="109"/>
      <c r="B96" s="109"/>
      <c r="C96" s="109"/>
      <c r="D96" s="109"/>
      <c r="E96" s="109"/>
      <c r="F96" s="109"/>
      <c r="G96" s="109"/>
      <c r="H96" s="109"/>
      <c r="I96" s="109"/>
      <c r="J96" s="109"/>
      <c r="K96" s="109"/>
      <c r="L96" s="109"/>
      <c r="M96" s="109"/>
      <c r="N96" s="109"/>
      <c r="O96" s="109"/>
      <c r="P96" s="109">
        <v>81</v>
      </c>
      <c r="Q96" s="109" t="s">
        <v>213</v>
      </c>
      <c r="R96" s="109">
        <v>855</v>
      </c>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row>
    <row r="97" spans="1:46" x14ac:dyDescent="0.2">
      <c r="A97" s="109"/>
      <c r="B97" s="109"/>
      <c r="C97" s="109"/>
      <c r="D97" s="109"/>
      <c r="E97" s="109"/>
      <c r="F97" s="109"/>
      <c r="G97" s="109"/>
      <c r="H97" s="109"/>
      <c r="I97" s="109"/>
      <c r="J97" s="109"/>
      <c r="K97" s="109"/>
      <c r="L97" s="109"/>
      <c r="M97" s="109"/>
      <c r="N97" s="109"/>
      <c r="O97" s="109"/>
      <c r="P97" s="109">
        <v>82</v>
      </c>
      <c r="Q97" s="109" t="s">
        <v>214</v>
      </c>
      <c r="R97" s="109">
        <v>270</v>
      </c>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row>
    <row r="98" spans="1:46" x14ac:dyDescent="0.2">
      <c r="A98" s="109"/>
      <c r="B98" s="109"/>
      <c r="C98" s="109"/>
      <c r="D98" s="109"/>
      <c r="E98" s="109"/>
      <c r="F98" s="109"/>
      <c r="G98" s="109"/>
      <c r="H98" s="109"/>
      <c r="I98" s="109"/>
      <c r="J98" s="109"/>
      <c r="K98" s="109"/>
      <c r="L98" s="109"/>
      <c r="M98" s="109"/>
      <c r="N98" s="109"/>
      <c r="O98" s="109"/>
      <c r="P98" s="109">
        <v>83</v>
      </c>
      <c r="Q98" s="109" t="s">
        <v>215</v>
      </c>
      <c r="R98" s="109">
        <v>835</v>
      </c>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row>
    <row r="99" spans="1:46" x14ac:dyDescent="0.2">
      <c r="A99" s="109"/>
      <c r="B99" s="109"/>
      <c r="C99" s="109"/>
      <c r="D99" s="109"/>
      <c r="E99" s="109"/>
      <c r="F99" s="109"/>
      <c r="G99" s="109"/>
      <c r="H99" s="109"/>
      <c r="I99" s="109"/>
      <c r="J99" s="109"/>
      <c r="K99" s="109"/>
      <c r="L99" s="109"/>
      <c r="M99" s="109"/>
      <c r="N99" s="109"/>
      <c r="O99" s="109"/>
      <c r="P99" s="109">
        <v>84</v>
      </c>
      <c r="Q99" s="109" t="s">
        <v>216</v>
      </c>
      <c r="R99" s="109">
        <v>380</v>
      </c>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row>
    <row r="100" spans="1:46" x14ac:dyDescent="0.2">
      <c r="A100" s="109"/>
      <c r="B100" s="109"/>
      <c r="C100" s="109"/>
      <c r="D100" s="109"/>
      <c r="E100" s="109"/>
      <c r="F100" s="109"/>
      <c r="G100" s="109"/>
      <c r="H100" s="109"/>
      <c r="I100" s="109"/>
      <c r="J100" s="109"/>
      <c r="K100" s="109"/>
      <c r="L100" s="109"/>
      <c r="M100" s="109"/>
      <c r="N100" s="109"/>
      <c r="O100" s="109"/>
      <c r="P100" s="109">
        <v>85</v>
      </c>
      <c r="Q100" s="109" t="s">
        <v>217</v>
      </c>
      <c r="R100" s="109">
        <v>550</v>
      </c>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row>
    <row r="101" spans="1:46" x14ac:dyDescent="0.2">
      <c r="A101" s="109"/>
      <c r="B101" s="109"/>
      <c r="C101" s="109"/>
      <c r="D101" s="109"/>
      <c r="E101" s="109"/>
      <c r="F101" s="109"/>
      <c r="G101" s="109"/>
      <c r="H101" s="109"/>
      <c r="I101" s="109"/>
      <c r="J101" s="109"/>
      <c r="K101" s="109"/>
      <c r="L101" s="109"/>
      <c r="M101" s="109"/>
      <c r="N101" s="109"/>
      <c r="O101" s="109"/>
      <c r="P101" s="109">
        <v>86</v>
      </c>
      <c r="Q101" s="109" t="s">
        <v>218</v>
      </c>
      <c r="R101" s="109">
        <v>3130</v>
      </c>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row>
    <row r="102" spans="1:46" x14ac:dyDescent="0.2">
      <c r="A102" s="109"/>
      <c r="B102" s="109"/>
      <c r="C102" s="109"/>
      <c r="D102" s="109"/>
      <c r="E102" s="109"/>
      <c r="F102" s="109"/>
      <c r="G102" s="109"/>
      <c r="H102" s="109"/>
      <c r="I102" s="109"/>
      <c r="J102" s="109"/>
      <c r="K102" s="109"/>
      <c r="L102" s="109"/>
      <c r="M102" s="109"/>
      <c r="N102" s="109"/>
      <c r="O102" s="109"/>
      <c r="P102" s="109">
        <v>87</v>
      </c>
      <c r="Q102" s="109" t="s">
        <v>219</v>
      </c>
      <c r="R102" s="109">
        <v>3740</v>
      </c>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row>
    <row r="103" spans="1:46" x14ac:dyDescent="0.2">
      <c r="A103" s="109"/>
      <c r="B103" s="109"/>
      <c r="C103" s="109"/>
      <c r="D103" s="109"/>
      <c r="E103" s="109"/>
      <c r="F103" s="109"/>
      <c r="G103" s="109"/>
      <c r="H103" s="109"/>
      <c r="I103" s="109"/>
      <c r="J103" s="109"/>
      <c r="K103" s="109"/>
      <c r="L103" s="109"/>
      <c r="M103" s="109"/>
      <c r="N103" s="109"/>
      <c r="O103" s="109"/>
      <c r="P103" s="109">
        <v>88</v>
      </c>
      <c r="Q103" s="109" t="s">
        <v>220</v>
      </c>
      <c r="R103" s="109">
        <v>865</v>
      </c>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row>
    <row r="104" spans="1:46" x14ac:dyDescent="0.2">
      <c r="A104" s="109"/>
      <c r="B104" s="109"/>
      <c r="C104" s="109"/>
      <c r="D104" s="109"/>
      <c r="E104" s="109"/>
      <c r="F104" s="109"/>
      <c r="G104" s="109"/>
      <c r="H104" s="109"/>
      <c r="I104" s="109"/>
      <c r="J104" s="109"/>
      <c r="K104" s="109"/>
      <c r="L104" s="109"/>
      <c r="M104" s="109"/>
      <c r="N104" s="109"/>
      <c r="O104" s="109"/>
      <c r="P104" s="109">
        <v>89</v>
      </c>
      <c r="Q104" s="109" t="s">
        <v>221</v>
      </c>
      <c r="R104" s="109">
        <v>2560</v>
      </c>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row>
    <row r="105" spans="1:46" x14ac:dyDescent="0.2">
      <c r="A105" s="109"/>
      <c r="B105" s="109"/>
      <c r="C105" s="109"/>
      <c r="D105" s="109"/>
      <c r="E105" s="109"/>
      <c r="F105" s="109"/>
      <c r="G105" s="109"/>
      <c r="H105" s="109"/>
      <c r="I105" s="109"/>
      <c r="J105" s="109"/>
      <c r="K105" s="109"/>
      <c r="L105" s="109"/>
      <c r="M105" s="109"/>
      <c r="N105" s="109"/>
      <c r="O105" s="109"/>
      <c r="P105" s="109">
        <v>90</v>
      </c>
      <c r="Q105" s="109" t="s">
        <v>222</v>
      </c>
      <c r="R105" s="109">
        <v>830</v>
      </c>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row>
    <row r="106" spans="1:46" x14ac:dyDescent="0.2">
      <c r="A106" s="109"/>
      <c r="B106" s="109"/>
      <c r="C106" s="109"/>
      <c r="D106" s="109"/>
      <c r="E106" s="109"/>
      <c r="F106" s="109"/>
      <c r="G106" s="109"/>
      <c r="H106" s="109"/>
      <c r="I106" s="109"/>
      <c r="J106" s="109"/>
      <c r="K106" s="109"/>
      <c r="L106" s="109"/>
      <c r="M106" s="109"/>
      <c r="N106" s="109"/>
      <c r="O106" s="109"/>
      <c r="P106" s="109">
        <v>91</v>
      </c>
      <c r="Q106" s="109" t="s">
        <v>223</v>
      </c>
      <c r="R106" s="109">
        <v>1115</v>
      </c>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row>
    <row r="107" spans="1:46" x14ac:dyDescent="0.2">
      <c r="A107" s="109"/>
      <c r="B107" s="109"/>
      <c r="C107" s="109"/>
      <c r="D107" s="109"/>
      <c r="E107" s="109"/>
      <c r="F107" s="109"/>
      <c r="G107" s="109"/>
      <c r="H107" s="109"/>
      <c r="I107" s="109"/>
      <c r="J107" s="109"/>
      <c r="K107" s="109"/>
      <c r="L107" s="109"/>
      <c r="M107" s="109"/>
      <c r="N107" s="109"/>
      <c r="O107" s="109"/>
      <c r="P107" s="109">
        <v>92</v>
      </c>
      <c r="Q107" s="109" t="s">
        <v>224</v>
      </c>
      <c r="R107" s="109">
        <v>885</v>
      </c>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row>
    <row r="108" spans="1:46" x14ac:dyDescent="0.2">
      <c r="A108" s="109"/>
      <c r="B108" s="109"/>
      <c r="C108" s="109"/>
      <c r="D108" s="109"/>
      <c r="E108" s="109"/>
      <c r="F108" s="109"/>
      <c r="G108" s="109"/>
      <c r="H108" s="109"/>
      <c r="I108" s="109"/>
      <c r="J108" s="109"/>
      <c r="K108" s="109"/>
      <c r="L108" s="109"/>
      <c r="M108" s="109"/>
      <c r="N108" s="109"/>
      <c r="O108" s="109"/>
      <c r="P108" s="109">
        <v>93</v>
      </c>
      <c r="Q108" s="109" t="s">
        <v>225</v>
      </c>
      <c r="R108" s="109">
        <v>1475</v>
      </c>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row>
    <row r="109" spans="1:46" x14ac:dyDescent="0.2">
      <c r="A109" s="109"/>
      <c r="B109" s="109"/>
      <c r="C109" s="109"/>
      <c r="D109" s="109"/>
      <c r="E109" s="109"/>
      <c r="F109" s="109"/>
      <c r="G109" s="109"/>
      <c r="H109" s="109"/>
      <c r="I109" s="109"/>
      <c r="J109" s="109"/>
      <c r="K109" s="109"/>
      <c r="L109" s="109"/>
      <c r="M109" s="109"/>
      <c r="N109" s="109"/>
      <c r="O109" s="109"/>
      <c r="P109" s="109">
        <v>94</v>
      </c>
      <c r="Q109" s="109" t="s">
        <v>226</v>
      </c>
      <c r="R109" s="109">
        <v>855</v>
      </c>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row>
    <row r="110" spans="1:46" x14ac:dyDescent="0.2">
      <c r="A110" s="109"/>
      <c r="B110" s="109"/>
      <c r="C110" s="109"/>
      <c r="D110" s="109"/>
      <c r="E110" s="109"/>
      <c r="F110" s="109"/>
      <c r="G110" s="109"/>
      <c r="H110" s="109"/>
      <c r="I110" s="109"/>
      <c r="J110" s="109"/>
      <c r="K110" s="109"/>
      <c r="L110" s="109"/>
      <c r="M110" s="109"/>
      <c r="N110" s="109"/>
      <c r="O110" s="109"/>
      <c r="P110" s="109">
        <v>95</v>
      </c>
      <c r="Q110" s="109" t="s">
        <v>227</v>
      </c>
      <c r="R110" s="109">
        <v>1130</v>
      </c>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row>
    <row r="111" spans="1:46" x14ac:dyDescent="0.2">
      <c r="A111" s="109"/>
      <c r="B111" s="109"/>
      <c r="C111" s="109"/>
      <c r="D111" s="109"/>
      <c r="E111" s="109"/>
      <c r="F111" s="109"/>
      <c r="G111" s="109"/>
      <c r="H111" s="109"/>
      <c r="I111" s="109"/>
      <c r="J111" s="109"/>
      <c r="K111" s="109"/>
      <c r="L111" s="109"/>
      <c r="M111" s="109"/>
      <c r="N111" s="109"/>
      <c r="O111" s="109"/>
      <c r="P111" s="109">
        <v>96</v>
      </c>
      <c r="Q111" s="109" t="s">
        <v>228</v>
      </c>
      <c r="R111" s="109">
        <v>755</v>
      </c>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row>
    <row r="112" spans="1:46" x14ac:dyDescent="0.2">
      <c r="A112" s="109"/>
      <c r="B112" s="109"/>
      <c r="C112" s="109"/>
      <c r="D112" s="109"/>
      <c r="E112" s="109"/>
      <c r="F112" s="109"/>
      <c r="G112" s="109"/>
      <c r="H112" s="109"/>
      <c r="I112" s="109"/>
      <c r="J112" s="109"/>
      <c r="K112" s="109"/>
      <c r="L112" s="109"/>
      <c r="M112" s="109"/>
      <c r="N112" s="109"/>
      <c r="O112" s="109"/>
      <c r="P112" s="109">
        <v>97</v>
      </c>
      <c r="Q112" s="109" t="s">
        <v>229</v>
      </c>
      <c r="R112" s="109">
        <v>775</v>
      </c>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row>
    <row r="113" spans="1:46" x14ac:dyDescent="0.2">
      <c r="A113" s="109"/>
      <c r="B113" s="109"/>
      <c r="C113" s="109"/>
      <c r="D113" s="109"/>
      <c r="E113" s="109"/>
      <c r="F113" s="109"/>
      <c r="G113" s="109"/>
      <c r="H113" s="109"/>
      <c r="I113" s="109"/>
      <c r="J113" s="109"/>
      <c r="K113" s="109"/>
      <c r="L113" s="109"/>
      <c r="M113" s="109"/>
      <c r="N113" s="109"/>
      <c r="O113" s="109"/>
      <c r="P113" s="109">
        <v>98</v>
      </c>
      <c r="Q113" s="109" t="s">
        <v>230</v>
      </c>
      <c r="R113" s="109">
        <v>390</v>
      </c>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c r="AQ113" s="109"/>
      <c r="AR113" s="109"/>
      <c r="AS113" s="109"/>
      <c r="AT113" s="109"/>
    </row>
    <row r="114" spans="1:46" x14ac:dyDescent="0.2">
      <c r="A114" s="109"/>
      <c r="B114" s="109"/>
      <c r="C114" s="109"/>
      <c r="D114" s="109"/>
      <c r="E114" s="109"/>
      <c r="F114" s="109"/>
      <c r="G114" s="109"/>
      <c r="H114" s="109"/>
      <c r="I114" s="109"/>
      <c r="J114" s="109"/>
      <c r="K114" s="109"/>
      <c r="L114" s="109"/>
      <c r="M114" s="109"/>
      <c r="N114" s="109"/>
      <c r="O114" s="109"/>
      <c r="P114" s="109">
        <v>99</v>
      </c>
      <c r="Q114" s="109" t="s">
        <v>231</v>
      </c>
      <c r="R114" s="109">
        <v>360</v>
      </c>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row>
    <row r="115" spans="1:46" x14ac:dyDescent="0.2">
      <c r="A115" s="109"/>
      <c r="B115" s="109"/>
      <c r="C115" s="109"/>
      <c r="D115" s="109"/>
      <c r="E115" s="109"/>
      <c r="F115" s="109"/>
      <c r="G115" s="109"/>
      <c r="H115" s="109"/>
      <c r="I115" s="109"/>
      <c r="J115" s="109"/>
      <c r="K115" s="109"/>
      <c r="L115" s="109"/>
      <c r="M115" s="109"/>
      <c r="N115" s="109"/>
      <c r="O115" s="109"/>
      <c r="P115" s="109">
        <v>100</v>
      </c>
      <c r="Q115" s="109" t="s">
        <v>232</v>
      </c>
      <c r="R115" s="109">
        <v>430</v>
      </c>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row>
    <row r="116" spans="1:46" x14ac:dyDescent="0.2">
      <c r="A116" s="109"/>
      <c r="B116" s="109"/>
      <c r="C116" s="109"/>
      <c r="D116" s="109"/>
      <c r="E116" s="109"/>
      <c r="F116" s="109"/>
      <c r="G116" s="109"/>
      <c r="H116" s="109"/>
      <c r="I116" s="109"/>
      <c r="J116" s="109"/>
      <c r="K116" s="109"/>
      <c r="L116" s="109"/>
      <c r="M116" s="109"/>
      <c r="N116" s="109"/>
      <c r="O116" s="109"/>
      <c r="P116" s="109">
        <v>101</v>
      </c>
      <c r="Q116" s="109" t="s">
        <v>233</v>
      </c>
      <c r="R116" s="109">
        <v>680</v>
      </c>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row>
    <row r="117" spans="1:46" x14ac:dyDescent="0.2">
      <c r="A117" s="109"/>
      <c r="B117" s="109"/>
      <c r="C117" s="109"/>
      <c r="D117" s="109"/>
      <c r="E117" s="109"/>
      <c r="F117" s="109"/>
      <c r="G117" s="109"/>
      <c r="H117" s="109"/>
      <c r="I117" s="109"/>
      <c r="J117" s="109"/>
      <c r="K117" s="109"/>
      <c r="L117" s="109"/>
      <c r="M117" s="109"/>
      <c r="N117" s="109"/>
      <c r="O117" s="109"/>
      <c r="P117" s="109">
        <v>102</v>
      </c>
      <c r="Q117" s="109" t="s">
        <v>234</v>
      </c>
      <c r="R117" s="109">
        <v>895</v>
      </c>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row>
    <row r="118" spans="1:46" x14ac:dyDescent="0.2">
      <c r="A118" s="109"/>
      <c r="B118" s="109"/>
      <c r="C118" s="109"/>
      <c r="D118" s="109"/>
      <c r="E118" s="109"/>
      <c r="F118" s="109"/>
      <c r="G118" s="109"/>
      <c r="H118" s="109"/>
      <c r="I118" s="109"/>
      <c r="J118" s="109"/>
      <c r="K118" s="109"/>
      <c r="L118" s="109"/>
      <c r="M118" s="109"/>
      <c r="N118" s="109"/>
      <c r="O118" s="109"/>
      <c r="P118" s="109">
        <v>103</v>
      </c>
      <c r="Q118" s="109" t="s">
        <v>235</v>
      </c>
      <c r="R118" s="109">
        <v>520</v>
      </c>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row>
    <row r="119" spans="1:46" x14ac:dyDescent="0.2">
      <c r="A119" s="109"/>
      <c r="B119" s="109"/>
      <c r="C119" s="109"/>
      <c r="D119" s="109"/>
      <c r="E119" s="109"/>
      <c r="F119" s="109"/>
      <c r="G119" s="109"/>
      <c r="H119" s="109"/>
      <c r="I119" s="109"/>
      <c r="J119" s="109"/>
      <c r="K119" s="109"/>
      <c r="L119" s="109"/>
      <c r="M119" s="109"/>
      <c r="N119" s="109"/>
      <c r="O119" s="109"/>
      <c r="P119" s="109">
        <v>104</v>
      </c>
      <c r="Q119" s="109" t="s">
        <v>236</v>
      </c>
      <c r="R119" s="109">
        <v>635</v>
      </c>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row>
    <row r="120" spans="1:46" x14ac:dyDescent="0.2">
      <c r="A120" s="109"/>
      <c r="B120" s="109"/>
      <c r="C120" s="109"/>
      <c r="D120" s="109"/>
      <c r="E120" s="109"/>
      <c r="F120" s="109"/>
      <c r="G120" s="109"/>
      <c r="H120" s="109"/>
      <c r="I120" s="109"/>
      <c r="J120" s="109"/>
      <c r="K120" s="109"/>
      <c r="L120" s="109"/>
      <c r="M120" s="109"/>
      <c r="N120" s="109"/>
      <c r="O120" s="109"/>
      <c r="P120" s="109">
        <v>105</v>
      </c>
      <c r="Q120" s="109" t="s">
        <v>237</v>
      </c>
      <c r="R120" s="109">
        <v>1855</v>
      </c>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row>
    <row r="121" spans="1:46" x14ac:dyDescent="0.2">
      <c r="A121" s="109"/>
      <c r="B121" s="109"/>
      <c r="C121" s="109"/>
      <c r="D121" s="109"/>
      <c r="E121" s="109"/>
      <c r="F121" s="109"/>
      <c r="G121" s="109"/>
      <c r="H121" s="109"/>
      <c r="I121" s="109"/>
      <c r="J121" s="109"/>
      <c r="K121" s="109"/>
      <c r="L121" s="109"/>
      <c r="M121" s="109"/>
      <c r="N121" s="109"/>
      <c r="O121" s="109"/>
      <c r="P121" s="109">
        <v>106</v>
      </c>
      <c r="Q121" s="109" t="s">
        <v>238</v>
      </c>
      <c r="R121" s="109">
        <v>995</v>
      </c>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row>
    <row r="122" spans="1:46" x14ac:dyDescent="0.2">
      <c r="A122" s="109"/>
      <c r="B122" s="109"/>
      <c r="C122" s="109"/>
      <c r="D122" s="109"/>
      <c r="E122" s="109"/>
      <c r="F122" s="109"/>
      <c r="G122" s="109"/>
      <c r="H122" s="109"/>
      <c r="I122" s="109"/>
      <c r="J122" s="109"/>
      <c r="K122" s="109"/>
      <c r="L122" s="109"/>
      <c r="M122" s="109"/>
      <c r="N122" s="109"/>
      <c r="O122" s="109"/>
      <c r="P122" s="109">
        <v>107</v>
      </c>
      <c r="Q122" s="109" t="s">
        <v>239</v>
      </c>
      <c r="R122" s="109">
        <v>715</v>
      </c>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row>
    <row r="123" spans="1:46" x14ac:dyDescent="0.2">
      <c r="A123" s="109"/>
      <c r="B123" s="109"/>
      <c r="C123" s="109"/>
      <c r="D123" s="109"/>
      <c r="E123" s="109"/>
      <c r="F123" s="109"/>
      <c r="G123" s="109"/>
      <c r="H123" s="109"/>
      <c r="I123" s="109"/>
      <c r="J123" s="109"/>
      <c r="K123" s="109"/>
      <c r="L123" s="109"/>
      <c r="M123" s="109"/>
      <c r="N123" s="109"/>
      <c r="O123" s="109"/>
      <c r="P123" s="109">
        <v>108</v>
      </c>
      <c r="Q123" s="109" t="s">
        <v>240</v>
      </c>
      <c r="R123" s="109">
        <v>690</v>
      </c>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row>
    <row r="124" spans="1:46" x14ac:dyDescent="0.2">
      <c r="A124" s="109"/>
      <c r="B124" s="109"/>
      <c r="C124" s="109"/>
      <c r="D124" s="109"/>
      <c r="E124" s="109"/>
      <c r="F124" s="109"/>
      <c r="G124" s="109"/>
      <c r="H124" s="109"/>
      <c r="I124" s="109"/>
      <c r="J124" s="109"/>
      <c r="K124" s="109"/>
      <c r="L124" s="109"/>
      <c r="M124" s="109"/>
      <c r="N124" s="109"/>
      <c r="O124" s="109"/>
      <c r="P124" s="109">
        <v>109</v>
      </c>
      <c r="Q124" s="109" t="s">
        <v>241</v>
      </c>
      <c r="R124" s="109">
        <v>545</v>
      </c>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row>
    <row r="125" spans="1:46" x14ac:dyDescent="0.2">
      <c r="A125" s="109"/>
      <c r="B125" s="109"/>
      <c r="C125" s="109"/>
      <c r="D125" s="109"/>
      <c r="E125" s="109"/>
      <c r="F125" s="109"/>
      <c r="G125" s="109"/>
      <c r="H125" s="109"/>
      <c r="I125" s="109"/>
      <c r="J125" s="109"/>
      <c r="K125" s="109"/>
      <c r="L125" s="109"/>
      <c r="M125" s="109"/>
      <c r="N125" s="109"/>
      <c r="O125" s="109"/>
      <c r="P125" s="109">
        <v>110</v>
      </c>
      <c r="Q125" s="109" t="s">
        <v>242</v>
      </c>
      <c r="R125" s="109">
        <v>520</v>
      </c>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row>
    <row r="126" spans="1:46" x14ac:dyDescent="0.2">
      <c r="A126" s="109"/>
      <c r="B126" s="109"/>
      <c r="C126" s="109"/>
      <c r="D126" s="109"/>
      <c r="E126" s="109"/>
      <c r="F126" s="109"/>
      <c r="G126" s="109"/>
      <c r="H126" s="109"/>
      <c r="I126" s="109"/>
      <c r="J126" s="109"/>
      <c r="K126" s="109"/>
      <c r="L126" s="109"/>
      <c r="M126" s="109"/>
      <c r="N126" s="109"/>
      <c r="O126" s="109"/>
      <c r="P126" s="109">
        <v>111</v>
      </c>
      <c r="Q126" s="109" t="s">
        <v>243</v>
      </c>
      <c r="R126" s="109">
        <v>505</v>
      </c>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row>
    <row r="127" spans="1:46" x14ac:dyDescent="0.2">
      <c r="A127" s="109"/>
      <c r="B127" s="109"/>
      <c r="C127" s="109"/>
      <c r="D127" s="109"/>
      <c r="E127" s="109"/>
      <c r="F127" s="109"/>
      <c r="G127" s="109"/>
      <c r="H127" s="109"/>
      <c r="I127" s="109"/>
      <c r="J127" s="109"/>
      <c r="K127" s="109"/>
      <c r="L127" s="109"/>
      <c r="M127" s="109"/>
      <c r="N127" s="109"/>
      <c r="O127" s="109"/>
      <c r="P127" s="109">
        <v>112</v>
      </c>
      <c r="Q127" s="109" t="s">
        <v>244</v>
      </c>
      <c r="R127" s="109">
        <v>360</v>
      </c>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row>
    <row r="128" spans="1:46" x14ac:dyDescent="0.2">
      <c r="A128" s="109"/>
      <c r="B128" s="109"/>
      <c r="C128" s="109"/>
      <c r="D128" s="109"/>
      <c r="E128" s="109"/>
      <c r="F128" s="109"/>
      <c r="G128" s="109"/>
      <c r="H128" s="109"/>
      <c r="I128" s="109"/>
      <c r="J128" s="109"/>
      <c r="K128" s="109"/>
      <c r="L128" s="109"/>
      <c r="M128" s="109"/>
      <c r="N128" s="109"/>
      <c r="O128" s="109"/>
      <c r="P128" s="109">
        <v>113</v>
      </c>
      <c r="Q128" s="109" t="s">
        <v>245</v>
      </c>
      <c r="R128" s="109">
        <v>280</v>
      </c>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row>
    <row r="129" spans="1:46" x14ac:dyDescent="0.2">
      <c r="A129" s="109"/>
      <c r="B129" s="109"/>
      <c r="C129" s="109"/>
      <c r="D129" s="109"/>
      <c r="E129" s="109"/>
      <c r="F129" s="109"/>
      <c r="G129" s="109"/>
      <c r="H129" s="109"/>
      <c r="I129" s="109"/>
      <c r="J129" s="109"/>
      <c r="K129" s="109"/>
      <c r="L129" s="109"/>
      <c r="M129" s="109"/>
      <c r="N129" s="109"/>
      <c r="O129" s="109"/>
      <c r="P129" s="109">
        <v>114</v>
      </c>
      <c r="Q129" s="109" t="s">
        <v>246</v>
      </c>
      <c r="R129" s="109">
        <v>570</v>
      </c>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row>
    <row r="130" spans="1:46" x14ac:dyDescent="0.2">
      <c r="A130" s="109"/>
      <c r="B130" s="109"/>
      <c r="C130" s="109"/>
      <c r="D130" s="109"/>
      <c r="E130" s="109"/>
      <c r="F130" s="109"/>
      <c r="G130" s="109"/>
      <c r="H130" s="109"/>
      <c r="I130" s="109"/>
      <c r="J130" s="109"/>
      <c r="K130" s="109"/>
      <c r="L130" s="109"/>
      <c r="M130" s="109"/>
      <c r="N130" s="109"/>
      <c r="O130" s="109"/>
      <c r="P130" s="109">
        <v>115</v>
      </c>
      <c r="Q130" s="109" t="s">
        <v>247</v>
      </c>
      <c r="R130" s="109">
        <v>450</v>
      </c>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c r="AQ130" s="109"/>
      <c r="AR130" s="109"/>
      <c r="AS130" s="109"/>
      <c r="AT130" s="109"/>
    </row>
    <row r="131" spans="1:46" x14ac:dyDescent="0.2">
      <c r="A131" s="109"/>
      <c r="B131" s="109"/>
      <c r="C131" s="109"/>
      <c r="D131" s="109"/>
      <c r="E131" s="109"/>
      <c r="F131" s="109"/>
      <c r="G131" s="109"/>
      <c r="H131" s="109"/>
      <c r="I131" s="109"/>
      <c r="J131" s="109"/>
      <c r="K131" s="109"/>
      <c r="L131" s="109"/>
      <c r="M131" s="109"/>
      <c r="N131" s="109"/>
      <c r="O131" s="109"/>
      <c r="P131" s="109">
        <v>116</v>
      </c>
      <c r="Q131" s="109" t="s">
        <v>248</v>
      </c>
      <c r="R131" s="109">
        <v>675</v>
      </c>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c r="AQ131" s="109"/>
      <c r="AR131" s="109"/>
      <c r="AS131" s="109"/>
      <c r="AT131" s="109"/>
    </row>
    <row r="132" spans="1:46" x14ac:dyDescent="0.2">
      <c r="A132" s="109"/>
      <c r="B132" s="109"/>
      <c r="C132" s="109"/>
      <c r="D132" s="109"/>
      <c r="E132" s="109"/>
      <c r="F132" s="109"/>
      <c r="G132" s="109"/>
      <c r="H132" s="109"/>
      <c r="I132" s="109"/>
      <c r="J132" s="109"/>
      <c r="K132" s="109"/>
      <c r="L132" s="109"/>
      <c r="M132" s="109"/>
      <c r="N132" s="109"/>
      <c r="O132" s="109"/>
      <c r="P132" s="109">
        <v>117</v>
      </c>
      <c r="Q132" s="109" t="s">
        <v>249</v>
      </c>
      <c r="R132" s="109">
        <v>1015</v>
      </c>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row>
    <row r="133" spans="1:46" x14ac:dyDescent="0.2">
      <c r="A133" s="109"/>
      <c r="B133" s="109"/>
      <c r="C133" s="109"/>
      <c r="D133" s="109"/>
      <c r="E133" s="109"/>
      <c r="F133" s="109"/>
      <c r="G133" s="109"/>
      <c r="H133" s="109"/>
      <c r="I133" s="109"/>
      <c r="J133" s="109"/>
      <c r="K133" s="109"/>
      <c r="L133" s="109"/>
      <c r="M133" s="109"/>
      <c r="N133" s="109"/>
      <c r="O133" s="109"/>
      <c r="P133" s="109">
        <v>118</v>
      </c>
      <c r="Q133" s="109" t="s">
        <v>250</v>
      </c>
      <c r="R133" s="109">
        <v>535</v>
      </c>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row>
    <row r="134" spans="1:46" x14ac:dyDescent="0.2">
      <c r="A134" s="109"/>
      <c r="B134" s="109"/>
      <c r="C134" s="109"/>
      <c r="D134" s="109"/>
      <c r="E134" s="109"/>
      <c r="F134" s="109"/>
      <c r="G134" s="109"/>
      <c r="H134" s="109"/>
      <c r="I134" s="109"/>
      <c r="J134" s="109"/>
      <c r="K134" s="109"/>
      <c r="L134" s="109"/>
      <c r="M134" s="109"/>
      <c r="N134" s="109"/>
      <c r="O134" s="109"/>
      <c r="P134" s="109">
        <v>119</v>
      </c>
      <c r="Q134" s="109" t="s">
        <v>251</v>
      </c>
      <c r="R134" s="109">
        <v>635</v>
      </c>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row>
    <row r="135" spans="1:46" x14ac:dyDescent="0.2">
      <c r="A135" s="109"/>
      <c r="B135" s="109"/>
      <c r="C135" s="109"/>
      <c r="D135" s="109"/>
      <c r="E135" s="109"/>
      <c r="F135" s="109"/>
      <c r="G135" s="109"/>
      <c r="H135" s="109"/>
      <c r="I135" s="109"/>
      <c r="J135" s="109"/>
      <c r="K135" s="109"/>
      <c r="L135" s="109"/>
      <c r="M135" s="109"/>
      <c r="N135" s="109"/>
      <c r="O135" s="109"/>
      <c r="P135" s="109">
        <v>120</v>
      </c>
      <c r="Q135" s="109" t="s">
        <v>252</v>
      </c>
      <c r="R135" s="109">
        <v>765</v>
      </c>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row>
    <row r="136" spans="1:46" x14ac:dyDescent="0.2">
      <c r="A136" s="109"/>
      <c r="B136" s="109"/>
      <c r="C136" s="109"/>
      <c r="D136" s="109"/>
      <c r="E136" s="109"/>
      <c r="F136" s="109"/>
      <c r="G136" s="109"/>
      <c r="H136" s="109"/>
      <c r="I136" s="109"/>
      <c r="J136" s="109"/>
      <c r="K136" s="109"/>
      <c r="L136" s="109"/>
      <c r="M136" s="109"/>
      <c r="N136" s="109"/>
      <c r="O136" s="109"/>
      <c r="P136" s="109">
        <v>121</v>
      </c>
      <c r="Q136" s="109" t="s">
        <v>253</v>
      </c>
      <c r="R136" s="109">
        <v>1210</v>
      </c>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row>
    <row r="137" spans="1:46" x14ac:dyDescent="0.2">
      <c r="A137" s="109"/>
      <c r="B137" s="109"/>
      <c r="C137" s="109"/>
      <c r="D137" s="109"/>
      <c r="E137" s="109"/>
      <c r="F137" s="109"/>
      <c r="G137" s="109"/>
      <c r="H137" s="109"/>
      <c r="I137" s="109"/>
      <c r="J137" s="109"/>
      <c r="K137" s="109"/>
      <c r="L137" s="109"/>
      <c r="M137" s="109"/>
      <c r="N137" s="109"/>
      <c r="O137" s="109"/>
      <c r="P137" s="109">
        <v>122</v>
      </c>
      <c r="Q137" s="109" t="s">
        <v>254</v>
      </c>
      <c r="R137" s="109">
        <v>705</v>
      </c>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row>
    <row r="138" spans="1:46" x14ac:dyDescent="0.2">
      <c r="A138" s="109"/>
      <c r="B138" s="109"/>
      <c r="C138" s="109"/>
      <c r="D138" s="109"/>
      <c r="E138" s="109"/>
      <c r="F138" s="109"/>
      <c r="G138" s="109"/>
      <c r="H138" s="109"/>
      <c r="I138" s="109"/>
      <c r="J138" s="109"/>
      <c r="K138" s="109"/>
      <c r="L138" s="109"/>
      <c r="M138" s="109"/>
      <c r="N138" s="109"/>
      <c r="O138" s="109"/>
      <c r="P138" s="109">
        <v>123</v>
      </c>
      <c r="Q138" s="109" t="s">
        <v>255</v>
      </c>
      <c r="R138" s="109">
        <v>320</v>
      </c>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row>
    <row r="139" spans="1:46" x14ac:dyDescent="0.2">
      <c r="A139" s="109"/>
      <c r="B139" s="109"/>
      <c r="C139" s="109"/>
      <c r="D139" s="109"/>
      <c r="E139" s="109"/>
      <c r="F139" s="109"/>
      <c r="G139" s="109"/>
      <c r="H139" s="109"/>
      <c r="I139" s="109"/>
      <c r="J139" s="109"/>
      <c r="K139" s="109"/>
      <c r="L139" s="109"/>
      <c r="M139" s="109"/>
      <c r="N139" s="109"/>
      <c r="O139" s="109"/>
      <c r="P139" s="109">
        <v>124</v>
      </c>
      <c r="Q139" s="109" t="s">
        <v>256</v>
      </c>
      <c r="R139" s="109">
        <v>720</v>
      </c>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row>
    <row r="140" spans="1:46" x14ac:dyDescent="0.2">
      <c r="A140" s="109"/>
      <c r="B140" s="109"/>
      <c r="C140" s="109"/>
      <c r="D140" s="109"/>
      <c r="E140" s="109"/>
      <c r="F140" s="109"/>
      <c r="G140" s="109"/>
      <c r="H140" s="109"/>
      <c r="I140" s="109"/>
      <c r="J140" s="109"/>
      <c r="K140" s="109"/>
      <c r="L140" s="109"/>
      <c r="M140" s="109"/>
      <c r="N140" s="109"/>
      <c r="O140" s="109"/>
      <c r="P140" s="109">
        <v>125</v>
      </c>
      <c r="Q140" s="109" t="s">
        <v>257</v>
      </c>
      <c r="R140" s="109">
        <v>450</v>
      </c>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row>
    <row r="141" spans="1:46" x14ac:dyDescent="0.2">
      <c r="A141" s="109"/>
      <c r="B141" s="109"/>
      <c r="C141" s="109"/>
      <c r="D141" s="109"/>
      <c r="E141" s="109"/>
      <c r="F141" s="109"/>
      <c r="G141" s="109"/>
      <c r="H141" s="109"/>
      <c r="I141" s="109"/>
      <c r="J141" s="109"/>
      <c r="K141" s="109"/>
      <c r="L141" s="109"/>
      <c r="M141" s="109"/>
      <c r="N141" s="109"/>
      <c r="O141" s="109"/>
      <c r="P141" s="109">
        <v>126</v>
      </c>
      <c r="Q141" s="109" t="s">
        <v>258</v>
      </c>
      <c r="R141" s="109">
        <v>780</v>
      </c>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row>
    <row r="142" spans="1:46" x14ac:dyDescent="0.2">
      <c r="A142" s="109"/>
      <c r="B142" s="109"/>
      <c r="C142" s="109"/>
      <c r="D142" s="109"/>
      <c r="E142" s="109"/>
      <c r="F142" s="109"/>
      <c r="G142" s="109"/>
      <c r="H142" s="109"/>
      <c r="I142" s="109"/>
      <c r="J142" s="109"/>
      <c r="K142" s="109"/>
      <c r="L142" s="109"/>
      <c r="M142" s="109"/>
      <c r="N142" s="109"/>
      <c r="O142" s="109"/>
      <c r="P142" s="109">
        <v>127</v>
      </c>
      <c r="Q142" s="109" t="s">
        <v>259</v>
      </c>
      <c r="R142" s="109">
        <v>540</v>
      </c>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c r="AQ142" s="109"/>
      <c r="AR142" s="109"/>
      <c r="AS142" s="109"/>
      <c r="AT142" s="109"/>
    </row>
    <row r="143" spans="1:46" x14ac:dyDescent="0.2">
      <c r="A143" s="109"/>
      <c r="B143" s="109"/>
      <c r="C143" s="109"/>
      <c r="D143" s="109"/>
      <c r="E143" s="109"/>
      <c r="F143" s="109"/>
      <c r="G143" s="109"/>
      <c r="H143" s="109"/>
      <c r="I143" s="109"/>
      <c r="J143" s="109"/>
      <c r="K143" s="109"/>
      <c r="L143" s="109"/>
      <c r="M143" s="109"/>
      <c r="N143" s="109"/>
      <c r="O143" s="109"/>
      <c r="P143" s="109">
        <v>128</v>
      </c>
      <c r="Q143" s="109" t="s">
        <v>260</v>
      </c>
      <c r="R143" s="109">
        <v>1135</v>
      </c>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c r="AQ143" s="109"/>
      <c r="AR143" s="109"/>
      <c r="AS143" s="109"/>
      <c r="AT143" s="109"/>
    </row>
    <row r="144" spans="1:46" x14ac:dyDescent="0.2">
      <c r="A144" s="109"/>
      <c r="B144" s="109"/>
      <c r="C144" s="109"/>
      <c r="D144" s="109"/>
      <c r="E144" s="109"/>
      <c r="F144" s="109"/>
      <c r="G144" s="109"/>
      <c r="H144" s="109"/>
      <c r="I144" s="109"/>
      <c r="J144" s="109"/>
      <c r="K144" s="109"/>
      <c r="L144" s="109"/>
      <c r="M144" s="109"/>
      <c r="N144" s="109"/>
      <c r="O144" s="109"/>
      <c r="P144" s="109">
        <v>129</v>
      </c>
      <c r="Q144" s="109" t="s">
        <v>261</v>
      </c>
      <c r="R144" s="109">
        <v>600</v>
      </c>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row>
    <row r="145" spans="1:46" x14ac:dyDescent="0.2">
      <c r="A145" s="109"/>
      <c r="B145" s="109"/>
      <c r="C145" s="109"/>
      <c r="D145" s="109"/>
      <c r="E145" s="109"/>
      <c r="F145" s="109"/>
      <c r="G145" s="109"/>
      <c r="H145" s="109"/>
      <c r="I145" s="109"/>
      <c r="J145" s="109"/>
      <c r="K145" s="109"/>
      <c r="L145" s="109"/>
      <c r="M145" s="109"/>
      <c r="N145" s="109"/>
      <c r="O145" s="109"/>
      <c r="P145" s="109">
        <v>130</v>
      </c>
      <c r="Q145" s="109" t="s">
        <v>262</v>
      </c>
      <c r="R145" s="109">
        <v>335</v>
      </c>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row>
    <row r="146" spans="1:46" x14ac:dyDescent="0.2">
      <c r="A146" s="109"/>
      <c r="B146" s="109"/>
      <c r="C146" s="109"/>
      <c r="D146" s="109"/>
      <c r="E146" s="109"/>
      <c r="F146" s="109"/>
      <c r="G146" s="109"/>
      <c r="H146" s="109"/>
      <c r="I146" s="109"/>
      <c r="J146" s="109"/>
      <c r="K146" s="109"/>
      <c r="L146" s="109"/>
      <c r="M146" s="109"/>
      <c r="N146" s="109"/>
      <c r="O146" s="109"/>
      <c r="P146" s="109">
        <v>131</v>
      </c>
      <c r="Q146" s="109" t="s">
        <v>263</v>
      </c>
      <c r="R146" s="109">
        <v>2330</v>
      </c>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row>
    <row r="147" spans="1:46" x14ac:dyDescent="0.2">
      <c r="A147" s="109"/>
      <c r="B147" s="109"/>
      <c r="C147" s="109"/>
      <c r="D147" s="109"/>
      <c r="E147" s="109"/>
      <c r="F147" s="109"/>
      <c r="G147" s="109"/>
      <c r="H147" s="109"/>
      <c r="I147" s="109"/>
      <c r="J147" s="109"/>
      <c r="K147" s="109"/>
      <c r="L147" s="109"/>
      <c r="M147" s="109"/>
      <c r="N147" s="109"/>
      <c r="O147" s="109"/>
      <c r="P147" s="109">
        <v>132</v>
      </c>
      <c r="Q147" s="109" t="s">
        <v>264</v>
      </c>
      <c r="R147" s="109">
        <v>425</v>
      </c>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row>
    <row r="148" spans="1:46" x14ac:dyDescent="0.2">
      <c r="A148" s="109"/>
      <c r="B148" s="109"/>
      <c r="C148" s="109"/>
      <c r="D148" s="109"/>
      <c r="E148" s="109"/>
      <c r="F148" s="109"/>
      <c r="G148" s="109"/>
      <c r="H148" s="109"/>
      <c r="I148" s="109"/>
      <c r="J148" s="109"/>
      <c r="K148" s="109"/>
      <c r="L148" s="109"/>
      <c r="M148" s="109"/>
      <c r="N148" s="109"/>
      <c r="O148" s="109"/>
      <c r="P148" s="109">
        <v>133</v>
      </c>
      <c r="Q148" s="109" t="s">
        <v>265</v>
      </c>
      <c r="R148" s="109">
        <v>610</v>
      </c>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row>
    <row r="149" spans="1:46" x14ac:dyDescent="0.2">
      <c r="A149" s="109"/>
      <c r="B149" s="109"/>
      <c r="C149" s="109"/>
      <c r="D149" s="109"/>
      <c r="E149" s="109"/>
      <c r="F149" s="109"/>
      <c r="G149" s="109"/>
      <c r="H149" s="109"/>
      <c r="I149" s="109"/>
      <c r="J149" s="109"/>
      <c r="K149" s="109"/>
      <c r="L149" s="109"/>
      <c r="M149" s="109"/>
      <c r="N149" s="109"/>
      <c r="O149" s="109"/>
      <c r="P149" s="109">
        <v>134</v>
      </c>
      <c r="Q149" s="109" t="s">
        <v>266</v>
      </c>
      <c r="R149" s="109">
        <v>430</v>
      </c>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row>
    <row r="150" spans="1:46" x14ac:dyDescent="0.2">
      <c r="A150" s="109"/>
      <c r="B150" s="109"/>
      <c r="C150" s="109"/>
      <c r="D150" s="109"/>
      <c r="E150" s="109"/>
      <c r="F150" s="109"/>
      <c r="G150" s="109"/>
      <c r="H150" s="109"/>
      <c r="I150" s="109"/>
      <c r="J150" s="109"/>
      <c r="K150" s="109"/>
      <c r="L150" s="109"/>
      <c r="M150" s="109"/>
      <c r="N150" s="109"/>
      <c r="O150" s="109"/>
      <c r="P150" s="109">
        <v>135</v>
      </c>
      <c r="Q150" s="109" t="s">
        <v>267</v>
      </c>
      <c r="R150" s="109">
        <v>1915</v>
      </c>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row>
    <row r="151" spans="1:46" x14ac:dyDescent="0.2">
      <c r="A151" s="109"/>
      <c r="B151" s="109"/>
      <c r="C151" s="109"/>
      <c r="D151" s="109"/>
      <c r="E151" s="109"/>
      <c r="F151" s="109"/>
      <c r="G151" s="109"/>
      <c r="H151" s="109"/>
      <c r="I151" s="109"/>
      <c r="J151" s="109"/>
      <c r="K151" s="109"/>
      <c r="L151" s="109"/>
      <c r="M151" s="109"/>
      <c r="N151" s="109"/>
      <c r="O151" s="109"/>
      <c r="P151" s="109">
        <v>136</v>
      </c>
      <c r="Q151" s="109" t="s">
        <v>268</v>
      </c>
      <c r="R151" s="109">
        <v>730</v>
      </c>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row>
    <row r="152" spans="1:46" x14ac:dyDescent="0.2">
      <c r="A152" s="109"/>
      <c r="B152" s="109"/>
      <c r="C152" s="109"/>
      <c r="D152" s="109"/>
      <c r="E152" s="109"/>
      <c r="F152" s="109"/>
      <c r="G152" s="109"/>
      <c r="H152" s="109"/>
      <c r="I152" s="109"/>
      <c r="J152" s="109"/>
      <c r="K152" s="109"/>
      <c r="L152" s="109"/>
      <c r="M152" s="109"/>
      <c r="N152" s="109"/>
      <c r="O152" s="109"/>
      <c r="P152" s="109">
        <v>137</v>
      </c>
      <c r="Q152" s="109" t="s">
        <v>269</v>
      </c>
      <c r="R152" s="109">
        <v>395</v>
      </c>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row>
    <row r="153" spans="1:46" x14ac:dyDescent="0.2">
      <c r="A153" s="109"/>
      <c r="B153" s="109"/>
      <c r="C153" s="109"/>
      <c r="D153" s="109"/>
      <c r="E153" s="109"/>
      <c r="F153" s="109"/>
      <c r="G153" s="109"/>
      <c r="H153" s="109"/>
      <c r="I153" s="109"/>
      <c r="J153" s="109"/>
      <c r="K153" s="109"/>
      <c r="L153" s="109"/>
      <c r="M153" s="109"/>
      <c r="N153" s="109"/>
      <c r="O153" s="109"/>
      <c r="P153" s="109">
        <v>138</v>
      </c>
      <c r="Q153" s="109" t="s">
        <v>270</v>
      </c>
      <c r="R153" s="109">
        <v>785</v>
      </c>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row>
    <row r="154" spans="1:46" x14ac:dyDescent="0.2">
      <c r="A154" s="109"/>
      <c r="B154" s="109"/>
      <c r="C154" s="109"/>
      <c r="D154" s="109"/>
      <c r="E154" s="109"/>
      <c r="F154" s="109"/>
      <c r="G154" s="109"/>
      <c r="H154" s="109"/>
      <c r="I154" s="109"/>
      <c r="J154" s="109"/>
      <c r="K154" s="109"/>
      <c r="L154" s="109"/>
      <c r="M154" s="109"/>
      <c r="N154" s="109"/>
      <c r="O154" s="109"/>
      <c r="P154" s="109">
        <v>139</v>
      </c>
      <c r="Q154" s="109" t="s">
        <v>271</v>
      </c>
      <c r="R154" s="109">
        <v>530</v>
      </c>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c r="AQ154" s="109"/>
      <c r="AR154" s="109"/>
      <c r="AS154" s="109"/>
      <c r="AT154" s="109"/>
    </row>
    <row r="155" spans="1:46" x14ac:dyDescent="0.2">
      <c r="A155" s="109"/>
      <c r="B155" s="109"/>
      <c r="C155" s="109"/>
      <c r="D155" s="109"/>
      <c r="E155" s="109"/>
      <c r="F155" s="109"/>
      <c r="G155" s="109"/>
      <c r="H155" s="109"/>
      <c r="I155" s="109"/>
      <c r="J155" s="109"/>
      <c r="K155" s="109"/>
      <c r="L155" s="109"/>
      <c r="M155" s="109"/>
      <c r="N155" s="109"/>
      <c r="O155" s="109"/>
      <c r="P155" s="109">
        <v>140</v>
      </c>
      <c r="Q155" s="109" t="s">
        <v>272</v>
      </c>
      <c r="R155" s="109">
        <v>1515</v>
      </c>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row>
    <row r="156" spans="1:46" x14ac:dyDescent="0.2">
      <c r="A156" s="109"/>
      <c r="B156" s="109"/>
      <c r="C156" s="109"/>
      <c r="D156" s="109"/>
      <c r="E156" s="109"/>
      <c r="F156" s="109"/>
      <c r="G156" s="109"/>
      <c r="H156" s="109"/>
      <c r="I156" s="109"/>
      <c r="J156" s="109"/>
      <c r="K156" s="109"/>
      <c r="L156" s="109"/>
      <c r="M156" s="109"/>
      <c r="N156" s="109"/>
      <c r="O156" s="109"/>
      <c r="P156" s="109">
        <v>141</v>
      </c>
      <c r="Q156" s="109" t="s">
        <v>273</v>
      </c>
      <c r="R156" s="109">
        <v>655</v>
      </c>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row>
    <row r="157" spans="1:46" x14ac:dyDescent="0.2">
      <c r="A157" s="109"/>
      <c r="B157" s="109"/>
      <c r="C157" s="109"/>
      <c r="D157" s="109"/>
      <c r="E157" s="109"/>
      <c r="F157" s="109"/>
      <c r="G157" s="109"/>
      <c r="H157" s="109"/>
      <c r="I157" s="109"/>
      <c r="J157" s="109"/>
      <c r="K157" s="109"/>
      <c r="L157" s="109"/>
      <c r="M157" s="109"/>
      <c r="N157" s="109"/>
      <c r="O157" s="109"/>
      <c r="P157" s="109">
        <v>142</v>
      </c>
      <c r="Q157" s="109" t="s">
        <v>274</v>
      </c>
      <c r="R157" s="109">
        <v>1360</v>
      </c>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row>
    <row r="158" spans="1:46" x14ac:dyDescent="0.2">
      <c r="A158" s="109"/>
      <c r="B158" s="109"/>
      <c r="C158" s="109"/>
      <c r="D158" s="109"/>
      <c r="E158" s="109"/>
      <c r="F158" s="109"/>
      <c r="G158" s="109"/>
      <c r="H158" s="109"/>
      <c r="I158" s="109"/>
      <c r="J158" s="109"/>
      <c r="K158" s="109"/>
      <c r="L158" s="109"/>
      <c r="M158" s="109"/>
      <c r="N158" s="109"/>
      <c r="O158" s="109"/>
      <c r="P158" s="109">
        <v>143</v>
      </c>
      <c r="Q158" s="109" t="s">
        <v>275</v>
      </c>
      <c r="R158" s="109">
        <v>480</v>
      </c>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row>
    <row r="159" spans="1:46" x14ac:dyDescent="0.2">
      <c r="A159" s="109"/>
      <c r="B159" s="109"/>
      <c r="C159" s="109"/>
      <c r="D159" s="109"/>
      <c r="E159" s="109"/>
      <c r="F159" s="109"/>
      <c r="G159" s="109"/>
      <c r="H159" s="109"/>
      <c r="I159" s="109"/>
      <c r="J159" s="109"/>
      <c r="K159" s="109"/>
      <c r="L159" s="109"/>
      <c r="M159" s="109"/>
      <c r="N159" s="109"/>
      <c r="O159" s="109"/>
      <c r="P159" s="109">
        <v>144</v>
      </c>
      <c r="Q159" s="109" t="s">
        <v>276</v>
      </c>
      <c r="R159" s="109">
        <v>780</v>
      </c>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row>
    <row r="160" spans="1:46" x14ac:dyDescent="0.2">
      <c r="A160" s="109"/>
      <c r="B160" s="109"/>
      <c r="C160" s="109"/>
      <c r="D160" s="109"/>
      <c r="E160" s="109"/>
      <c r="F160" s="109"/>
      <c r="G160" s="109"/>
      <c r="H160" s="109"/>
      <c r="I160" s="109"/>
      <c r="J160" s="109"/>
      <c r="K160" s="109"/>
      <c r="L160" s="109"/>
      <c r="M160" s="109"/>
      <c r="N160" s="109"/>
      <c r="O160" s="109"/>
      <c r="P160" s="109">
        <v>145</v>
      </c>
      <c r="Q160" s="109" t="s">
        <v>277</v>
      </c>
      <c r="R160" s="109">
        <v>365</v>
      </c>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row>
    <row r="161" spans="1:46" x14ac:dyDescent="0.2">
      <c r="A161" s="109"/>
      <c r="B161" s="109"/>
      <c r="C161" s="109"/>
      <c r="D161" s="109"/>
      <c r="E161" s="109"/>
      <c r="F161" s="109"/>
      <c r="G161" s="109"/>
      <c r="H161" s="109"/>
      <c r="I161" s="109"/>
      <c r="J161" s="109"/>
      <c r="K161" s="109"/>
      <c r="L161" s="109"/>
      <c r="M161" s="109"/>
      <c r="N161" s="109"/>
      <c r="O161" s="109"/>
      <c r="P161" s="109">
        <v>146</v>
      </c>
      <c r="Q161" s="109" t="s">
        <v>278</v>
      </c>
      <c r="R161" s="109">
        <v>925</v>
      </c>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row>
    <row r="162" spans="1:46" x14ac:dyDescent="0.2">
      <c r="A162" s="109"/>
      <c r="B162" s="109"/>
      <c r="C162" s="109"/>
      <c r="D162" s="109"/>
      <c r="E162" s="109"/>
      <c r="F162" s="109"/>
      <c r="G162" s="109"/>
      <c r="H162" s="109"/>
      <c r="I162" s="109"/>
      <c r="J162" s="109"/>
      <c r="K162" s="109"/>
      <c r="L162" s="109"/>
      <c r="M162" s="109"/>
      <c r="N162" s="109"/>
      <c r="O162" s="109"/>
      <c r="P162" s="109">
        <v>147</v>
      </c>
      <c r="Q162" s="109" t="s">
        <v>279</v>
      </c>
      <c r="R162" s="109">
        <v>825</v>
      </c>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row>
    <row r="163" spans="1:46" x14ac:dyDescent="0.2">
      <c r="A163" s="109"/>
      <c r="B163" s="109"/>
      <c r="C163" s="109"/>
      <c r="D163" s="109"/>
      <c r="E163" s="109"/>
      <c r="F163" s="109"/>
      <c r="G163" s="109"/>
      <c r="H163" s="109"/>
      <c r="I163" s="109"/>
      <c r="J163" s="109"/>
      <c r="K163" s="109"/>
      <c r="L163" s="109"/>
      <c r="M163" s="109"/>
      <c r="N163" s="109"/>
      <c r="O163" s="109"/>
      <c r="P163" s="109">
        <v>148</v>
      </c>
      <c r="Q163" s="109" t="s">
        <v>280</v>
      </c>
      <c r="R163" s="109">
        <v>1280</v>
      </c>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c r="AQ163" s="109"/>
      <c r="AR163" s="109"/>
      <c r="AS163" s="109"/>
      <c r="AT163" s="109"/>
    </row>
    <row r="164" spans="1:46" x14ac:dyDescent="0.2">
      <c r="A164" s="109"/>
      <c r="B164" s="109"/>
      <c r="C164" s="109"/>
      <c r="D164" s="109"/>
      <c r="E164" s="109"/>
      <c r="F164" s="109"/>
      <c r="G164" s="109"/>
      <c r="H164" s="109"/>
      <c r="I164" s="109"/>
      <c r="J164" s="109"/>
      <c r="K164" s="109"/>
      <c r="L164" s="109"/>
      <c r="M164" s="109"/>
      <c r="N164" s="109"/>
      <c r="O164" s="109"/>
      <c r="P164" s="109">
        <v>149</v>
      </c>
      <c r="Q164" s="109" t="s">
        <v>281</v>
      </c>
      <c r="R164" s="109">
        <v>1770</v>
      </c>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row>
    <row r="165" spans="1:46" x14ac:dyDescent="0.2">
      <c r="A165" s="109"/>
      <c r="B165" s="109"/>
      <c r="C165" s="109"/>
      <c r="D165" s="109"/>
      <c r="E165" s="109"/>
      <c r="F165" s="109"/>
      <c r="G165" s="109"/>
      <c r="H165" s="109"/>
      <c r="I165" s="109"/>
      <c r="J165" s="109"/>
      <c r="K165" s="109"/>
      <c r="L165" s="109"/>
      <c r="M165" s="109"/>
      <c r="N165" s="109"/>
      <c r="O165" s="109"/>
      <c r="P165" s="109">
        <v>150</v>
      </c>
      <c r="Q165" s="109" t="s">
        <v>282</v>
      </c>
      <c r="R165" s="109">
        <v>335</v>
      </c>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row>
    <row r="166" spans="1:46" x14ac:dyDescent="0.2">
      <c r="A166" s="109"/>
      <c r="B166" s="109"/>
      <c r="C166" s="109"/>
      <c r="D166" s="109"/>
      <c r="E166" s="109"/>
      <c r="F166" s="109"/>
      <c r="G166" s="109"/>
      <c r="H166" s="109"/>
      <c r="I166" s="109"/>
      <c r="J166" s="109"/>
      <c r="K166" s="109"/>
      <c r="L166" s="109"/>
      <c r="M166" s="109"/>
      <c r="N166" s="109"/>
      <c r="O166" s="109"/>
      <c r="P166" s="109">
        <v>151</v>
      </c>
      <c r="Q166" s="109" t="s">
        <v>283</v>
      </c>
      <c r="R166" s="109">
        <v>1555</v>
      </c>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row>
    <row r="167" spans="1:46" x14ac:dyDescent="0.2">
      <c r="A167" s="109"/>
      <c r="B167" s="109"/>
      <c r="C167" s="109"/>
      <c r="D167" s="109"/>
      <c r="E167" s="109"/>
      <c r="F167" s="109"/>
      <c r="G167" s="109"/>
      <c r="H167" s="109"/>
      <c r="I167" s="109"/>
      <c r="J167" s="109"/>
      <c r="K167" s="109"/>
      <c r="L167" s="109"/>
      <c r="M167" s="109"/>
      <c r="N167" s="109"/>
      <c r="O167" s="109"/>
      <c r="P167" s="109">
        <v>152</v>
      </c>
      <c r="Q167" s="109" t="s">
        <v>284</v>
      </c>
      <c r="R167" s="109">
        <v>720</v>
      </c>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row>
    <row r="168" spans="1:46" x14ac:dyDescent="0.2">
      <c r="A168" s="109"/>
      <c r="B168" s="109"/>
      <c r="C168" s="109"/>
      <c r="D168" s="109"/>
      <c r="E168" s="109"/>
      <c r="F168" s="109"/>
      <c r="G168" s="109"/>
      <c r="H168" s="109"/>
      <c r="I168" s="109"/>
      <c r="J168" s="109"/>
      <c r="K168" s="109"/>
      <c r="L168" s="109"/>
      <c r="M168" s="109"/>
      <c r="N168" s="109"/>
      <c r="O168" s="109"/>
      <c r="P168" s="109">
        <v>153</v>
      </c>
      <c r="Q168" s="109" t="s">
        <v>285</v>
      </c>
      <c r="R168" s="109">
        <v>1215</v>
      </c>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row>
    <row r="169" spans="1:46" x14ac:dyDescent="0.2">
      <c r="A169" s="109"/>
      <c r="B169" s="109"/>
      <c r="C169" s="109"/>
      <c r="D169" s="109"/>
      <c r="E169" s="109"/>
      <c r="F169" s="109"/>
      <c r="G169" s="109"/>
      <c r="H169" s="109"/>
      <c r="I169" s="109"/>
      <c r="J169" s="109"/>
      <c r="K169" s="109"/>
      <c r="L169" s="109"/>
      <c r="M169" s="109"/>
      <c r="N169" s="109"/>
      <c r="O169" s="109"/>
      <c r="P169" s="109">
        <v>154</v>
      </c>
      <c r="Q169" s="109" t="s">
        <v>286</v>
      </c>
      <c r="R169" s="109">
        <v>965</v>
      </c>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row>
    <row r="170" spans="1:46" x14ac:dyDescent="0.2">
      <c r="A170" s="109"/>
      <c r="B170" s="109"/>
      <c r="C170" s="109"/>
      <c r="D170" s="109"/>
      <c r="E170" s="109"/>
      <c r="F170" s="109"/>
      <c r="G170" s="109"/>
      <c r="H170" s="109"/>
      <c r="I170" s="109"/>
      <c r="J170" s="109"/>
      <c r="K170" s="109"/>
      <c r="L170" s="109"/>
      <c r="M170" s="109"/>
      <c r="N170" s="109"/>
      <c r="O170" s="109"/>
      <c r="P170" s="109">
        <v>155</v>
      </c>
      <c r="Q170" s="109" t="s">
        <v>287</v>
      </c>
      <c r="R170" s="109">
        <v>1115</v>
      </c>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row>
    <row r="171" spans="1:46" x14ac:dyDescent="0.2">
      <c r="A171" s="109"/>
      <c r="B171" s="109"/>
      <c r="C171" s="109"/>
      <c r="D171" s="109"/>
      <c r="E171" s="109"/>
      <c r="F171" s="109"/>
      <c r="G171" s="109"/>
      <c r="H171" s="109"/>
      <c r="I171" s="109"/>
      <c r="J171" s="109"/>
      <c r="K171" s="109"/>
      <c r="L171" s="109"/>
      <c r="M171" s="109"/>
      <c r="N171" s="109"/>
      <c r="O171" s="109"/>
      <c r="P171" s="109">
        <v>156</v>
      </c>
      <c r="Q171" s="109" t="s">
        <v>288</v>
      </c>
      <c r="R171" s="109">
        <v>325</v>
      </c>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row>
    <row r="172" spans="1:46" x14ac:dyDescent="0.2">
      <c r="A172" s="109"/>
      <c r="B172" s="109"/>
      <c r="C172" s="109"/>
      <c r="D172" s="109"/>
      <c r="E172" s="109"/>
      <c r="F172" s="109"/>
      <c r="G172" s="109"/>
      <c r="H172" s="109"/>
      <c r="I172" s="109"/>
      <c r="J172" s="109"/>
      <c r="K172" s="109"/>
      <c r="L172" s="109"/>
      <c r="M172" s="109"/>
      <c r="N172" s="109"/>
      <c r="O172" s="109"/>
      <c r="P172" s="109">
        <v>157</v>
      </c>
      <c r="Q172" s="109" t="s">
        <v>289</v>
      </c>
      <c r="R172" s="109">
        <v>490</v>
      </c>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row>
    <row r="173" spans="1:46" x14ac:dyDescent="0.2">
      <c r="A173" s="109"/>
      <c r="B173" s="109"/>
      <c r="C173" s="109"/>
      <c r="D173" s="109"/>
      <c r="E173" s="109"/>
      <c r="F173" s="109"/>
      <c r="G173" s="109"/>
      <c r="H173" s="109"/>
      <c r="I173" s="109"/>
      <c r="J173" s="109"/>
      <c r="K173" s="109"/>
      <c r="L173" s="109"/>
      <c r="M173" s="109"/>
      <c r="N173" s="109"/>
      <c r="O173" s="109"/>
      <c r="P173" s="109">
        <v>158</v>
      </c>
      <c r="Q173" s="109" t="s">
        <v>290</v>
      </c>
      <c r="R173" s="109">
        <v>470</v>
      </c>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row>
    <row r="174" spans="1:46" x14ac:dyDescent="0.2">
      <c r="A174" s="109"/>
      <c r="B174" s="109"/>
      <c r="C174" s="109"/>
      <c r="D174" s="109"/>
      <c r="E174" s="109"/>
      <c r="F174" s="109"/>
      <c r="G174" s="109"/>
      <c r="H174" s="109"/>
      <c r="I174" s="109"/>
      <c r="J174" s="109"/>
      <c r="K174" s="109"/>
      <c r="L174" s="109"/>
      <c r="M174" s="109"/>
      <c r="N174" s="109"/>
      <c r="O174" s="109"/>
      <c r="P174" s="109">
        <v>159</v>
      </c>
      <c r="Q174" s="109" t="s">
        <v>291</v>
      </c>
      <c r="R174" s="109">
        <v>515</v>
      </c>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c r="AQ174" s="109"/>
      <c r="AR174" s="109"/>
      <c r="AS174" s="109"/>
      <c r="AT174" s="109"/>
    </row>
    <row r="175" spans="1:46" x14ac:dyDescent="0.2">
      <c r="A175" s="109"/>
      <c r="B175" s="109"/>
      <c r="C175" s="109"/>
      <c r="D175" s="109"/>
      <c r="E175" s="109"/>
      <c r="F175" s="109"/>
      <c r="G175" s="109"/>
      <c r="H175" s="109"/>
      <c r="I175" s="109"/>
      <c r="J175" s="109"/>
      <c r="K175" s="109"/>
      <c r="L175" s="109"/>
      <c r="M175" s="109"/>
      <c r="N175" s="109"/>
      <c r="O175" s="109"/>
      <c r="P175" s="109">
        <v>160</v>
      </c>
      <c r="Q175" s="109" t="s">
        <v>292</v>
      </c>
      <c r="R175" s="109">
        <v>575</v>
      </c>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row>
    <row r="176" spans="1:46" x14ac:dyDescent="0.2">
      <c r="A176" s="109"/>
      <c r="B176" s="109"/>
      <c r="C176" s="109"/>
      <c r="D176" s="109"/>
      <c r="E176" s="109"/>
      <c r="F176" s="109"/>
      <c r="G176" s="109"/>
      <c r="H176" s="109"/>
      <c r="I176" s="109"/>
      <c r="J176" s="109"/>
      <c r="K176" s="109"/>
      <c r="L176" s="109"/>
      <c r="M176" s="109"/>
      <c r="N176" s="109"/>
      <c r="O176" s="109"/>
      <c r="P176" s="109">
        <v>161</v>
      </c>
      <c r="Q176" s="109" t="s">
        <v>293</v>
      </c>
      <c r="R176" s="109">
        <v>495</v>
      </c>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row>
    <row r="177" spans="1:46" x14ac:dyDescent="0.2">
      <c r="A177" s="109"/>
      <c r="B177" s="109"/>
      <c r="C177" s="109"/>
      <c r="D177" s="109"/>
      <c r="E177" s="109"/>
      <c r="F177" s="109"/>
      <c r="G177" s="109"/>
      <c r="H177" s="109"/>
      <c r="I177" s="109"/>
      <c r="J177" s="109"/>
      <c r="K177" s="109"/>
      <c r="L177" s="109"/>
      <c r="M177" s="109"/>
      <c r="N177" s="109"/>
      <c r="O177" s="109"/>
      <c r="P177" s="109">
        <v>162</v>
      </c>
      <c r="Q177" s="109" t="s">
        <v>294</v>
      </c>
      <c r="R177" s="109">
        <v>520</v>
      </c>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row>
    <row r="178" spans="1:46" x14ac:dyDescent="0.2">
      <c r="A178" s="109"/>
      <c r="B178" s="109"/>
      <c r="C178" s="109"/>
      <c r="D178" s="109"/>
      <c r="E178" s="109"/>
      <c r="F178" s="109"/>
      <c r="G178" s="109"/>
      <c r="H178" s="109"/>
      <c r="I178" s="109"/>
      <c r="J178" s="109"/>
      <c r="K178" s="109"/>
      <c r="L178" s="109"/>
      <c r="M178" s="109"/>
      <c r="N178" s="109"/>
      <c r="O178" s="109"/>
      <c r="P178" s="109">
        <v>163</v>
      </c>
      <c r="Q178" s="109" t="s">
        <v>295</v>
      </c>
      <c r="R178" s="109">
        <v>805</v>
      </c>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row>
    <row r="179" spans="1:46" x14ac:dyDescent="0.2">
      <c r="A179" s="109"/>
      <c r="B179" s="109"/>
      <c r="C179" s="109"/>
      <c r="D179" s="109"/>
      <c r="E179" s="109"/>
      <c r="F179" s="109"/>
      <c r="G179" s="109"/>
      <c r="H179" s="109"/>
      <c r="I179" s="109"/>
      <c r="J179" s="109"/>
      <c r="K179" s="109"/>
      <c r="L179" s="109"/>
      <c r="M179" s="109"/>
      <c r="N179" s="109"/>
      <c r="O179" s="109"/>
      <c r="P179" s="109">
        <v>164</v>
      </c>
      <c r="Q179" s="109" t="s">
        <v>296</v>
      </c>
      <c r="R179" s="109">
        <v>780</v>
      </c>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row>
    <row r="180" spans="1:46" x14ac:dyDescent="0.2">
      <c r="A180" s="109"/>
      <c r="B180" s="109"/>
      <c r="C180" s="109"/>
      <c r="D180" s="109"/>
      <c r="E180" s="109"/>
      <c r="F180" s="109"/>
      <c r="G180" s="109"/>
      <c r="H180" s="109"/>
      <c r="I180" s="109"/>
      <c r="J180" s="109"/>
      <c r="K180" s="109"/>
      <c r="L180" s="109"/>
      <c r="M180" s="109"/>
      <c r="N180" s="109"/>
      <c r="O180" s="109"/>
      <c r="P180" s="109">
        <v>165</v>
      </c>
      <c r="Q180" s="109" t="s">
        <v>297</v>
      </c>
      <c r="R180" s="109">
        <v>1395</v>
      </c>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row>
    <row r="181" spans="1:46" x14ac:dyDescent="0.2">
      <c r="A181" s="109"/>
      <c r="B181" s="109"/>
      <c r="C181" s="109"/>
      <c r="D181" s="109"/>
      <c r="E181" s="109"/>
      <c r="F181" s="109"/>
      <c r="G181" s="109"/>
      <c r="H181" s="109"/>
      <c r="I181" s="109"/>
      <c r="J181" s="109"/>
      <c r="K181" s="109"/>
      <c r="L181" s="109"/>
      <c r="M181" s="109"/>
      <c r="N181" s="109"/>
      <c r="O181" s="109"/>
      <c r="P181" s="109">
        <v>166</v>
      </c>
      <c r="Q181" s="109" t="s">
        <v>298</v>
      </c>
      <c r="R181" s="109">
        <v>455</v>
      </c>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row>
    <row r="182" spans="1:46" x14ac:dyDescent="0.2">
      <c r="A182" s="109"/>
      <c r="B182" s="109"/>
      <c r="C182" s="109"/>
      <c r="D182" s="109"/>
      <c r="E182" s="109"/>
      <c r="F182" s="109"/>
      <c r="G182" s="109"/>
      <c r="H182" s="109"/>
      <c r="I182" s="109"/>
      <c r="J182" s="109"/>
      <c r="K182" s="109"/>
      <c r="L182" s="109"/>
      <c r="M182" s="109"/>
      <c r="N182" s="109"/>
      <c r="O182" s="109"/>
      <c r="P182" s="109">
        <v>167</v>
      </c>
      <c r="Q182" s="109" t="s">
        <v>299</v>
      </c>
      <c r="R182" s="109">
        <v>685</v>
      </c>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c r="AQ182" s="109"/>
      <c r="AR182" s="109"/>
      <c r="AS182" s="109"/>
      <c r="AT182" s="109"/>
    </row>
    <row r="183" spans="1:46" x14ac:dyDescent="0.2">
      <c r="A183" s="109"/>
      <c r="B183" s="109"/>
      <c r="C183" s="109"/>
      <c r="D183" s="109"/>
      <c r="E183" s="109"/>
      <c r="F183" s="109"/>
      <c r="G183" s="109"/>
      <c r="H183" s="109"/>
      <c r="I183" s="109"/>
      <c r="J183" s="109"/>
      <c r="K183" s="109"/>
      <c r="L183" s="109"/>
      <c r="M183" s="109"/>
      <c r="N183" s="109"/>
      <c r="O183" s="109"/>
      <c r="P183" s="109">
        <v>168</v>
      </c>
      <c r="Q183" s="109" t="s">
        <v>300</v>
      </c>
      <c r="R183" s="109">
        <v>405</v>
      </c>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row>
    <row r="184" spans="1:46" x14ac:dyDescent="0.2">
      <c r="A184" s="109"/>
      <c r="B184" s="109"/>
      <c r="C184" s="109"/>
      <c r="D184" s="109"/>
      <c r="E184" s="109"/>
      <c r="F184" s="109"/>
      <c r="G184" s="109"/>
      <c r="H184" s="109"/>
      <c r="I184" s="109"/>
      <c r="J184" s="109"/>
      <c r="K184" s="109"/>
      <c r="L184" s="109"/>
      <c r="M184" s="109"/>
      <c r="N184" s="109"/>
      <c r="O184" s="109"/>
      <c r="P184" s="109">
        <v>169</v>
      </c>
      <c r="Q184" s="109" t="s">
        <v>301</v>
      </c>
      <c r="R184" s="109">
        <v>240</v>
      </c>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row>
    <row r="185" spans="1:46" x14ac:dyDescent="0.2">
      <c r="A185" s="109"/>
      <c r="B185" s="109"/>
      <c r="C185" s="109"/>
      <c r="D185" s="109"/>
      <c r="E185" s="109"/>
      <c r="F185" s="109"/>
      <c r="G185" s="109"/>
      <c r="H185" s="109"/>
      <c r="I185" s="109"/>
      <c r="J185" s="109"/>
      <c r="K185" s="109"/>
      <c r="L185" s="109"/>
      <c r="M185" s="109"/>
      <c r="N185" s="109"/>
      <c r="O185" s="109"/>
      <c r="P185" s="109">
        <v>170</v>
      </c>
      <c r="Q185" s="109" t="s">
        <v>302</v>
      </c>
      <c r="R185" s="109">
        <v>745</v>
      </c>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row>
    <row r="186" spans="1:46" x14ac:dyDescent="0.2">
      <c r="A186" s="109"/>
      <c r="B186" s="109"/>
      <c r="C186" s="109"/>
      <c r="D186" s="109"/>
      <c r="E186" s="109"/>
      <c r="F186" s="109"/>
      <c r="G186" s="109"/>
      <c r="H186" s="109"/>
      <c r="I186" s="109"/>
      <c r="J186" s="109"/>
      <c r="K186" s="109"/>
      <c r="L186" s="109"/>
      <c r="M186" s="109"/>
      <c r="N186" s="109"/>
      <c r="O186" s="109"/>
      <c r="P186" s="109">
        <v>171</v>
      </c>
      <c r="Q186" s="109" t="s">
        <v>303</v>
      </c>
      <c r="R186" s="109">
        <v>1325</v>
      </c>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row>
    <row r="187" spans="1:46" x14ac:dyDescent="0.2">
      <c r="A187" s="109"/>
      <c r="B187" s="109"/>
      <c r="C187" s="109"/>
      <c r="D187" s="109"/>
      <c r="E187" s="109"/>
      <c r="F187" s="109"/>
      <c r="G187" s="109"/>
      <c r="H187" s="109"/>
      <c r="I187" s="109"/>
      <c r="J187" s="109"/>
      <c r="K187" s="109"/>
      <c r="L187" s="109"/>
      <c r="M187" s="109"/>
      <c r="N187" s="109"/>
      <c r="O187" s="109"/>
      <c r="P187" s="109">
        <v>172</v>
      </c>
      <c r="Q187" s="109" t="s">
        <v>304</v>
      </c>
      <c r="R187" s="109">
        <v>430</v>
      </c>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c r="AQ187" s="109"/>
      <c r="AR187" s="109"/>
      <c r="AS187" s="109"/>
      <c r="AT187" s="109"/>
    </row>
    <row r="188" spans="1:46" x14ac:dyDescent="0.2">
      <c r="A188" s="109"/>
      <c r="B188" s="109"/>
      <c r="C188" s="109"/>
      <c r="D188" s="109"/>
      <c r="E188" s="109"/>
      <c r="F188" s="109"/>
      <c r="G188" s="109"/>
      <c r="H188" s="109"/>
      <c r="I188" s="109"/>
      <c r="J188" s="109"/>
      <c r="K188" s="109"/>
      <c r="L188" s="109"/>
      <c r="M188" s="109"/>
      <c r="N188" s="109"/>
      <c r="O188" s="109"/>
      <c r="P188" s="109">
        <v>173</v>
      </c>
      <c r="Q188" s="109" t="s">
        <v>305</v>
      </c>
      <c r="R188" s="109">
        <v>655</v>
      </c>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c r="AQ188" s="109"/>
      <c r="AR188" s="109"/>
      <c r="AS188" s="109"/>
      <c r="AT188" s="109"/>
    </row>
    <row r="189" spans="1:46" x14ac:dyDescent="0.2">
      <c r="A189" s="109"/>
      <c r="B189" s="109"/>
      <c r="C189" s="109"/>
      <c r="D189" s="109"/>
      <c r="E189" s="109"/>
      <c r="F189" s="109"/>
      <c r="G189" s="109"/>
      <c r="H189" s="109"/>
      <c r="I189" s="109"/>
      <c r="J189" s="109"/>
      <c r="K189" s="109"/>
      <c r="L189" s="109"/>
      <c r="M189" s="109"/>
      <c r="N189" s="109"/>
      <c r="O189" s="109"/>
      <c r="P189" s="109">
        <v>174</v>
      </c>
      <c r="Q189" s="109" t="s">
        <v>306</v>
      </c>
      <c r="R189" s="109">
        <v>405</v>
      </c>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c r="AQ189" s="109"/>
      <c r="AR189" s="109"/>
      <c r="AS189" s="109"/>
      <c r="AT189" s="109"/>
    </row>
    <row r="190" spans="1:46" x14ac:dyDescent="0.2">
      <c r="A190" s="109"/>
      <c r="B190" s="109"/>
      <c r="C190" s="109"/>
      <c r="D190" s="109"/>
      <c r="E190" s="109"/>
      <c r="F190" s="109"/>
      <c r="G190" s="109"/>
      <c r="H190" s="109"/>
      <c r="I190" s="109"/>
      <c r="J190" s="109"/>
      <c r="K190" s="109"/>
      <c r="L190" s="109"/>
      <c r="M190" s="109"/>
      <c r="N190" s="109"/>
      <c r="O190" s="109"/>
      <c r="P190" s="109">
        <v>175</v>
      </c>
      <c r="Q190" s="109" t="s">
        <v>307</v>
      </c>
      <c r="R190" s="109">
        <v>395</v>
      </c>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c r="AQ190" s="109"/>
      <c r="AR190" s="109"/>
      <c r="AS190" s="109"/>
      <c r="AT190" s="109"/>
    </row>
    <row r="191" spans="1:46" x14ac:dyDescent="0.2">
      <c r="A191" s="109"/>
      <c r="B191" s="109"/>
      <c r="C191" s="109"/>
      <c r="D191" s="109"/>
      <c r="E191" s="109"/>
      <c r="F191" s="109"/>
      <c r="G191" s="109"/>
      <c r="H191" s="109"/>
      <c r="I191" s="109"/>
      <c r="J191" s="109"/>
      <c r="K191" s="109"/>
      <c r="L191" s="109"/>
      <c r="M191" s="109"/>
      <c r="N191" s="109"/>
      <c r="O191" s="109"/>
      <c r="P191" s="109">
        <v>176</v>
      </c>
      <c r="Q191" s="109" t="s">
        <v>308</v>
      </c>
      <c r="R191" s="109">
        <v>875</v>
      </c>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c r="AQ191" s="109"/>
      <c r="AR191" s="109"/>
      <c r="AS191" s="109"/>
      <c r="AT191" s="109"/>
    </row>
    <row r="192" spans="1:46" x14ac:dyDescent="0.2">
      <c r="A192" s="109"/>
      <c r="B192" s="109"/>
      <c r="C192" s="109"/>
      <c r="D192" s="109"/>
      <c r="E192" s="109"/>
      <c r="F192" s="109"/>
      <c r="G192" s="109"/>
      <c r="H192" s="109"/>
      <c r="I192" s="109"/>
      <c r="J192" s="109"/>
      <c r="K192" s="109"/>
      <c r="L192" s="109"/>
      <c r="M192" s="109"/>
      <c r="N192" s="109"/>
      <c r="O192" s="109"/>
      <c r="P192" s="109">
        <v>177</v>
      </c>
      <c r="Q192" s="109" t="s">
        <v>309</v>
      </c>
      <c r="R192" s="109">
        <v>290</v>
      </c>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c r="AQ192" s="109"/>
      <c r="AR192" s="109"/>
      <c r="AS192" s="109"/>
      <c r="AT192" s="109"/>
    </row>
    <row r="193" spans="1:46" x14ac:dyDescent="0.2">
      <c r="A193" s="109"/>
      <c r="B193" s="109"/>
      <c r="C193" s="109"/>
      <c r="D193" s="109"/>
      <c r="E193" s="109"/>
      <c r="F193" s="109"/>
      <c r="G193" s="109"/>
      <c r="H193" s="109"/>
      <c r="I193" s="109"/>
      <c r="J193" s="109"/>
      <c r="K193" s="109"/>
      <c r="L193" s="109"/>
      <c r="M193" s="109"/>
      <c r="N193" s="109"/>
      <c r="O193" s="109"/>
      <c r="P193" s="109">
        <v>178</v>
      </c>
      <c r="Q193" s="109" t="s">
        <v>310</v>
      </c>
      <c r="R193" s="109">
        <v>1185</v>
      </c>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c r="AQ193" s="109"/>
      <c r="AR193" s="109"/>
      <c r="AS193" s="109"/>
      <c r="AT193" s="109"/>
    </row>
    <row r="194" spans="1:46" x14ac:dyDescent="0.2">
      <c r="A194" s="109"/>
      <c r="B194" s="109"/>
      <c r="C194" s="109"/>
      <c r="D194" s="109"/>
      <c r="E194" s="109"/>
      <c r="F194" s="109"/>
      <c r="G194" s="109"/>
      <c r="H194" s="109"/>
      <c r="I194" s="109"/>
      <c r="J194" s="109"/>
      <c r="K194" s="109"/>
      <c r="L194" s="109"/>
      <c r="M194" s="109"/>
      <c r="N194" s="109"/>
      <c r="O194" s="109"/>
      <c r="P194" s="109">
        <v>179</v>
      </c>
      <c r="Q194" s="109" t="s">
        <v>311</v>
      </c>
      <c r="R194" s="109">
        <v>1345</v>
      </c>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c r="AQ194" s="109"/>
      <c r="AR194" s="109"/>
      <c r="AS194" s="109"/>
      <c r="AT194" s="109"/>
    </row>
    <row r="195" spans="1:46" x14ac:dyDescent="0.2">
      <c r="A195" s="109"/>
      <c r="B195" s="109"/>
      <c r="C195" s="109"/>
      <c r="D195" s="109"/>
      <c r="E195" s="109"/>
      <c r="F195" s="109"/>
      <c r="G195" s="109"/>
      <c r="H195" s="109"/>
      <c r="I195" s="109"/>
      <c r="J195" s="109"/>
      <c r="K195" s="109"/>
      <c r="L195" s="109"/>
      <c r="M195" s="109"/>
      <c r="N195" s="109"/>
      <c r="O195" s="109"/>
      <c r="P195" s="109">
        <v>180</v>
      </c>
      <c r="Q195" s="109" t="s">
        <v>312</v>
      </c>
      <c r="R195" s="109">
        <v>580</v>
      </c>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c r="AQ195" s="109"/>
      <c r="AR195" s="109"/>
      <c r="AS195" s="109"/>
      <c r="AT195" s="109"/>
    </row>
    <row r="196" spans="1:46" x14ac:dyDescent="0.2">
      <c r="A196" s="109"/>
      <c r="B196" s="109"/>
      <c r="C196" s="109"/>
      <c r="D196" s="109"/>
      <c r="E196" s="109"/>
      <c r="F196" s="109"/>
      <c r="G196" s="109"/>
      <c r="H196" s="109"/>
      <c r="I196" s="109"/>
      <c r="J196" s="109"/>
      <c r="K196" s="109"/>
      <c r="L196" s="109"/>
      <c r="M196" s="109"/>
      <c r="N196" s="109"/>
      <c r="O196" s="109"/>
      <c r="P196" s="109">
        <v>181</v>
      </c>
      <c r="Q196" s="109" t="s">
        <v>313</v>
      </c>
      <c r="R196" s="109">
        <v>1170</v>
      </c>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c r="AQ196" s="109"/>
      <c r="AR196" s="109"/>
      <c r="AS196" s="109"/>
      <c r="AT196" s="109"/>
    </row>
    <row r="197" spans="1:46" x14ac:dyDescent="0.2">
      <c r="A197" s="109"/>
      <c r="B197" s="109"/>
      <c r="C197" s="109"/>
      <c r="D197" s="109"/>
      <c r="E197" s="109"/>
      <c r="F197" s="109"/>
      <c r="G197" s="109"/>
      <c r="H197" s="109"/>
      <c r="I197" s="109"/>
      <c r="J197" s="109"/>
      <c r="K197" s="109"/>
      <c r="L197" s="109"/>
      <c r="M197" s="109"/>
      <c r="N197" s="109"/>
      <c r="O197" s="109"/>
      <c r="P197" s="109">
        <v>182</v>
      </c>
      <c r="Q197" s="109" t="s">
        <v>314</v>
      </c>
      <c r="R197" s="109">
        <v>1100</v>
      </c>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c r="AQ197" s="109"/>
      <c r="AR197" s="109"/>
      <c r="AS197" s="109"/>
      <c r="AT197" s="109"/>
    </row>
    <row r="198" spans="1:46" x14ac:dyDescent="0.2">
      <c r="A198" s="109"/>
      <c r="B198" s="109"/>
      <c r="C198" s="109"/>
      <c r="D198" s="109"/>
      <c r="E198" s="109"/>
      <c r="F198" s="109"/>
      <c r="G198" s="109"/>
      <c r="H198" s="109"/>
      <c r="I198" s="109"/>
      <c r="J198" s="109"/>
      <c r="K198" s="109"/>
      <c r="L198" s="109"/>
      <c r="M198" s="109"/>
      <c r="N198" s="109"/>
      <c r="O198" s="109"/>
      <c r="P198" s="109">
        <v>183</v>
      </c>
      <c r="Q198" s="109" t="s">
        <v>315</v>
      </c>
      <c r="R198" s="109">
        <v>1790</v>
      </c>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c r="AQ198" s="109"/>
      <c r="AR198" s="109"/>
      <c r="AS198" s="109"/>
      <c r="AT198" s="109"/>
    </row>
    <row r="199" spans="1:46" x14ac:dyDescent="0.2">
      <c r="A199" s="109"/>
      <c r="B199" s="109"/>
      <c r="C199" s="109"/>
      <c r="D199" s="109"/>
      <c r="E199" s="109"/>
      <c r="F199" s="109"/>
      <c r="G199" s="109"/>
      <c r="H199" s="109"/>
      <c r="I199" s="109"/>
      <c r="J199" s="109"/>
      <c r="K199" s="109"/>
      <c r="L199" s="109"/>
      <c r="M199" s="109"/>
      <c r="N199" s="109"/>
      <c r="O199" s="109"/>
      <c r="P199" s="109">
        <v>184</v>
      </c>
      <c r="Q199" s="109" t="s">
        <v>316</v>
      </c>
      <c r="R199" s="109">
        <v>685</v>
      </c>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c r="AQ199" s="109"/>
      <c r="AR199" s="109"/>
      <c r="AS199" s="109"/>
      <c r="AT199" s="109"/>
    </row>
    <row r="200" spans="1:46" x14ac:dyDescent="0.2">
      <c r="A200" s="109"/>
      <c r="B200" s="109"/>
      <c r="C200" s="109"/>
      <c r="D200" s="109"/>
      <c r="E200" s="109"/>
      <c r="F200" s="109"/>
      <c r="G200" s="109"/>
      <c r="H200" s="109"/>
      <c r="I200" s="109"/>
      <c r="J200" s="109"/>
      <c r="K200" s="109"/>
      <c r="L200" s="109"/>
      <c r="M200" s="109"/>
      <c r="N200" s="109"/>
      <c r="O200" s="109"/>
      <c r="P200" s="109">
        <v>185</v>
      </c>
      <c r="Q200" s="109" t="s">
        <v>317</v>
      </c>
      <c r="R200" s="109">
        <v>580</v>
      </c>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c r="AQ200" s="109"/>
      <c r="AR200" s="109"/>
      <c r="AS200" s="109"/>
      <c r="AT200" s="109"/>
    </row>
    <row r="201" spans="1:46" x14ac:dyDescent="0.2">
      <c r="A201" s="109"/>
      <c r="B201" s="109"/>
      <c r="C201" s="109"/>
      <c r="D201" s="109"/>
      <c r="E201" s="109"/>
      <c r="F201" s="109"/>
      <c r="G201" s="109"/>
      <c r="H201" s="109"/>
      <c r="I201" s="109"/>
      <c r="J201" s="109"/>
      <c r="K201" s="109"/>
      <c r="L201" s="109"/>
      <c r="M201" s="109"/>
      <c r="N201" s="109"/>
      <c r="O201" s="109"/>
      <c r="P201" s="109">
        <v>186</v>
      </c>
      <c r="Q201" s="109" t="s">
        <v>318</v>
      </c>
      <c r="R201" s="109">
        <v>540</v>
      </c>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c r="AQ201" s="109"/>
      <c r="AR201" s="109"/>
      <c r="AS201" s="109"/>
      <c r="AT201" s="109"/>
    </row>
    <row r="202" spans="1:46" x14ac:dyDescent="0.2">
      <c r="A202" s="109"/>
      <c r="B202" s="109"/>
      <c r="C202" s="109"/>
      <c r="D202" s="109"/>
      <c r="E202" s="109"/>
      <c r="F202" s="109"/>
      <c r="G202" s="109"/>
      <c r="H202" s="109"/>
      <c r="I202" s="109"/>
      <c r="J202" s="109"/>
      <c r="K202" s="109"/>
      <c r="L202" s="109"/>
      <c r="M202" s="109"/>
      <c r="N202" s="109"/>
      <c r="O202" s="109"/>
      <c r="P202" s="109">
        <v>187</v>
      </c>
      <c r="Q202" s="109" t="s">
        <v>319</v>
      </c>
      <c r="R202" s="109">
        <v>640</v>
      </c>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c r="AQ202" s="109"/>
      <c r="AR202" s="109"/>
      <c r="AS202" s="109"/>
      <c r="AT202" s="109"/>
    </row>
    <row r="203" spans="1:46" x14ac:dyDescent="0.2">
      <c r="A203" s="109"/>
      <c r="B203" s="109"/>
      <c r="C203" s="109"/>
      <c r="D203" s="109"/>
      <c r="E203" s="109"/>
      <c r="F203" s="109"/>
      <c r="G203" s="109"/>
      <c r="H203" s="109"/>
      <c r="I203" s="109"/>
      <c r="J203" s="109"/>
      <c r="K203" s="109"/>
      <c r="L203" s="109"/>
      <c r="M203" s="109"/>
      <c r="N203" s="109"/>
      <c r="O203" s="109"/>
      <c r="P203" s="109">
        <v>188</v>
      </c>
      <c r="Q203" s="109" t="s">
        <v>320</v>
      </c>
      <c r="R203" s="109">
        <v>555</v>
      </c>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c r="AQ203" s="109"/>
      <c r="AR203" s="109"/>
      <c r="AS203" s="109"/>
      <c r="AT203" s="109"/>
    </row>
    <row r="204" spans="1:46" x14ac:dyDescent="0.2">
      <c r="A204" s="109"/>
      <c r="B204" s="109"/>
      <c r="C204" s="109"/>
      <c r="D204" s="109"/>
      <c r="E204" s="109"/>
      <c r="F204" s="109"/>
      <c r="G204" s="109"/>
      <c r="H204" s="109"/>
      <c r="I204" s="109"/>
      <c r="J204" s="109"/>
      <c r="K204" s="109"/>
      <c r="L204" s="109"/>
      <c r="M204" s="109"/>
      <c r="N204" s="109"/>
      <c r="O204" s="109"/>
      <c r="P204" s="109">
        <v>189</v>
      </c>
      <c r="Q204" s="109" t="s">
        <v>321</v>
      </c>
      <c r="R204" s="109">
        <v>550</v>
      </c>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c r="AQ204" s="109"/>
      <c r="AR204" s="109"/>
      <c r="AS204" s="109"/>
      <c r="AT204" s="109"/>
    </row>
    <row r="205" spans="1:46" x14ac:dyDescent="0.2">
      <c r="A205" s="109"/>
      <c r="B205" s="109"/>
      <c r="C205" s="109"/>
      <c r="D205" s="109"/>
      <c r="E205" s="109"/>
      <c r="F205" s="109"/>
      <c r="G205" s="109"/>
      <c r="H205" s="109"/>
      <c r="I205" s="109"/>
      <c r="J205" s="109"/>
      <c r="K205" s="109"/>
      <c r="L205" s="109"/>
      <c r="M205" s="109"/>
      <c r="N205" s="109"/>
      <c r="O205" s="109"/>
      <c r="P205" s="109">
        <v>190</v>
      </c>
      <c r="Q205" s="109" t="s">
        <v>322</v>
      </c>
      <c r="R205" s="109">
        <v>535</v>
      </c>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c r="AQ205" s="109"/>
      <c r="AR205" s="109"/>
      <c r="AS205" s="109"/>
      <c r="AT205" s="109"/>
    </row>
    <row r="206" spans="1:46" x14ac:dyDescent="0.2">
      <c r="A206" s="109"/>
      <c r="B206" s="109"/>
      <c r="C206" s="109"/>
      <c r="D206" s="109"/>
      <c r="E206" s="109"/>
      <c r="F206" s="109"/>
      <c r="G206" s="109"/>
      <c r="H206" s="109"/>
      <c r="I206" s="109"/>
      <c r="J206" s="109"/>
      <c r="K206" s="109"/>
      <c r="L206" s="109"/>
      <c r="M206" s="109"/>
      <c r="N206" s="109"/>
      <c r="O206" s="109"/>
      <c r="P206" s="109">
        <v>191</v>
      </c>
      <c r="Q206" s="109" t="s">
        <v>323</v>
      </c>
      <c r="R206" s="109">
        <v>780</v>
      </c>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c r="AQ206" s="109"/>
      <c r="AR206" s="109"/>
      <c r="AS206" s="109"/>
      <c r="AT206" s="109"/>
    </row>
    <row r="207" spans="1:46" x14ac:dyDescent="0.2">
      <c r="A207" s="109"/>
      <c r="B207" s="109"/>
      <c r="C207" s="109"/>
      <c r="D207" s="109"/>
      <c r="E207" s="109"/>
      <c r="F207" s="109"/>
      <c r="G207" s="109"/>
      <c r="H207" s="109"/>
      <c r="I207" s="109"/>
      <c r="J207" s="109"/>
      <c r="K207" s="109"/>
      <c r="L207" s="109"/>
      <c r="M207" s="109"/>
      <c r="N207" s="109"/>
      <c r="O207" s="109"/>
      <c r="P207" s="109">
        <v>192</v>
      </c>
      <c r="Q207" s="109" t="s">
        <v>324</v>
      </c>
      <c r="R207" s="109">
        <v>475</v>
      </c>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c r="AQ207" s="109"/>
      <c r="AR207" s="109"/>
      <c r="AS207" s="109"/>
      <c r="AT207" s="109"/>
    </row>
    <row r="208" spans="1:46" x14ac:dyDescent="0.2">
      <c r="A208" s="109"/>
      <c r="B208" s="109"/>
      <c r="C208" s="109"/>
      <c r="D208" s="109"/>
      <c r="E208" s="109"/>
      <c r="F208" s="109"/>
      <c r="G208" s="109"/>
      <c r="H208" s="109"/>
      <c r="I208" s="109"/>
      <c r="J208" s="109"/>
      <c r="K208" s="109"/>
      <c r="L208" s="109"/>
      <c r="M208" s="109"/>
      <c r="N208" s="109"/>
      <c r="O208" s="109"/>
      <c r="P208" s="109">
        <v>193</v>
      </c>
      <c r="Q208" s="109" t="s">
        <v>325</v>
      </c>
      <c r="R208" s="109">
        <v>875</v>
      </c>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c r="AQ208" s="109"/>
      <c r="AR208" s="109"/>
      <c r="AS208" s="109"/>
      <c r="AT208" s="109"/>
    </row>
    <row r="209" spans="1:46" x14ac:dyDescent="0.2">
      <c r="A209" s="109"/>
      <c r="B209" s="109"/>
      <c r="C209" s="109"/>
      <c r="D209" s="109"/>
      <c r="E209" s="109"/>
      <c r="F209" s="109"/>
      <c r="G209" s="109"/>
      <c r="H209" s="109"/>
      <c r="I209" s="109"/>
      <c r="J209" s="109"/>
      <c r="K209" s="109"/>
      <c r="L209" s="109"/>
      <c r="M209" s="109"/>
      <c r="N209" s="109"/>
      <c r="O209" s="109"/>
      <c r="P209" s="109">
        <v>194</v>
      </c>
      <c r="Q209" s="109" t="s">
        <v>326</v>
      </c>
      <c r="R209" s="109">
        <v>310</v>
      </c>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c r="AQ209" s="109"/>
      <c r="AR209" s="109"/>
      <c r="AS209" s="109"/>
      <c r="AT209" s="109"/>
    </row>
    <row r="210" spans="1:46" x14ac:dyDescent="0.2">
      <c r="A210" s="109"/>
      <c r="B210" s="109"/>
      <c r="C210" s="109"/>
      <c r="D210" s="109"/>
      <c r="E210" s="109"/>
      <c r="F210" s="109"/>
      <c r="G210" s="109"/>
      <c r="H210" s="109"/>
      <c r="I210" s="109"/>
      <c r="J210" s="109"/>
      <c r="K210" s="109"/>
      <c r="L210" s="109"/>
      <c r="M210" s="109"/>
      <c r="N210" s="109"/>
      <c r="O210" s="109"/>
      <c r="P210" s="109">
        <v>195</v>
      </c>
      <c r="Q210" s="109" t="s">
        <v>327</v>
      </c>
      <c r="R210" s="109">
        <v>705</v>
      </c>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c r="AQ210" s="109"/>
      <c r="AR210" s="109"/>
      <c r="AS210" s="109"/>
      <c r="AT210" s="109"/>
    </row>
    <row r="211" spans="1:46" x14ac:dyDescent="0.2">
      <c r="A211" s="109"/>
      <c r="B211" s="109"/>
      <c r="C211" s="109"/>
      <c r="D211" s="109"/>
      <c r="E211" s="109"/>
      <c r="F211" s="109"/>
      <c r="G211" s="109"/>
      <c r="H211" s="109"/>
      <c r="I211" s="109"/>
      <c r="J211" s="109"/>
      <c r="K211" s="109"/>
      <c r="L211" s="109"/>
      <c r="M211" s="109"/>
      <c r="N211" s="109"/>
      <c r="O211" s="109"/>
      <c r="P211" s="109">
        <v>196</v>
      </c>
      <c r="Q211" s="109" t="s">
        <v>328</v>
      </c>
      <c r="R211" s="109">
        <v>580</v>
      </c>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c r="AQ211" s="109"/>
      <c r="AR211" s="109"/>
      <c r="AS211" s="109"/>
      <c r="AT211" s="109"/>
    </row>
    <row r="212" spans="1:46" x14ac:dyDescent="0.2">
      <c r="A212" s="109"/>
      <c r="B212" s="109"/>
      <c r="C212" s="109"/>
      <c r="D212" s="109"/>
      <c r="E212" s="109"/>
      <c r="F212" s="109"/>
      <c r="G212" s="109"/>
      <c r="H212" s="109"/>
      <c r="I212" s="109"/>
      <c r="J212" s="109"/>
      <c r="K212" s="109"/>
      <c r="L212" s="109"/>
      <c r="M212" s="109"/>
      <c r="N212" s="109"/>
      <c r="O212" s="109"/>
      <c r="P212" s="109">
        <v>197</v>
      </c>
      <c r="Q212" s="109" t="s">
        <v>329</v>
      </c>
      <c r="R212" s="109">
        <v>660</v>
      </c>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c r="AQ212" s="109"/>
      <c r="AR212" s="109"/>
      <c r="AS212" s="109"/>
      <c r="AT212" s="109"/>
    </row>
    <row r="213" spans="1:46" x14ac:dyDescent="0.2">
      <c r="A213" s="109"/>
      <c r="B213" s="109"/>
      <c r="C213" s="109"/>
      <c r="D213" s="109"/>
      <c r="E213" s="109"/>
      <c r="F213" s="109"/>
      <c r="G213" s="109"/>
      <c r="H213" s="109"/>
      <c r="I213" s="109"/>
      <c r="J213" s="109"/>
      <c r="K213" s="109"/>
      <c r="L213" s="109"/>
      <c r="M213" s="109"/>
      <c r="N213" s="109"/>
      <c r="O213" s="109"/>
      <c r="P213" s="109">
        <v>198</v>
      </c>
      <c r="Q213" s="109" t="s">
        <v>330</v>
      </c>
      <c r="R213" s="109">
        <v>395</v>
      </c>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c r="AQ213" s="109"/>
      <c r="AR213" s="109"/>
      <c r="AS213" s="109"/>
      <c r="AT213" s="109"/>
    </row>
    <row r="214" spans="1:46" x14ac:dyDescent="0.2">
      <c r="A214" s="109"/>
      <c r="B214" s="109"/>
      <c r="C214" s="109"/>
      <c r="D214" s="109"/>
      <c r="E214" s="109"/>
      <c r="F214" s="109"/>
      <c r="G214" s="109"/>
      <c r="H214" s="109"/>
      <c r="I214" s="109"/>
      <c r="J214" s="109"/>
      <c r="K214" s="109"/>
      <c r="L214" s="109"/>
      <c r="M214" s="109"/>
      <c r="N214" s="109"/>
      <c r="O214" s="109"/>
      <c r="P214" s="109">
        <v>199</v>
      </c>
      <c r="Q214" s="109" t="s">
        <v>331</v>
      </c>
      <c r="R214" s="109">
        <v>380</v>
      </c>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c r="AQ214" s="109"/>
      <c r="AR214" s="109"/>
      <c r="AS214" s="109"/>
      <c r="AT214" s="109"/>
    </row>
    <row r="215" spans="1:46" x14ac:dyDescent="0.2">
      <c r="A215" s="109"/>
      <c r="B215" s="109"/>
      <c r="C215" s="109"/>
      <c r="D215" s="109"/>
      <c r="E215" s="109"/>
      <c r="F215" s="109"/>
      <c r="G215" s="109"/>
      <c r="H215" s="109"/>
      <c r="I215" s="109"/>
      <c r="J215" s="109"/>
      <c r="K215" s="109"/>
      <c r="L215" s="109"/>
      <c r="M215" s="109"/>
      <c r="N215" s="109"/>
      <c r="O215" s="109"/>
      <c r="P215" s="109">
        <v>200</v>
      </c>
      <c r="Q215" s="109" t="s">
        <v>332</v>
      </c>
      <c r="R215" s="109">
        <v>800</v>
      </c>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c r="AQ215" s="109"/>
      <c r="AR215" s="109"/>
      <c r="AS215" s="109"/>
      <c r="AT215" s="109"/>
    </row>
    <row r="216" spans="1:46" x14ac:dyDescent="0.2">
      <c r="A216" s="109"/>
      <c r="B216" s="109"/>
      <c r="C216" s="109"/>
      <c r="D216" s="109"/>
      <c r="E216" s="109"/>
      <c r="F216" s="109"/>
      <c r="G216" s="109"/>
      <c r="H216" s="109"/>
      <c r="I216" s="109"/>
      <c r="J216" s="109"/>
      <c r="K216" s="109"/>
      <c r="L216" s="109"/>
      <c r="M216" s="109"/>
      <c r="N216" s="109"/>
      <c r="O216" s="109"/>
      <c r="P216" s="109">
        <v>201</v>
      </c>
      <c r="Q216" s="109" t="s">
        <v>333</v>
      </c>
      <c r="R216" s="109">
        <v>330</v>
      </c>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c r="AQ216" s="109"/>
      <c r="AR216" s="109"/>
      <c r="AS216" s="109"/>
      <c r="AT216" s="109"/>
    </row>
    <row r="217" spans="1:46" x14ac:dyDescent="0.2">
      <c r="A217" s="109"/>
      <c r="B217" s="109"/>
      <c r="C217" s="109"/>
      <c r="D217" s="109"/>
      <c r="E217" s="109"/>
      <c r="F217" s="109"/>
      <c r="G217" s="109"/>
      <c r="H217" s="109"/>
      <c r="I217" s="109"/>
      <c r="J217" s="109"/>
      <c r="K217" s="109"/>
      <c r="L217" s="109"/>
      <c r="M217" s="109"/>
      <c r="N217" s="109"/>
      <c r="O217" s="109"/>
      <c r="P217" s="109">
        <v>202</v>
      </c>
      <c r="Q217" s="109" t="s">
        <v>334</v>
      </c>
      <c r="R217" s="109">
        <v>1415</v>
      </c>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c r="AQ217" s="109"/>
      <c r="AR217" s="109"/>
      <c r="AS217" s="109"/>
      <c r="AT217" s="109"/>
    </row>
    <row r="218" spans="1:46" x14ac:dyDescent="0.2">
      <c r="A218" s="109"/>
      <c r="B218" s="109"/>
      <c r="C218" s="109"/>
      <c r="D218" s="109"/>
      <c r="E218" s="109"/>
      <c r="F218" s="109"/>
      <c r="G218" s="109"/>
      <c r="H218" s="109"/>
      <c r="I218" s="109"/>
      <c r="J218" s="109"/>
      <c r="K218" s="109"/>
      <c r="L218" s="109"/>
      <c r="M218" s="109"/>
      <c r="N218" s="109"/>
      <c r="O218" s="109"/>
      <c r="P218" s="109">
        <v>203</v>
      </c>
      <c r="Q218" s="109" t="s">
        <v>335</v>
      </c>
      <c r="R218" s="109">
        <v>675</v>
      </c>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c r="AQ218" s="109"/>
      <c r="AR218" s="109"/>
      <c r="AS218" s="109"/>
      <c r="AT218" s="109"/>
    </row>
    <row r="219" spans="1:46" x14ac:dyDescent="0.2">
      <c r="A219" s="109"/>
      <c r="B219" s="109"/>
      <c r="C219" s="109"/>
      <c r="D219" s="109"/>
      <c r="E219" s="109"/>
      <c r="F219" s="109"/>
      <c r="G219" s="109"/>
      <c r="H219" s="109"/>
      <c r="I219" s="109"/>
      <c r="J219" s="109"/>
      <c r="K219" s="109"/>
      <c r="L219" s="109"/>
      <c r="M219" s="109"/>
      <c r="N219" s="109"/>
      <c r="O219" s="109"/>
      <c r="P219" s="109">
        <v>204</v>
      </c>
      <c r="Q219" s="109" t="s">
        <v>336</v>
      </c>
      <c r="R219" s="109">
        <v>715</v>
      </c>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c r="AQ219" s="109"/>
      <c r="AR219" s="109"/>
      <c r="AS219" s="109"/>
      <c r="AT219" s="109"/>
    </row>
    <row r="220" spans="1:46" x14ac:dyDescent="0.2">
      <c r="A220" s="109"/>
      <c r="B220" s="109"/>
      <c r="C220" s="109"/>
      <c r="D220" s="109"/>
      <c r="E220" s="109"/>
      <c r="F220" s="109"/>
      <c r="G220" s="109"/>
      <c r="H220" s="109"/>
      <c r="I220" s="109"/>
      <c r="J220" s="109"/>
      <c r="K220" s="109"/>
      <c r="L220" s="109"/>
      <c r="M220" s="109"/>
      <c r="N220" s="109"/>
      <c r="O220" s="109"/>
      <c r="P220" s="109">
        <v>205</v>
      </c>
      <c r="Q220" s="109" t="s">
        <v>337</v>
      </c>
      <c r="R220" s="109">
        <v>730</v>
      </c>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c r="AQ220" s="109"/>
      <c r="AR220" s="109"/>
      <c r="AS220" s="109"/>
      <c r="AT220" s="109"/>
    </row>
    <row r="221" spans="1:46" x14ac:dyDescent="0.2">
      <c r="A221" s="109"/>
      <c r="B221" s="109"/>
      <c r="C221" s="109"/>
      <c r="D221" s="109"/>
      <c r="E221" s="109"/>
      <c r="F221" s="109"/>
      <c r="G221" s="109"/>
      <c r="H221" s="109"/>
      <c r="I221" s="109"/>
      <c r="J221" s="109"/>
      <c r="K221" s="109"/>
      <c r="L221" s="109"/>
      <c r="M221" s="109"/>
      <c r="N221" s="109"/>
      <c r="O221" s="109"/>
      <c r="P221" s="109">
        <v>206</v>
      </c>
      <c r="Q221" s="109" t="s">
        <v>338</v>
      </c>
      <c r="R221" s="109">
        <v>145</v>
      </c>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c r="AQ221" s="109"/>
      <c r="AR221" s="109"/>
      <c r="AS221" s="109"/>
      <c r="AT221" s="109"/>
    </row>
    <row r="222" spans="1:46" x14ac:dyDescent="0.2">
      <c r="A222" s="109"/>
      <c r="B222" s="109"/>
      <c r="C222" s="109"/>
      <c r="D222" s="109"/>
      <c r="E222" s="109"/>
      <c r="F222" s="109"/>
      <c r="G222" s="109"/>
      <c r="H222" s="109"/>
      <c r="I222" s="109"/>
      <c r="J222" s="109"/>
      <c r="K222" s="109"/>
      <c r="L222" s="109"/>
      <c r="M222" s="109"/>
      <c r="N222" s="109"/>
      <c r="O222" s="109"/>
      <c r="P222" s="109">
        <v>207</v>
      </c>
      <c r="Q222" s="109" t="s">
        <v>339</v>
      </c>
      <c r="R222" s="109">
        <v>465</v>
      </c>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c r="AQ222" s="109"/>
      <c r="AR222" s="109"/>
      <c r="AS222" s="109"/>
      <c r="AT222" s="109"/>
    </row>
    <row r="223" spans="1:46" x14ac:dyDescent="0.2">
      <c r="A223" s="109"/>
      <c r="B223" s="109"/>
      <c r="C223" s="109"/>
      <c r="D223" s="109"/>
      <c r="E223" s="109"/>
      <c r="F223" s="109"/>
      <c r="G223" s="109"/>
      <c r="H223" s="109"/>
      <c r="I223" s="109"/>
      <c r="J223" s="109"/>
      <c r="K223" s="109"/>
      <c r="L223" s="109"/>
      <c r="M223" s="109"/>
      <c r="N223" s="109"/>
      <c r="O223" s="109"/>
      <c r="P223" s="109">
        <v>208</v>
      </c>
      <c r="Q223" s="109" t="s">
        <v>340</v>
      </c>
      <c r="R223" s="109">
        <v>285</v>
      </c>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c r="AQ223" s="109"/>
      <c r="AR223" s="109"/>
      <c r="AS223" s="109"/>
      <c r="AT223" s="109"/>
    </row>
    <row r="224" spans="1:46" x14ac:dyDescent="0.2">
      <c r="A224" s="109"/>
      <c r="B224" s="109"/>
      <c r="C224" s="109"/>
      <c r="D224" s="109"/>
      <c r="E224" s="109"/>
      <c r="F224" s="109"/>
      <c r="G224" s="109"/>
      <c r="H224" s="109"/>
      <c r="I224" s="109"/>
      <c r="J224" s="109"/>
      <c r="K224" s="109"/>
      <c r="L224" s="109"/>
      <c r="M224" s="109"/>
      <c r="N224" s="109"/>
      <c r="O224" s="109"/>
      <c r="P224" s="109">
        <v>209</v>
      </c>
      <c r="Q224" s="109" t="s">
        <v>341</v>
      </c>
      <c r="R224" s="109">
        <v>665</v>
      </c>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c r="AQ224" s="109"/>
      <c r="AR224" s="109"/>
      <c r="AS224" s="109"/>
      <c r="AT224" s="109"/>
    </row>
    <row r="225" spans="1:46" x14ac:dyDescent="0.2">
      <c r="A225" s="109"/>
      <c r="B225" s="109"/>
      <c r="C225" s="109"/>
      <c r="D225" s="109"/>
      <c r="E225" s="109"/>
      <c r="F225" s="109"/>
      <c r="G225" s="109"/>
      <c r="H225" s="109"/>
      <c r="I225" s="109"/>
      <c r="J225" s="109"/>
      <c r="K225" s="109"/>
      <c r="L225" s="109"/>
      <c r="M225" s="109"/>
      <c r="N225" s="109"/>
      <c r="O225" s="109"/>
      <c r="P225" s="109">
        <v>210</v>
      </c>
      <c r="Q225" s="109" t="s">
        <v>342</v>
      </c>
      <c r="R225" s="109">
        <v>1235</v>
      </c>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c r="AQ225" s="109"/>
      <c r="AR225" s="109"/>
      <c r="AS225" s="109"/>
      <c r="AT225" s="109"/>
    </row>
    <row r="226" spans="1:46" x14ac:dyDescent="0.2">
      <c r="A226" s="109"/>
      <c r="B226" s="109"/>
      <c r="C226" s="109"/>
      <c r="D226" s="109"/>
      <c r="E226" s="109"/>
      <c r="F226" s="109"/>
      <c r="G226" s="109"/>
      <c r="H226" s="109"/>
      <c r="I226" s="109"/>
      <c r="J226" s="109"/>
      <c r="K226" s="109"/>
      <c r="L226" s="109"/>
      <c r="M226" s="109"/>
      <c r="N226" s="109"/>
      <c r="O226" s="109"/>
      <c r="P226" s="109">
        <v>211</v>
      </c>
      <c r="Q226" s="109" t="s">
        <v>343</v>
      </c>
      <c r="R226" s="109">
        <v>745</v>
      </c>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c r="AQ226" s="109"/>
      <c r="AR226" s="109"/>
      <c r="AS226" s="109"/>
      <c r="AT226" s="109"/>
    </row>
    <row r="227" spans="1:46" x14ac:dyDescent="0.2">
      <c r="A227" s="109"/>
      <c r="B227" s="109"/>
      <c r="C227" s="109"/>
      <c r="D227" s="109"/>
      <c r="E227" s="109"/>
      <c r="F227" s="109"/>
      <c r="G227" s="109"/>
      <c r="H227" s="109"/>
      <c r="I227" s="109"/>
      <c r="J227" s="109"/>
      <c r="K227" s="109"/>
      <c r="L227" s="109"/>
      <c r="M227" s="109"/>
      <c r="N227" s="109"/>
      <c r="O227" s="109"/>
      <c r="P227" s="109">
        <v>212</v>
      </c>
      <c r="Q227" s="109" t="s">
        <v>344</v>
      </c>
      <c r="R227" s="109">
        <v>490</v>
      </c>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c r="AQ227" s="109"/>
      <c r="AR227" s="109"/>
      <c r="AS227" s="109"/>
      <c r="AT227" s="109"/>
    </row>
    <row r="228" spans="1:46" x14ac:dyDescent="0.2">
      <c r="A228" s="109"/>
      <c r="B228" s="109"/>
      <c r="C228" s="109"/>
      <c r="D228" s="109"/>
      <c r="E228" s="109"/>
      <c r="F228" s="109"/>
      <c r="G228" s="109"/>
      <c r="H228" s="109"/>
      <c r="I228" s="109"/>
      <c r="J228" s="109"/>
      <c r="K228" s="109"/>
      <c r="L228" s="109"/>
      <c r="M228" s="109"/>
      <c r="N228" s="109"/>
      <c r="O228" s="109"/>
      <c r="P228" s="109">
        <v>213</v>
      </c>
      <c r="Q228" s="109" t="s">
        <v>345</v>
      </c>
      <c r="R228" s="109">
        <v>375</v>
      </c>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c r="AQ228" s="109"/>
      <c r="AR228" s="109"/>
      <c r="AS228" s="109"/>
      <c r="AT228" s="109"/>
    </row>
    <row r="229" spans="1:46" x14ac:dyDescent="0.2">
      <c r="A229" s="109"/>
      <c r="B229" s="109"/>
      <c r="C229" s="109"/>
      <c r="D229" s="109"/>
      <c r="E229" s="109"/>
      <c r="F229" s="109"/>
      <c r="G229" s="109"/>
      <c r="H229" s="109"/>
      <c r="I229" s="109"/>
      <c r="J229" s="109"/>
      <c r="K229" s="109"/>
      <c r="L229" s="109"/>
      <c r="M229" s="109"/>
      <c r="N229" s="109"/>
      <c r="O229" s="109"/>
      <c r="P229" s="109">
        <v>214</v>
      </c>
      <c r="Q229" s="109" t="s">
        <v>346</v>
      </c>
      <c r="R229" s="109">
        <v>445</v>
      </c>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c r="AQ229" s="109"/>
      <c r="AR229" s="109"/>
      <c r="AS229" s="109"/>
      <c r="AT229" s="109"/>
    </row>
    <row r="230" spans="1:46" x14ac:dyDescent="0.2">
      <c r="A230" s="109"/>
      <c r="B230" s="109"/>
      <c r="C230" s="109"/>
      <c r="D230" s="109"/>
      <c r="E230" s="109"/>
      <c r="F230" s="109"/>
      <c r="G230" s="109"/>
      <c r="H230" s="109"/>
      <c r="I230" s="109"/>
      <c r="J230" s="109"/>
      <c r="K230" s="109"/>
      <c r="L230" s="109"/>
      <c r="M230" s="109"/>
      <c r="N230" s="109"/>
      <c r="O230" s="109"/>
      <c r="P230" s="109">
        <v>215</v>
      </c>
      <c r="Q230" s="109" t="s">
        <v>347</v>
      </c>
      <c r="R230" s="109">
        <v>710</v>
      </c>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c r="AQ230" s="109"/>
      <c r="AR230" s="109"/>
      <c r="AS230" s="109"/>
      <c r="AT230" s="109"/>
    </row>
    <row r="231" spans="1:46" x14ac:dyDescent="0.2">
      <c r="A231" s="109"/>
      <c r="B231" s="109"/>
      <c r="C231" s="109"/>
      <c r="D231" s="109"/>
      <c r="E231" s="109"/>
      <c r="F231" s="109"/>
      <c r="G231" s="109"/>
      <c r="H231" s="109"/>
      <c r="I231" s="109"/>
      <c r="J231" s="109"/>
      <c r="K231" s="109"/>
      <c r="L231" s="109"/>
      <c r="M231" s="109"/>
      <c r="N231" s="109"/>
      <c r="O231" s="109"/>
      <c r="P231" s="109">
        <v>216</v>
      </c>
      <c r="Q231" s="109" t="s">
        <v>348</v>
      </c>
      <c r="R231" s="109">
        <v>1470</v>
      </c>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c r="AQ231" s="109"/>
      <c r="AR231" s="109"/>
      <c r="AS231" s="109"/>
      <c r="AT231" s="109"/>
    </row>
    <row r="232" spans="1:46" x14ac:dyDescent="0.2">
      <c r="A232" s="109"/>
      <c r="B232" s="109"/>
      <c r="C232" s="109"/>
      <c r="D232" s="109"/>
      <c r="E232" s="109"/>
      <c r="F232" s="109"/>
      <c r="G232" s="109"/>
      <c r="H232" s="109"/>
      <c r="I232" s="109"/>
      <c r="J232" s="109"/>
      <c r="K232" s="109"/>
      <c r="L232" s="109"/>
      <c r="M232" s="109"/>
      <c r="N232" s="109"/>
      <c r="O232" s="109"/>
      <c r="P232" s="109">
        <v>217</v>
      </c>
      <c r="Q232" s="109" t="s">
        <v>349</v>
      </c>
      <c r="R232" s="109">
        <v>390</v>
      </c>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c r="AQ232" s="109"/>
      <c r="AR232" s="109"/>
      <c r="AS232" s="109"/>
      <c r="AT232" s="109"/>
    </row>
    <row r="233" spans="1:46" x14ac:dyDescent="0.2">
      <c r="A233" s="109"/>
      <c r="B233" s="109"/>
      <c r="C233" s="109"/>
      <c r="D233" s="109"/>
      <c r="E233" s="109"/>
      <c r="F233" s="109"/>
      <c r="G233" s="109"/>
      <c r="H233" s="109"/>
      <c r="I233" s="109"/>
      <c r="J233" s="109"/>
      <c r="K233" s="109"/>
      <c r="L233" s="109"/>
      <c r="M233" s="109"/>
      <c r="N233" s="109"/>
      <c r="O233" s="109"/>
      <c r="P233" s="109">
        <v>218</v>
      </c>
      <c r="Q233" s="109" t="s">
        <v>350</v>
      </c>
      <c r="R233" s="109">
        <v>1185</v>
      </c>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c r="AQ233" s="109"/>
      <c r="AR233" s="109"/>
      <c r="AS233" s="109"/>
      <c r="AT233" s="109"/>
    </row>
    <row r="234" spans="1:46" x14ac:dyDescent="0.2">
      <c r="A234" s="109"/>
      <c r="B234" s="109"/>
      <c r="C234" s="109"/>
      <c r="D234" s="109"/>
      <c r="E234" s="109"/>
      <c r="F234" s="109"/>
      <c r="G234" s="109"/>
      <c r="H234" s="109"/>
      <c r="I234" s="109"/>
      <c r="J234" s="109"/>
      <c r="K234" s="109"/>
      <c r="L234" s="109"/>
      <c r="M234" s="109"/>
      <c r="N234" s="109"/>
      <c r="O234" s="109"/>
      <c r="P234" s="109">
        <v>219</v>
      </c>
      <c r="Q234" s="109" t="s">
        <v>351</v>
      </c>
      <c r="R234" s="109">
        <v>910</v>
      </c>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c r="AQ234" s="109"/>
      <c r="AR234" s="109"/>
      <c r="AS234" s="109"/>
      <c r="AT234" s="109"/>
    </row>
    <row r="235" spans="1:46" x14ac:dyDescent="0.2">
      <c r="A235" s="109"/>
      <c r="B235" s="109"/>
      <c r="C235" s="109"/>
      <c r="D235" s="109"/>
      <c r="E235" s="109"/>
      <c r="F235" s="109"/>
      <c r="G235" s="109"/>
      <c r="H235" s="109"/>
      <c r="I235" s="109"/>
      <c r="J235" s="109"/>
      <c r="K235" s="109"/>
      <c r="L235" s="109"/>
      <c r="M235" s="109"/>
      <c r="N235" s="109"/>
      <c r="O235" s="109"/>
      <c r="P235" s="109">
        <v>220</v>
      </c>
      <c r="Q235" s="109" t="s">
        <v>352</v>
      </c>
      <c r="R235" s="109">
        <v>560</v>
      </c>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c r="AQ235" s="109"/>
      <c r="AR235" s="109"/>
      <c r="AS235" s="109"/>
      <c r="AT235" s="109"/>
    </row>
    <row r="236" spans="1:46" x14ac:dyDescent="0.2">
      <c r="A236" s="109"/>
      <c r="B236" s="109"/>
      <c r="C236" s="109"/>
      <c r="D236" s="109"/>
      <c r="E236" s="109"/>
      <c r="F236" s="109"/>
      <c r="G236" s="109"/>
      <c r="H236" s="109"/>
      <c r="I236" s="109"/>
      <c r="J236" s="109"/>
      <c r="K236" s="109"/>
      <c r="L236" s="109"/>
      <c r="M236" s="109"/>
      <c r="N236" s="109"/>
      <c r="O236" s="109"/>
      <c r="P236" s="109">
        <v>221</v>
      </c>
      <c r="Q236" s="109" t="s">
        <v>353</v>
      </c>
      <c r="R236" s="109">
        <v>460</v>
      </c>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c r="AQ236" s="109"/>
      <c r="AR236" s="109"/>
      <c r="AS236" s="109"/>
      <c r="AT236" s="109"/>
    </row>
    <row r="237" spans="1:46" x14ac:dyDescent="0.2">
      <c r="A237" s="109"/>
      <c r="B237" s="109"/>
      <c r="C237" s="109"/>
      <c r="D237" s="109"/>
      <c r="E237" s="109"/>
      <c r="F237" s="109"/>
      <c r="G237" s="109"/>
      <c r="H237" s="109"/>
      <c r="I237" s="109"/>
      <c r="J237" s="109"/>
      <c r="K237" s="109"/>
      <c r="L237" s="109"/>
      <c r="M237" s="109"/>
      <c r="N237" s="109"/>
      <c r="O237" s="109"/>
      <c r="P237" s="109">
        <v>222</v>
      </c>
      <c r="Q237" s="109" t="s">
        <v>354</v>
      </c>
      <c r="R237" s="109">
        <v>785</v>
      </c>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c r="AQ237" s="109"/>
      <c r="AR237" s="109"/>
      <c r="AS237" s="109"/>
      <c r="AT237" s="109"/>
    </row>
    <row r="238" spans="1:46" x14ac:dyDescent="0.2">
      <c r="A238" s="109"/>
      <c r="B238" s="109"/>
      <c r="C238" s="109"/>
      <c r="D238" s="109"/>
      <c r="E238" s="109"/>
      <c r="F238" s="109"/>
      <c r="G238" s="109"/>
      <c r="H238" s="109"/>
      <c r="I238" s="109"/>
      <c r="J238" s="109"/>
      <c r="K238" s="109"/>
      <c r="L238" s="109"/>
      <c r="M238" s="109"/>
      <c r="N238" s="109"/>
      <c r="O238" s="109"/>
      <c r="P238" s="109">
        <v>223</v>
      </c>
      <c r="Q238" s="109" t="s">
        <v>355</v>
      </c>
      <c r="R238" s="109">
        <v>575</v>
      </c>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c r="AQ238" s="109"/>
      <c r="AR238" s="109"/>
      <c r="AS238" s="109"/>
      <c r="AT238" s="109"/>
    </row>
    <row r="239" spans="1:46" x14ac:dyDescent="0.2">
      <c r="A239" s="109"/>
      <c r="B239" s="109"/>
      <c r="C239" s="109"/>
      <c r="D239" s="109"/>
      <c r="E239" s="109"/>
      <c r="F239" s="109"/>
      <c r="G239" s="109"/>
      <c r="H239" s="109"/>
      <c r="I239" s="109"/>
      <c r="J239" s="109"/>
      <c r="K239" s="109"/>
      <c r="L239" s="109"/>
      <c r="M239" s="109"/>
      <c r="N239" s="109"/>
      <c r="O239" s="109"/>
      <c r="P239" s="109">
        <v>224</v>
      </c>
      <c r="Q239" s="109" t="s">
        <v>356</v>
      </c>
      <c r="R239" s="109">
        <v>860</v>
      </c>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c r="AQ239" s="109"/>
      <c r="AR239" s="109"/>
      <c r="AS239" s="109"/>
      <c r="AT239" s="109"/>
    </row>
    <row r="240" spans="1:46" x14ac:dyDescent="0.2">
      <c r="A240" s="109"/>
      <c r="B240" s="109"/>
      <c r="C240" s="109"/>
      <c r="D240" s="109"/>
      <c r="E240" s="109"/>
      <c r="F240" s="109"/>
      <c r="G240" s="109"/>
      <c r="H240" s="109"/>
      <c r="I240" s="109"/>
      <c r="J240" s="109"/>
      <c r="K240" s="109"/>
      <c r="L240" s="109"/>
      <c r="M240" s="109"/>
      <c r="N240" s="109"/>
      <c r="O240" s="109"/>
      <c r="P240" s="109">
        <v>225</v>
      </c>
      <c r="Q240" s="109" t="s">
        <v>357</v>
      </c>
      <c r="R240" s="109">
        <v>920</v>
      </c>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c r="AQ240" s="109"/>
      <c r="AR240" s="109"/>
      <c r="AS240" s="109"/>
      <c r="AT240" s="109"/>
    </row>
    <row r="241" spans="1:46" x14ac:dyDescent="0.2">
      <c r="A241" s="109"/>
      <c r="B241" s="109"/>
      <c r="C241" s="109"/>
      <c r="D241" s="109"/>
      <c r="E241" s="109"/>
      <c r="F241" s="109"/>
      <c r="G241" s="109"/>
      <c r="H241" s="109"/>
      <c r="I241" s="109"/>
      <c r="J241" s="109"/>
      <c r="K241" s="109"/>
      <c r="L241" s="109"/>
      <c r="M241" s="109"/>
      <c r="N241" s="109"/>
      <c r="O241" s="109"/>
      <c r="P241" s="109">
        <v>226</v>
      </c>
      <c r="Q241" s="109" t="s">
        <v>358</v>
      </c>
      <c r="R241" s="109">
        <v>1465</v>
      </c>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c r="AQ241" s="109"/>
      <c r="AR241" s="109"/>
      <c r="AS241" s="109"/>
      <c r="AT241" s="109"/>
    </row>
    <row r="242" spans="1:46" x14ac:dyDescent="0.2">
      <c r="A242" s="109"/>
      <c r="B242" s="109"/>
      <c r="C242" s="109"/>
      <c r="D242" s="109"/>
      <c r="E242" s="109"/>
      <c r="F242" s="109"/>
      <c r="G242" s="109"/>
      <c r="H242" s="109"/>
      <c r="I242" s="109"/>
      <c r="J242" s="109"/>
      <c r="K242" s="109"/>
      <c r="L242" s="109"/>
      <c r="M242" s="109"/>
      <c r="N242" s="109"/>
      <c r="O242" s="109"/>
      <c r="P242" s="109">
        <v>227</v>
      </c>
      <c r="Q242" s="109" t="s">
        <v>359</v>
      </c>
      <c r="R242" s="109">
        <v>845</v>
      </c>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c r="AQ242" s="109"/>
      <c r="AR242" s="109"/>
      <c r="AS242" s="109"/>
      <c r="AT242" s="109"/>
    </row>
    <row r="243" spans="1:46" x14ac:dyDescent="0.2">
      <c r="A243" s="109"/>
      <c r="B243" s="109"/>
      <c r="C243" s="109"/>
      <c r="D243" s="109"/>
      <c r="E243" s="109"/>
      <c r="F243" s="109"/>
      <c r="G243" s="109"/>
      <c r="H243" s="109"/>
      <c r="I243" s="109"/>
      <c r="J243" s="109"/>
      <c r="K243" s="109"/>
      <c r="L243" s="109"/>
      <c r="M243" s="109"/>
      <c r="N243" s="109"/>
      <c r="O243" s="109"/>
      <c r="P243" s="109">
        <v>228</v>
      </c>
      <c r="Q243" s="109" t="s">
        <v>360</v>
      </c>
      <c r="R243" s="109">
        <v>355</v>
      </c>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c r="AQ243" s="109"/>
      <c r="AR243" s="109"/>
      <c r="AS243" s="109"/>
      <c r="AT243" s="109"/>
    </row>
    <row r="244" spans="1:46" x14ac:dyDescent="0.2">
      <c r="A244" s="109"/>
      <c r="B244" s="109"/>
      <c r="C244" s="109"/>
      <c r="D244" s="109"/>
      <c r="E244" s="109"/>
      <c r="F244" s="109"/>
      <c r="G244" s="109"/>
      <c r="H244" s="109"/>
      <c r="I244" s="109"/>
      <c r="J244" s="109"/>
      <c r="K244" s="109"/>
      <c r="L244" s="109"/>
      <c r="M244" s="109"/>
      <c r="N244" s="109"/>
      <c r="O244" s="109"/>
      <c r="P244" s="109">
        <v>229</v>
      </c>
      <c r="Q244" s="109" t="s">
        <v>361</v>
      </c>
      <c r="R244" s="109">
        <v>810</v>
      </c>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c r="AQ244" s="109"/>
      <c r="AR244" s="109"/>
      <c r="AS244" s="109"/>
      <c r="AT244" s="109"/>
    </row>
    <row r="245" spans="1:46" x14ac:dyDescent="0.2">
      <c r="A245" s="109"/>
      <c r="B245" s="109"/>
      <c r="C245" s="109"/>
      <c r="D245" s="109"/>
      <c r="E245" s="109"/>
      <c r="F245" s="109"/>
      <c r="G245" s="109"/>
      <c r="H245" s="109"/>
      <c r="I245" s="109"/>
      <c r="J245" s="109"/>
      <c r="K245" s="109"/>
      <c r="L245" s="109"/>
      <c r="M245" s="109"/>
      <c r="N245" s="109"/>
      <c r="O245" s="109"/>
      <c r="P245" s="109">
        <v>230</v>
      </c>
      <c r="Q245" s="109" t="s">
        <v>362</v>
      </c>
      <c r="R245" s="109">
        <v>340</v>
      </c>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c r="AQ245" s="109"/>
      <c r="AR245" s="109"/>
      <c r="AS245" s="109"/>
      <c r="AT245" s="109"/>
    </row>
    <row r="246" spans="1:46" x14ac:dyDescent="0.2">
      <c r="A246" s="109"/>
      <c r="B246" s="109"/>
      <c r="C246" s="109"/>
      <c r="D246" s="109"/>
      <c r="E246" s="109"/>
      <c r="F246" s="109"/>
      <c r="G246" s="109"/>
      <c r="H246" s="109"/>
      <c r="I246" s="109"/>
      <c r="J246" s="109"/>
      <c r="K246" s="109"/>
      <c r="L246" s="109"/>
      <c r="M246" s="109"/>
      <c r="N246" s="109"/>
      <c r="O246" s="109"/>
      <c r="P246" s="109">
        <v>231</v>
      </c>
      <c r="Q246" s="109" t="s">
        <v>363</v>
      </c>
      <c r="R246" s="109">
        <v>845</v>
      </c>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c r="AQ246" s="109"/>
      <c r="AR246" s="109"/>
      <c r="AS246" s="109"/>
      <c r="AT246" s="109"/>
    </row>
    <row r="247" spans="1:46" x14ac:dyDescent="0.2">
      <c r="A247" s="109"/>
      <c r="B247" s="109"/>
      <c r="C247" s="109"/>
      <c r="D247" s="109"/>
      <c r="E247" s="109"/>
      <c r="F247" s="109"/>
      <c r="G247" s="109"/>
      <c r="H247" s="109"/>
      <c r="I247" s="109"/>
      <c r="J247" s="109"/>
      <c r="K247" s="109"/>
      <c r="L247" s="109"/>
      <c r="M247" s="109"/>
      <c r="N247" s="109"/>
      <c r="O247" s="109"/>
      <c r="P247" s="109">
        <v>232</v>
      </c>
      <c r="Q247" s="109" t="s">
        <v>364</v>
      </c>
      <c r="R247" s="109">
        <v>920</v>
      </c>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c r="AQ247" s="109"/>
      <c r="AR247" s="109"/>
      <c r="AS247" s="109"/>
      <c r="AT247" s="109"/>
    </row>
    <row r="248" spans="1:46" x14ac:dyDescent="0.2">
      <c r="A248" s="109"/>
      <c r="B248" s="109"/>
      <c r="C248" s="109"/>
      <c r="D248" s="109"/>
      <c r="E248" s="109"/>
      <c r="F248" s="109"/>
      <c r="G248" s="109"/>
      <c r="H248" s="109"/>
      <c r="I248" s="109"/>
      <c r="J248" s="109"/>
      <c r="K248" s="109"/>
      <c r="L248" s="109"/>
      <c r="M248" s="109"/>
      <c r="N248" s="109"/>
      <c r="O248" s="109"/>
      <c r="P248" s="109">
        <v>233</v>
      </c>
      <c r="Q248" s="109" t="s">
        <v>365</v>
      </c>
      <c r="R248" s="109">
        <v>995</v>
      </c>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c r="AQ248" s="109"/>
      <c r="AR248" s="109"/>
      <c r="AS248" s="109"/>
      <c r="AT248" s="109"/>
    </row>
    <row r="249" spans="1:46" x14ac:dyDescent="0.2">
      <c r="A249" s="109"/>
      <c r="B249" s="109"/>
      <c r="C249" s="109"/>
      <c r="D249" s="109"/>
      <c r="E249" s="109"/>
      <c r="F249" s="109"/>
      <c r="G249" s="109"/>
      <c r="H249" s="109"/>
      <c r="I249" s="109"/>
      <c r="J249" s="109"/>
      <c r="K249" s="109"/>
      <c r="L249" s="109"/>
      <c r="M249" s="109"/>
      <c r="N249" s="109"/>
      <c r="O249" s="109"/>
      <c r="P249" s="109">
        <v>234</v>
      </c>
      <c r="Q249" s="109" t="s">
        <v>366</v>
      </c>
      <c r="R249" s="109">
        <v>1420</v>
      </c>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c r="AQ249" s="109"/>
      <c r="AR249" s="109"/>
      <c r="AS249" s="109"/>
      <c r="AT249" s="109"/>
    </row>
    <row r="250" spans="1:46" x14ac:dyDescent="0.2">
      <c r="A250" s="109"/>
      <c r="B250" s="109"/>
      <c r="C250" s="109"/>
      <c r="D250" s="109"/>
      <c r="E250" s="109"/>
      <c r="F250" s="109"/>
      <c r="G250" s="109"/>
      <c r="H250" s="109"/>
      <c r="I250" s="109"/>
      <c r="J250" s="109"/>
      <c r="K250" s="109"/>
      <c r="L250" s="109"/>
      <c r="M250" s="109"/>
      <c r="N250" s="109"/>
      <c r="O250" s="109"/>
      <c r="P250" s="109">
        <v>235</v>
      </c>
      <c r="Q250" s="109" t="s">
        <v>367</v>
      </c>
      <c r="R250" s="109">
        <v>1285</v>
      </c>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c r="AQ250" s="109"/>
      <c r="AR250" s="109"/>
      <c r="AS250" s="109"/>
      <c r="AT250" s="109"/>
    </row>
    <row r="251" spans="1:46" x14ac:dyDescent="0.2">
      <c r="A251" s="109"/>
      <c r="B251" s="109"/>
      <c r="C251" s="109"/>
      <c r="D251" s="109"/>
      <c r="E251" s="109"/>
      <c r="F251" s="109"/>
      <c r="G251" s="109"/>
      <c r="H251" s="109"/>
      <c r="I251" s="109"/>
      <c r="J251" s="109"/>
      <c r="K251" s="109"/>
      <c r="L251" s="109"/>
      <c r="M251" s="109"/>
      <c r="N251" s="109"/>
      <c r="O251" s="109"/>
      <c r="P251" s="109">
        <v>236</v>
      </c>
      <c r="Q251" s="109" t="s">
        <v>368</v>
      </c>
      <c r="R251" s="109">
        <v>625</v>
      </c>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c r="AQ251" s="109"/>
      <c r="AR251" s="109"/>
      <c r="AS251" s="109"/>
      <c r="AT251" s="109"/>
    </row>
    <row r="252" spans="1:46" x14ac:dyDescent="0.2">
      <c r="A252" s="109"/>
      <c r="B252" s="109"/>
      <c r="C252" s="109"/>
      <c r="D252" s="109"/>
      <c r="E252" s="109"/>
      <c r="F252" s="109"/>
      <c r="G252" s="109"/>
      <c r="H252" s="109"/>
      <c r="I252" s="109"/>
      <c r="J252" s="109"/>
      <c r="K252" s="109"/>
      <c r="L252" s="109"/>
      <c r="M252" s="109"/>
      <c r="N252" s="109"/>
      <c r="O252" s="109"/>
      <c r="P252" s="109">
        <v>237</v>
      </c>
      <c r="Q252" s="109" t="s">
        <v>369</v>
      </c>
      <c r="R252" s="109">
        <v>300</v>
      </c>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c r="AQ252" s="109"/>
      <c r="AR252" s="109"/>
      <c r="AS252" s="109"/>
      <c r="AT252" s="109"/>
    </row>
    <row r="253" spans="1:46" x14ac:dyDescent="0.2">
      <c r="A253" s="109"/>
      <c r="B253" s="109"/>
      <c r="C253" s="109"/>
      <c r="D253" s="109"/>
      <c r="E253" s="109"/>
      <c r="F253" s="109"/>
      <c r="G253" s="109"/>
      <c r="H253" s="109"/>
      <c r="I253" s="109"/>
      <c r="J253" s="109"/>
      <c r="K253" s="109"/>
      <c r="L253" s="109"/>
      <c r="M253" s="109"/>
      <c r="N253" s="109"/>
      <c r="O253" s="109"/>
      <c r="P253" s="109">
        <v>238</v>
      </c>
      <c r="Q253" s="109" t="s">
        <v>148</v>
      </c>
      <c r="R253" s="109">
        <v>800</v>
      </c>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c r="AQ253" s="109"/>
      <c r="AR253" s="109"/>
      <c r="AS253" s="109"/>
      <c r="AT253" s="109"/>
    </row>
    <row r="254" spans="1:46" x14ac:dyDescent="0.2">
      <c r="A254" s="109"/>
      <c r="B254" s="109"/>
      <c r="C254" s="109"/>
      <c r="D254" s="109"/>
      <c r="E254" s="109"/>
      <c r="F254" s="109"/>
      <c r="G254" s="109"/>
      <c r="H254" s="109"/>
      <c r="I254" s="109"/>
      <c r="J254" s="109"/>
      <c r="K254" s="109"/>
      <c r="L254" s="109"/>
      <c r="M254" s="109"/>
      <c r="N254" s="109"/>
      <c r="O254" s="109"/>
      <c r="P254" s="109">
        <v>239</v>
      </c>
      <c r="Q254" s="109" t="s">
        <v>149</v>
      </c>
      <c r="R254" s="109">
        <v>20</v>
      </c>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c r="AQ254" s="109"/>
      <c r="AR254" s="109"/>
      <c r="AS254" s="109"/>
      <c r="AT254" s="109"/>
    </row>
    <row r="255" spans="1:46" x14ac:dyDescent="0.2">
      <c r="A255" s="109"/>
      <c r="B255" s="109"/>
      <c r="C255" s="109"/>
      <c r="D255" s="109"/>
      <c r="E255" s="109"/>
      <c r="F255" s="109"/>
      <c r="G255" s="109"/>
      <c r="H255" s="109"/>
      <c r="I255" s="109"/>
      <c r="J255" s="109"/>
      <c r="K255" s="109"/>
      <c r="L255" s="109"/>
      <c r="M255" s="109"/>
      <c r="N255" s="109"/>
      <c r="O255" s="109"/>
      <c r="P255" s="109">
        <v>240</v>
      </c>
      <c r="Q255" s="109" t="s">
        <v>150</v>
      </c>
      <c r="R255" s="109">
        <v>45</v>
      </c>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c r="AQ255" s="109"/>
      <c r="AR255" s="109"/>
      <c r="AS255" s="109"/>
      <c r="AT255" s="109"/>
    </row>
    <row r="256" spans="1:46" x14ac:dyDescent="0.2">
      <c r="A256" s="109"/>
      <c r="B256" s="109"/>
      <c r="C256" s="109"/>
      <c r="D256" s="109"/>
      <c r="E256" s="109"/>
      <c r="F256" s="109"/>
      <c r="G256" s="109"/>
      <c r="H256" s="109"/>
      <c r="I256" s="109"/>
      <c r="J256" s="109"/>
      <c r="K256" s="109"/>
      <c r="L256" s="109"/>
      <c r="M256" s="109"/>
      <c r="N256" s="109"/>
      <c r="O256" s="109"/>
      <c r="P256" s="109">
        <v>241</v>
      </c>
      <c r="Q256" s="109" t="s">
        <v>151</v>
      </c>
      <c r="R256" s="109">
        <v>360</v>
      </c>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c r="AQ256" s="109"/>
      <c r="AR256" s="109"/>
      <c r="AS256" s="109"/>
      <c r="AT256" s="109"/>
    </row>
    <row r="257" spans="1:46" x14ac:dyDescent="0.2">
      <c r="A257" s="109"/>
      <c r="B257" s="109"/>
      <c r="C257" s="109"/>
      <c r="D257" s="109"/>
      <c r="E257" s="109"/>
      <c r="F257" s="109"/>
      <c r="G257" s="109"/>
      <c r="H257" s="109"/>
      <c r="I257" s="109"/>
      <c r="J257" s="109"/>
      <c r="K257" s="109"/>
      <c r="L257" s="109"/>
      <c r="M257" s="109"/>
      <c r="N257" s="109"/>
      <c r="O257" s="109"/>
      <c r="P257" s="109">
        <v>242</v>
      </c>
      <c r="Q257" s="109" t="s">
        <v>152</v>
      </c>
      <c r="R257" s="109">
        <v>10</v>
      </c>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c r="AQ257" s="109"/>
      <c r="AR257" s="109"/>
      <c r="AS257" s="109"/>
      <c r="AT257" s="109"/>
    </row>
    <row r="258" spans="1:46" x14ac:dyDescent="0.2">
      <c r="A258" s="109"/>
      <c r="B258" s="109"/>
      <c r="C258" s="109"/>
      <c r="D258" s="109"/>
      <c r="E258" s="109"/>
      <c r="F258" s="109"/>
      <c r="G258" s="109"/>
      <c r="H258" s="109"/>
      <c r="I258" s="109"/>
      <c r="J258" s="109"/>
      <c r="K258" s="109"/>
      <c r="L258" s="109"/>
      <c r="M258" s="109"/>
      <c r="N258" s="109"/>
      <c r="O258" s="109"/>
      <c r="P258" s="109">
        <v>243</v>
      </c>
      <c r="Q258" s="109" t="s">
        <v>153</v>
      </c>
      <c r="R258" s="109">
        <v>10</v>
      </c>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c r="AQ258" s="109"/>
      <c r="AR258" s="109"/>
      <c r="AS258" s="109"/>
      <c r="AT258" s="109"/>
    </row>
    <row r="259" spans="1:46" x14ac:dyDescent="0.2">
      <c r="A259" s="109"/>
      <c r="B259" s="109"/>
      <c r="C259" s="109"/>
      <c r="D259" s="109"/>
      <c r="E259" s="109"/>
      <c r="F259" s="109"/>
      <c r="G259" s="109"/>
      <c r="H259" s="109"/>
      <c r="I259" s="109"/>
      <c r="J259" s="109"/>
      <c r="K259" s="109"/>
      <c r="L259" s="109"/>
      <c r="M259" s="109"/>
      <c r="N259" s="109"/>
      <c r="O259" s="109"/>
      <c r="P259" s="109">
        <v>244</v>
      </c>
      <c r="Q259" s="109" t="s">
        <v>154</v>
      </c>
      <c r="R259" s="109">
        <v>25</v>
      </c>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c r="AQ259" s="109"/>
      <c r="AR259" s="109"/>
      <c r="AS259" s="109"/>
      <c r="AT259" s="109"/>
    </row>
    <row r="260" spans="1:46" x14ac:dyDescent="0.2">
      <c r="A260" s="109"/>
      <c r="B260" s="109"/>
      <c r="C260" s="109"/>
      <c r="D260" s="109"/>
      <c r="E260" s="109"/>
      <c r="F260" s="109"/>
      <c r="G260" s="109"/>
      <c r="H260" s="109"/>
      <c r="I260" s="109"/>
      <c r="J260" s="109"/>
      <c r="K260" s="109"/>
      <c r="L260" s="109"/>
      <c r="M260" s="109"/>
      <c r="N260" s="109"/>
      <c r="O260" s="109"/>
      <c r="P260" s="109">
        <v>245</v>
      </c>
      <c r="Q260" s="109" t="s">
        <v>155</v>
      </c>
      <c r="R260" s="109">
        <v>330</v>
      </c>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c r="AQ260" s="109"/>
      <c r="AR260" s="109"/>
      <c r="AS260" s="109"/>
      <c r="AT260" s="109"/>
    </row>
    <row r="261" spans="1:46" x14ac:dyDescent="0.2">
      <c r="A261" s="109"/>
      <c r="B261" s="109"/>
      <c r="C261" s="109"/>
      <c r="D261" s="109"/>
      <c r="E261" s="109"/>
      <c r="F261" s="109"/>
      <c r="G261" s="109"/>
      <c r="H261" s="109"/>
      <c r="I261" s="109"/>
      <c r="J261" s="109"/>
      <c r="K261" s="109"/>
      <c r="L261" s="109"/>
      <c r="M261" s="109"/>
      <c r="N261" s="109"/>
      <c r="O261" s="109"/>
      <c r="P261" s="109">
        <v>246</v>
      </c>
      <c r="Q261" s="109" t="s">
        <v>156</v>
      </c>
      <c r="R261" s="109">
        <v>18120</v>
      </c>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c r="AQ261" s="109"/>
      <c r="AR261" s="109"/>
      <c r="AS261" s="109"/>
      <c r="AT261" s="109"/>
    </row>
    <row r="262" spans="1:46" x14ac:dyDescent="0.2">
      <c r="A262" s="109"/>
      <c r="B262" s="109"/>
      <c r="C262" s="109"/>
      <c r="D262" s="109"/>
      <c r="E262" s="109"/>
      <c r="F262" s="109"/>
      <c r="G262" s="109"/>
      <c r="H262" s="109"/>
      <c r="I262" s="109"/>
      <c r="J262" s="109"/>
      <c r="K262" s="109"/>
      <c r="L262" s="109"/>
      <c r="M262" s="109"/>
      <c r="N262" s="109"/>
      <c r="O262" s="109"/>
      <c r="P262" s="109">
        <v>247</v>
      </c>
      <c r="Q262" s="109" t="s">
        <v>157</v>
      </c>
      <c r="R262" s="109">
        <v>1815</v>
      </c>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c r="AQ262" s="109"/>
      <c r="AR262" s="109"/>
      <c r="AS262" s="109"/>
      <c r="AT262" s="109"/>
    </row>
    <row r="263" spans="1:46" x14ac:dyDescent="0.2">
      <c r="A263" s="109"/>
      <c r="B263" s="109"/>
      <c r="C263" s="109"/>
      <c r="D263" s="109"/>
      <c r="E263" s="109"/>
      <c r="F263" s="109"/>
      <c r="G263" s="109"/>
      <c r="H263" s="109"/>
      <c r="I263" s="109"/>
      <c r="J263" s="109"/>
      <c r="K263" s="109"/>
      <c r="L263" s="109"/>
      <c r="M263" s="109"/>
      <c r="N263" s="109"/>
      <c r="O263" s="109"/>
      <c r="P263" s="109">
        <v>248</v>
      </c>
      <c r="Q263" s="109" t="s">
        <v>158</v>
      </c>
      <c r="R263" s="109">
        <v>341</v>
      </c>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c r="AQ263" s="109"/>
      <c r="AR263" s="109"/>
      <c r="AS263" s="109"/>
      <c r="AT263" s="109"/>
    </row>
    <row r="264" spans="1:46" x14ac:dyDescent="0.2">
      <c r="A264" s="109"/>
      <c r="B264" s="109"/>
      <c r="C264" s="109"/>
      <c r="D264" s="109"/>
      <c r="E264" s="109"/>
      <c r="F264" s="109"/>
      <c r="G264" s="109"/>
      <c r="H264" s="109"/>
      <c r="I264" s="109"/>
      <c r="J264" s="109"/>
      <c r="K264" s="109"/>
      <c r="L264" s="109"/>
      <c r="M264" s="109"/>
      <c r="N264" s="109"/>
      <c r="O264" s="109"/>
      <c r="P264" s="109">
        <v>249</v>
      </c>
      <c r="Q264" s="109" t="s">
        <v>159</v>
      </c>
      <c r="R264" s="109">
        <v>732</v>
      </c>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c r="AQ264" s="109"/>
      <c r="AR264" s="109"/>
      <c r="AS264" s="109"/>
      <c r="AT264" s="109"/>
    </row>
    <row r="265" spans="1:46" x14ac:dyDescent="0.2">
      <c r="A265" s="109"/>
      <c r="B265" s="109"/>
      <c r="C265" s="109"/>
      <c r="D265" s="109"/>
      <c r="E265" s="109"/>
      <c r="F265" s="109"/>
      <c r="G265" s="109"/>
      <c r="H265" s="109"/>
      <c r="I265" s="109"/>
      <c r="J265" s="109"/>
      <c r="K265" s="109"/>
      <c r="L265" s="109"/>
      <c r="M265" s="109"/>
      <c r="N265" s="109"/>
      <c r="O265" s="109"/>
      <c r="P265" s="109">
        <v>250</v>
      </c>
      <c r="Q265" s="109" t="s">
        <v>160</v>
      </c>
      <c r="R265" s="109">
        <v>1225</v>
      </c>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c r="AQ265" s="109"/>
      <c r="AR265" s="109"/>
      <c r="AS265" s="109"/>
      <c r="AT265" s="109"/>
    </row>
    <row r="266" spans="1:46" x14ac:dyDescent="0.2">
      <c r="A266" s="109"/>
      <c r="B266" s="109"/>
      <c r="C266" s="109"/>
      <c r="D266" s="109"/>
      <c r="E266" s="109"/>
      <c r="F266" s="109"/>
      <c r="G266" s="109"/>
      <c r="H266" s="109"/>
      <c r="I266" s="109"/>
      <c r="J266" s="109"/>
      <c r="K266" s="109"/>
      <c r="L266" s="109"/>
      <c r="M266" s="109"/>
      <c r="N266" s="109"/>
      <c r="O266" s="109"/>
      <c r="P266" s="109">
        <v>251</v>
      </c>
      <c r="Q266" s="109" t="s">
        <v>161</v>
      </c>
      <c r="R266" s="109">
        <v>1034</v>
      </c>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c r="AQ266" s="109"/>
      <c r="AR266" s="109"/>
      <c r="AS266" s="109"/>
      <c r="AT266" s="109"/>
    </row>
    <row r="267" spans="1:46" x14ac:dyDescent="0.2">
      <c r="A267" s="109"/>
      <c r="B267" s="109"/>
      <c r="C267" s="109"/>
      <c r="D267" s="109"/>
      <c r="E267" s="109"/>
      <c r="F267" s="109"/>
      <c r="G267" s="109"/>
      <c r="H267" s="109"/>
      <c r="I267" s="109"/>
      <c r="J267" s="109"/>
      <c r="K267" s="109"/>
      <c r="L267" s="109"/>
      <c r="M267" s="109"/>
      <c r="N267" s="109"/>
      <c r="O267" s="109"/>
      <c r="P267" s="109">
        <v>252</v>
      </c>
      <c r="Q267" s="109" t="s">
        <v>162</v>
      </c>
      <c r="R267" s="109">
        <v>1646</v>
      </c>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c r="AQ267" s="109"/>
      <c r="AR267" s="109"/>
      <c r="AS267" s="109"/>
      <c r="AT267" s="109"/>
    </row>
    <row r="268" spans="1:46" x14ac:dyDescent="0.2">
      <c r="A268" s="109"/>
      <c r="B268" s="109"/>
      <c r="C268" s="109"/>
      <c r="D268" s="109"/>
      <c r="E268" s="109"/>
      <c r="F268" s="109"/>
      <c r="G268" s="109"/>
      <c r="H268" s="109"/>
      <c r="I268" s="109"/>
      <c r="J268" s="109"/>
      <c r="K268" s="109"/>
      <c r="L268" s="109"/>
      <c r="M268" s="109"/>
      <c r="N268" s="109"/>
      <c r="O268" s="109"/>
      <c r="P268" s="109">
        <v>253</v>
      </c>
      <c r="Q268" s="109" t="s">
        <v>163</v>
      </c>
      <c r="R268" s="109">
        <v>3945</v>
      </c>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c r="AQ268" s="109"/>
      <c r="AR268" s="109"/>
      <c r="AS268" s="109"/>
      <c r="AT268" s="109"/>
    </row>
    <row r="269" spans="1:46" x14ac:dyDescent="0.2">
      <c r="A269" s="109"/>
      <c r="B269" s="109"/>
      <c r="C269" s="109"/>
      <c r="D269" s="109"/>
      <c r="E269" s="109"/>
      <c r="F269" s="109"/>
      <c r="G269" s="109"/>
      <c r="H269" s="109"/>
      <c r="I269" s="109"/>
      <c r="J269" s="109"/>
      <c r="K269" s="109"/>
      <c r="L269" s="109"/>
      <c r="M269" s="109"/>
      <c r="N269" s="109"/>
      <c r="O269" s="109"/>
      <c r="P269" s="109">
        <v>254</v>
      </c>
      <c r="Q269" s="109" t="s">
        <v>164</v>
      </c>
      <c r="R269" s="109">
        <v>1388</v>
      </c>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c r="AQ269" s="109"/>
      <c r="AR269" s="109"/>
      <c r="AS269" s="109"/>
      <c r="AT269" s="109"/>
    </row>
    <row r="270" spans="1:46" x14ac:dyDescent="0.2">
      <c r="A270" s="109"/>
      <c r="B270" s="109"/>
      <c r="C270" s="109"/>
      <c r="D270" s="109"/>
      <c r="E270" s="109"/>
      <c r="F270" s="109"/>
      <c r="G270" s="109"/>
      <c r="H270" s="109"/>
      <c r="I270" s="109"/>
      <c r="J270" s="109"/>
      <c r="K270" s="109"/>
      <c r="L270" s="109"/>
      <c r="M270" s="109"/>
      <c r="N270" s="109"/>
      <c r="O270" s="109"/>
      <c r="P270" s="109">
        <v>255</v>
      </c>
      <c r="Q270" s="109" t="s">
        <v>165</v>
      </c>
      <c r="R270" s="109">
        <v>2354</v>
      </c>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c r="AQ270" s="109"/>
      <c r="AR270" s="109"/>
      <c r="AS270" s="109"/>
      <c r="AT270" s="109"/>
    </row>
    <row r="271" spans="1:46" x14ac:dyDescent="0.2">
      <c r="A271" s="109"/>
      <c r="B271" s="109"/>
      <c r="C271" s="109"/>
      <c r="D271" s="109"/>
      <c r="E271" s="109"/>
      <c r="F271" s="109"/>
      <c r="G271" s="109"/>
      <c r="H271" s="109"/>
      <c r="I271" s="109"/>
      <c r="J271" s="109"/>
      <c r="K271" s="109"/>
      <c r="L271" s="109"/>
      <c r="M271" s="109"/>
      <c r="N271" s="109"/>
      <c r="O271" s="109"/>
      <c r="P271" s="109">
        <v>256</v>
      </c>
      <c r="Q271" s="109" t="s">
        <v>166</v>
      </c>
      <c r="R271" s="109">
        <v>1976</v>
      </c>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c r="AQ271" s="109"/>
      <c r="AR271" s="109"/>
      <c r="AS271" s="109"/>
      <c r="AT271" s="109"/>
    </row>
    <row r="272" spans="1:46" x14ac:dyDescent="0.2">
      <c r="A272" s="109"/>
      <c r="B272" s="109"/>
      <c r="C272" s="109"/>
      <c r="D272" s="109"/>
      <c r="E272" s="109"/>
      <c r="F272" s="109"/>
      <c r="G272" s="109"/>
      <c r="H272" s="109"/>
      <c r="I272" s="109"/>
      <c r="J272" s="109"/>
      <c r="K272" s="109"/>
      <c r="L272" s="109"/>
      <c r="M272" s="109"/>
      <c r="N272" s="109"/>
      <c r="O272" s="109"/>
      <c r="P272" s="109">
        <v>257</v>
      </c>
      <c r="Q272" s="109" t="s">
        <v>167</v>
      </c>
      <c r="R272" s="109">
        <v>69</v>
      </c>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c r="AQ272" s="109"/>
      <c r="AR272" s="109"/>
      <c r="AS272" s="109"/>
      <c r="AT272" s="109"/>
    </row>
    <row r="273" spans="1:46" x14ac:dyDescent="0.2">
      <c r="A273" s="109"/>
      <c r="B273" s="109"/>
      <c r="C273" s="109"/>
      <c r="D273" s="109"/>
      <c r="E273" s="109"/>
      <c r="F273" s="109"/>
      <c r="G273" s="109"/>
      <c r="H273" s="109"/>
      <c r="I273" s="109"/>
      <c r="J273" s="109"/>
      <c r="K273" s="109"/>
      <c r="L273" s="109"/>
      <c r="M273" s="109"/>
      <c r="N273" s="109"/>
      <c r="O273" s="109"/>
      <c r="P273" s="109">
        <v>258</v>
      </c>
      <c r="Q273" s="109" t="s">
        <v>168</v>
      </c>
      <c r="R273" s="109">
        <v>75</v>
      </c>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c r="AQ273" s="109"/>
      <c r="AR273" s="109"/>
      <c r="AS273" s="109"/>
      <c r="AT273" s="109"/>
    </row>
    <row r="274" spans="1:46" x14ac:dyDescent="0.2">
      <c r="A274" s="109"/>
      <c r="B274" s="109"/>
      <c r="C274" s="109"/>
      <c r="D274" s="109"/>
      <c r="E274" s="109"/>
      <c r="F274" s="109"/>
      <c r="G274" s="109"/>
      <c r="H274" s="109"/>
      <c r="I274" s="109"/>
      <c r="J274" s="109"/>
      <c r="K274" s="109"/>
      <c r="L274" s="109"/>
      <c r="M274" s="109"/>
      <c r="N274" s="109"/>
      <c r="O274" s="109"/>
      <c r="P274" s="109">
        <v>259</v>
      </c>
      <c r="Q274" s="109" t="s">
        <v>169</v>
      </c>
      <c r="R274" s="109">
        <v>1414</v>
      </c>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c r="AQ274" s="109"/>
      <c r="AR274" s="109"/>
      <c r="AS274" s="109"/>
      <c r="AT274" s="109"/>
    </row>
    <row r="275" spans="1:46" x14ac:dyDescent="0.2">
      <c r="A275" s="109"/>
      <c r="B275" s="109"/>
      <c r="C275" s="109"/>
      <c r="D275" s="109"/>
      <c r="E275" s="109"/>
      <c r="F275" s="109"/>
      <c r="G275" s="109"/>
      <c r="H275" s="109"/>
      <c r="I275" s="109"/>
      <c r="J275" s="109"/>
      <c r="K275" s="109"/>
      <c r="L275" s="109"/>
      <c r="M275" s="109"/>
      <c r="N275" s="109"/>
      <c r="O275" s="109"/>
      <c r="P275" s="109">
        <v>260</v>
      </c>
      <c r="Q275" s="109" t="s">
        <v>170</v>
      </c>
      <c r="R275" s="109">
        <v>106</v>
      </c>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c r="AQ275" s="109"/>
      <c r="AR275" s="109"/>
      <c r="AS275" s="109"/>
      <c r="AT275" s="109"/>
    </row>
    <row r="276" spans="1:46" x14ac:dyDescent="0.2">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c r="AQ276" s="109"/>
      <c r="AR276" s="109"/>
      <c r="AS276" s="109"/>
      <c r="AT276" s="109"/>
    </row>
    <row r="277" spans="1:46" x14ac:dyDescent="0.2">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c r="AQ277" s="109"/>
      <c r="AR277" s="109"/>
      <c r="AS277" s="109"/>
      <c r="AT277" s="109"/>
    </row>
    <row r="278" spans="1:46" x14ac:dyDescent="0.2">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c r="AQ278" s="109"/>
      <c r="AR278" s="109"/>
      <c r="AS278" s="109"/>
      <c r="AT278" s="109"/>
    </row>
    <row r="279" spans="1:46" x14ac:dyDescent="0.2">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c r="AQ279" s="109"/>
      <c r="AR279" s="109"/>
      <c r="AS279" s="109"/>
      <c r="AT279" s="109"/>
    </row>
    <row r="280" spans="1:46" x14ac:dyDescent="0.2">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c r="AQ280" s="109"/>
      <c r="AR280" s="109"/>
      <c r="AS280" s="109"/>
      <c r="AT280" s="109"/>
    </row>
    <row r="281" spans="1:46" x14ac:dyDescent="0.2">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c r="AQ281" s="109"/>
      <c r="AR281" s="109"/>
      <c r="AS281" s="109"/>
      <c r="AT281" s="109"/>
    </row>
    <row r="282" spans="1:46" x14ac:dyDescent="0.2">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c r="AQ282" s="109"/>
      <c r="AR282" s="109"/>
      <c r="AS282" s="109"/>
      <c r="AT282" s="109"/>
    </row>
    <row r="283" spans="1:46" x14ac:dyDescent="0.2">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c r="AQ283" s="109"/>
      <c r="AR283" s="109"/>
      <c r="AS283" s="109"/>
      <c r="AT283" s="109"/>
    </row>
    <row r="284" spans="1:46" x14ac:dyDescent="0.2">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c r="AQ284" s="109"/>
      <c r="AR284" s="109"/>
      <c r="AS284" s="109"/>
      <c r="AT284" s="109"/>
    </row>
    <row r="285" spans="1:46" x14ac:dyDescent="0.2">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c r="AQ285" s="109"/>
      <c r="AR285" s="109"/>
      <c r="AS285" s="109"/>
      <c r="AT285" s="109"/>
    </row>
    <row r="286" spans="1:46" x14ac:dyDescent="0.2">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c r="AQ286" s="109"/>
      <c r="AR286" s="109"/>
      <c r="AS286" s="109"/>
      <c r="AT286" s="109"/>
    </row>
    <row r="287" spans="1:46" x14ac:dyDescent="0.2">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c r="AQ287" s="109"/>
      <c r="AR287" s="109"/>
      <c r="AS287" s="109"/>
      <c r="AT287" s="109"/>
    </row>
    <row r="288" spans="1:46" x14ac:dyDescent="0.2">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c r="AQ288" s="109"/>
      <c r="AR288" s="109"/>
      <c r="AS288" s="109"/>
      <c r="AT288" s="109"/>
    </row>
    <row r="289" spans="1:46" x14ac:dyDescent="0.2">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c r="AQ289" s="109"/>
      <c r="AR289" s="109"/>
      <c r="AS289" s="109"/>
      <c r="AT289" s="109"/>
    </row>
    <row r="290" spans="1:46" x14ac:dyDescent="0.2">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c r="AQ290" s="109"/>
      <c r="AR290" s="109"/>
      <c r="AS290" s="109"/>
      <c r="AT290" s="109"/>
    </row>
    <row r="291" spans="1:46" x14ac:dyDescent="0.2">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c r="AQ291" s="109"/>
      <c r="AR291" s="109"/>
      <c r="AS291" s="109"/>
      <c r="AT291" s="109"/>
    </row>
    <row r="292" spans="1:46" x14ac:dyDescent="0.2">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c r="AQ292" s="109"/>
      <c r="AR292" s="109"/>
      <c r="AS292" s="109"/>
      <c r="AT292" s="109"/>
    </row>
    <row r="293" spans="1:46" x14ac:dyDescent="0.2">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c r="AQ293" s="109"/>
      <c r="AR293" s="109"/>
      <c r="AS293" s="109"/>
      <c r="AT293" s="109"/>
    </row>
    <row r="294" spans="1:46" x14ac:dyDescent="0.2">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c r="AQ294" s="109"/>
      <c r="AR294" s="109"/>
      <c r="AS294" s="109"/>
      <c r="AT294" s="109"/>
    </row>
    <row r="295" spans="1:46" x14ac:dyDescent="0.2">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c r="AQ295" s="109"/>
      <c r="AR295" s="109"/>
      <c r="AS295" s="109"/>
      <c r="AT295" s="109"/>
    </row>
    <row r="296" spans="1:46" x14ac:dyDescent="0.2">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c r="AQ296" s="109"/>
      <c r="AR296" s="109"/>
      <c r="AS296" s="109"/>
      <c r="AT296" s="109"/>
    </row>
    <row r="297" spans="1:46" x14ac:dyDescent="0.2">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c r="AQ297" s="109"/>
      <c r="AR297" s="109"/>
      <c r="AS297" s="109"/>
      <c r="AT297" s="109"/>
    </row>
    <row r="298" spans="1:46" x14ac:dyDescent="0.2">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c r="AQ298" s="109"/>
      <c r="AR298" s="109"/>
      <c r="AS298" s="109"/>
      <c r="AT298" s="109"/>
    </row>
    <row r="299" spans="1:46" x14ac:dyDescent="0.2">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c r="AQ299" s="109"/>
      <c r="AR299" s="109"/>
      <c r="AS299" s="109"/>
      <c r="AT299" s="109"/>
    </row>
    <row r="300" spans="1:46" x14ac:dyDescent="0.2">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c r="AQ300" s="109"/>
      <c r="AR300" s="109"/>
      <c r="AS300" s="109"/>
      <c r="AT300" s="109"/>
    </row>
    <row r="301" spans="1:46" x14ac:dyDescent="0.2">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c r="AQ301" s="109"/>
      <c r="AR301" s="109"/>
      <c r="AS301" s="109"/>
      <c r="AT301" s="109"/>
    </row>
    <row r="302" spans="1:46" x14ac:dyDescent="0.2">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c r="AQ302" s="109"/>
      <c r="AR302" s="109"/>
      <c r="AS302" s="109"/>
      <c r="AT302" s="109"/>
    </row>
    <row r="303" spans="1:46" x14ac:dyDescent="0.2">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c r="AQ303" s="109"/>
      <c r="AR303" s="109"/>
      <c r="AS303" s="109"/>
      <c r="AT303" s="109"/>
    </row>
    <row r="304" spans="1:46" x14ac:dyDescent="0.2">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c r="AQ304" s="109"/>
      <c r="AR304" s="109"/>
      <c r="AS304" s="109"/>
      <c r="AT304" s="109"/>
    </row>
    <row r="305" spans="1:46" x14ac:dyDescent="0.2">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c r="AQ305" s="109"/>
      <c r="AR305" s="109"/>
      <c r="AS305" s="109"/>
      <c r="AT305" s="109"/>
    </row>
    <row r="306" spans="1:46" x14ac:dyDescent="0.2">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c r="AQ306" s="109"/>
      <c r="AR306" s="109"/>
      <c r="AS306" s="109"/>
      <c r="AT306" s="109"/>
    </row>
    <row r="307" spans="1:46" x14ac:dyDescent="0.2">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c r="AQ307" s="109"/>
      <c r="AR307" s="109"/>
      <c r="AS307" s="109"/>
      <c r="AT307" s="109"/>
    </row>
    <row r="308" spans="1:46" x14ac:dyDescent="0.2">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c r="AQ308" s="109"/>
      <c r="AR308" s="109"/>
      <c r="AS308" s="109"/>
      <c r="AT308" s="109"/>
    </row>
    <row r="309" spans="1:46" x14ac:dyDescent="0.2">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c r="AQ309" s="109"/>
      <c r="AR309" s="109"/>
      <c r="AS309" s="109"/>
      <c r="AT309" s="109"/>
    </row>
    <row r="310" spans="1:46" x14ac:dyDescent="0.2">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c r="AQ310" s="109"/>
      <c r="AR310" s="109"/>
      <c r="AS310" s="109"/>
      <c r="AT310" s="109"/>
    </row>
    <row r="311" spans="1:46" x14ac:dyDescent="0.2">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c r="AQ311" s="109"/>
      <c r="AR311" s="109"/>
      <c r="AS311" s="109"/>
      <c r="AT311" s="109"/>
    </row>
    <row r="312" spans="1:46" x14ac:dyDescent="0.2">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c r="AQ312" s="109"/>
      <c r="AR312" s="109"/>
      <c r="AS312" s="109"/>
      <c r="AT312" s="109"/>
    </row>
    <row r="313" spans="1:46" x14ac:dyDescent="0.2">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c r="AQ313" s="109"/>
      <c r="AR313" s="109"/>
      <c r="AS313" s="109"/>
      <c r="AT313" s="109"/>
    </row>
    <row r="314" spans="1:46" x14ac:dyDescent="0.2">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c r="AQ314" s="109"/>
      <c r="AR314" s="109"/>
      <c r="AS314" s="109"/>
      <c r="AT314" s="109"/>
    </row>
    <row r="315" spans="1:46" x14ac:dyDescent="0.2">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c r="AQ315" s="109"/>
      <c r="AR315" s="109"/>
      <c r="AS315" s="109"/>
      <c r="AT315" s="109"/>
    </row>
    <row r="316" spans="1:46" x14ac:dyDescent="0.2">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c r="AQ316" s="109"/>
      <c r="AR316" s="109"/>
      <c r="AS316" s="109"/>
      <c r="AT316" s="109"/>
    </row>
    <row r="317" spans="1:46" x14ac:dyDescent="0.2">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c r="AQ317" s="109"/>
      <c r="AR317" s="109"/>
      <c r="AS317" s="109"/>
      <c r="AT317" s="109"/>
    </row>
    <row r="318" spans="1:46" x14ac:dyDescent="0.2">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c r="AQ318" s="109"/>
      <c r="AR318" s="109"/>
      <c r="AS318" s="109"/>
      <c r="AT318" s="109"/>
    </row>
    <row r="319" spans="1:46" x14ac:dyDescent="0.2">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c r="AQ319" s="109"/>
      <c r="AR319" s="109"/>
      <c r="AS319" s="109"/>
      <c r="AT319" s="109"/>
    </row>
    <row r="320" spans="1:46" x14ac:dyDescent="0.2">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c r="AQ320" s="109"/>
      <c r="AR320" s="109"/>
      <c r="AS320" s="109"/>
      <c r="AT320" s="109"/>
    </row>
    <row r="321" spans="1:46" x14ac:dyDescent="0.2">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c r="AQ321" s="109"/>
      <c r="AR321" s="109"/>
      <c r="AS321" s="109"/>
      <c r="AT321" s="109"/>
    </row>
    <row r="322" spans="1:46" x14ac:dyDescent="0.2">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c r="AQ322" s="109"/>
      <c r="AR322" s="109"/>
      <c r="AS322" s="109"/>
      <c r="AT322" s="109"/>
    </row>
    <row r="323" spans="1:46" x14ac:dyDescent="0.2">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c r="AQ323" s="109"/>
      <c r="AR323" s="109"/>
      <c r="AS323" s="109"/>
      <c r="AT323" s="109"/>
    </row>
    <row r="324" spans="1:46" x14ac:dyDescent="0.2">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c r="AQ324" s="109"/>
      <c r="AR324" s="109"/>
      <c r="AS324" s="109"/>
      <c r="AT324" s="109"/>
    </row>
    <row r="325" spans="1:46" x14ac:dyDescent="0.2">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c r="AQ325" s="109"/>
      <c r="AR325" s="109"/>
      <c r="AS325" s="109"/>
      <c r="AT325" s="109"/>
    </row>
    <row r="326" spans="1:46" x14ac:dyDescent="0.2">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c r="AQ326" s="109"/>
      <c r="AR326" s="109"/>
      <c r="AS326" s="109"/>
      <c r="AT326" s="109"/>
    </row>
    <row r="327" spans="1:46" x14ac:dyDescent="0.2">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c r="AQ327" s="109"/>
      <c r="AR327" s="109"/>
      <c r="AS327" s="109"/>
      <c r="AT327" s="109"/>
    </row>
    <row r="328" spans="1:46" x14ac:dyDescent="0.2">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c r="AQ328" s="109"/>
      <c r="AR328" s="109"/>
      <c r="AS328" s="109"/>
      <c r="AT328" s="109"/>
    </row>
    <row r="329" spans="1:46" x14ac:dyDescent="0.2">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c r="AQ329" s="109"/>
      <c r="AR329" s="109"/>
      <c r="AS329" s="109"/>
      <c r="AT329" s="109"/>
    </row>
    <row r="330" spans="1:46" x14ac:dyDescent="0.2">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c r="AQ330" s="109"/>
      <c r="AR330" s="109"/>
      <c r="AS330" s="109"/>
      <c r="AT330" s="109"/>
    </row>
    <row r="331" spans="1:46" x14ac:dyDescent="0.2">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c r="AQ331" s="109"/>
      <c r="AR331" s="109"/>
      <c r="AS331" s="109"/>
      <c r="AT331" s="109"/>
    </row>
    <row r="332" spans="1:46" x14ac:dyDescent="0.2">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c r="AQ332" s="109"/>
      <c r="AR332" s="109"/>
      <c r="AS332" s="109"/>
      <c r="AT332" s="109"/>
    </row>
    <row r="333" spans="1:46" x14ac:dyDescent="0.2">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c r="AQ333" s="109"/>
      <c r="AR333" s="109"/>
      <c r="AS333" s="109"/>
      <c r="AT333" s="109"/>
    </row>
    <row r="334" spans="1:46" x14ac:dyDescent="0.2">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c r="AQ334" s="109"/>
      <c r="AR334" s="109"/>
      <c r="AS334" s="109"/>
      <c r="AT334" s="109"/>
    </row>
    <row r="335" spans="1:46" x14ac:dyDescent="0.2">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c r="AQ335" s="109"/>
      <c r="AR335" s="109"/>
      <c r="AS335" s="109"/>
      <c r="AT335" s="109"/>
    </row>
    <row r="336" spans="1:46" x14ac:dyDescent="0.2">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c r="AQ336" s="109"/>
      <c r="AR336" s="109"/>
      <c r="AS336" s="109"/>
      <c r="AT336" s="109"/>
    </row>
    <row r="337" spans="1:46" x14ac:dyDescent="0.2">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c r="AQ337" s="109"/>
      <c r="AR337" s="109"/>
      <c r="AS337" s="109"/>
      <c r="AT337" s="109"/>
    </row>
    <row r="338" spans="1:46" x14ac:dyDescent="0.2">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c r="AQ338" s="109"/>
      <c r="AR338" s="109"/>
      <c r="AS338" s="109"/>
      <c r="AT338" s="109"/>
    </row>
    <row r="339" spans="1:46" x14ac:dyDescent="0.2">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c r="AQ339" s="109"/>
      <c r="AR339" s="109"/>
      <c r="AS339" s="109"/>
      <c r="AT339" s="109"/>
    </row>
    <row r="340" spans="1:46" x14ac:dyDescent="0.2">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c r="AQ340" s="109"/>
      <c r="AR340" s="109"/>
      <c r="AS340" s="109"/>
      <c r="AT340" s="109"/>
    </row>
    <row r="341" spans="1:46" x14ac:dyDescent="0.2">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c r="AQ341" s="109"/>
      <c r="AR341" s="109"/>
      <c r="AS341" s="109"/>
      <c r="AT341" s="109"/>
    </row>
    <row r="342" spans="1:46" x14ac:dyDescent="0.2">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c r="AQ342" s="109"/>
      <c r="AR342" s="109"/>
      <c r="AS342" s="109"/>
      <c r="AT342" s="109"/>
    </row>
    <row r="343" spans="1:46" x14ac:dyDescent="0.2">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c r="AQ343" s="109"/>
      <c r="AR343" s="109"/>
      <c r="AS343" s="109"/>
      <c r="AT343" s="109"/>
    </row>
    <row r="344" spans="1:46" x14ac:dyDescent="0.2">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c r="AQ344" s="109"/>
      <c r="AR344" s="109"/>
      <c r="AS344" s="109"/>
      <c r="AT344" s="109"/>
    </row>
    <row r="345" spans="1:46" x14ac:dyDescent="0.2">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c r="AQ345" s="109"/>
      <c r="AR345" s="109"/>
      <c r="AS345" s="109"/>
      <c r="AT345" s="109"/>
    </row>
    <row r="346" spans="1:46" x14ac:dyDescent="0.2">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c r="AQ346" s="109"/>
      <c r="AR346" s="109"/>
      <c r="AS346" s="109"/>
      <c r="AT346" s="109"/>
    </row>
    <row r="347" spans="1:46" x14ac:dyDescent="0.2">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c r="AQ347" s="109"/>
      <c r="AR347" s="109"/>
      <c r="AS347" s="109"/>
      <c r="AT347" s="109"/>
    </row>
    <row r="348" spans="1:46" x14ac:dyDescent="0.2">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c r="AQ348" s="109"/>
      <c r="AR348" s="109"/>
      <c r="AS348" s="109"/>
      <c r="AT348" s="109"/>
    </row>
    <row r="349" spans="1:46" x14ac:dyDescent="0.2">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c r="AQ349" s="109"/>
      <c r="AR349" s="109"/>
      <c r="AS349" s="109"/>
      <c r="AT349" s="109"/>
    </row>
    <row r="350" spans="1:46" x14ac:dyDescent="0.2">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sheetData>
  <conditionalFormatting sqref="G13:N24">
    <cfRule type="expression" dxfId="59" priority="5">
      <formula>$M$26&gt;0</formula>
    </cfRule>
  </conditionalFormatting>
  <conditionalFormatting sqref="J15">
    <cfRule type="expression" dxfId="58" priority="4">
      <formula>$M$15&gt;0</formula>
    </cfRule>
  </conditionalFormatting>
  <conditionalFormatting sqref="J26">
    <cfRule type="expression" dxfId="57" priority="2">
      <formula>$M$26&gt;0</formula>
    </cfRule>
  </conditionalFormatting>
  <dataValidations count="3">
    <dataValidation type="decimal" allowBlank="1" showInputMessage="1" showErrorMessage="1" sqref="H18 H21" xr:uid="{00000000-0002-0000-0500-000000000000}">
      <formula1>0</formula1>
      <formula2>1</formula2>
    </dataValidation>
    <dataValidation type="whole" allowBlank="1" showInputMessage="1" showErrorMessage="1" sqref="M15" xr:uid="{00000000-0002-0000-0500-000001000000}">
      <formula1>0</formula1>
      <formula2>100000</formula2>
    </dataValidation>
    <dataValidation type="whole" allowBlank="1" showInputMessage="1" showErrorMessage="1" sqref="M26" xr:uid="{00000000-0002-0000-0500-000002000000}">
      <formula1>0</formula1>
      <formula2>10000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Drop Down 2">
              <controlPr defaultSize="0" autoLine="0" autoPict="0">
                <anchor moveWithCells="1">
                  <from>
                    <xdr:col>7</xdr:col>
                    <xdr:colOff>177800</xdr:colOff>
                    <xdr:row>8</xdr:row>
                    <xdr:rowOff>25400</xdr:rowOff>
                  </from>
                  <to>
                    <xdr:col>10</xdr:col>
                    <xdr:colOff>571500</xdr:colOff>
                    <xdr:row>9</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AR394"/>
  <sheetViews>
    <sheetView zoomScale="80" zoomScaleNormal="80" workbookViewId="0">
      <selection activeCell="B15" sqref="B15"/>
    </sheetView>
  </sheetViews>
  <sheetFormatPr baseColWidth="10" defaultColWidth="8.83203125" defaultRowHeight="15" x14ac:dyDescent="0.2"/>
  <cols>
    <col min="1" max="1" width="4.83203125" customWidth="1"/>
    <col min="2" max="2" width="13.33203125" customWidth="1"/>
    <col min="3" max="4" width="17.83203125" customWidth="1"/>
    <col min="5" max="5" width="10.83203125" customWidth="1"/>
    <col min="6" max="12" width="17.83203125" customWidth="1"/>
    <col min="13" max="13" width="2.1640625" customWidth="1"/>
  </cols>
  <sheetData>
    <row r="1" spans="1:44" x14ac:dyDescent="0.2">
      <c r="A1" s="24"/>
      <c r="B1" s="14"/>
      <c r="C1" s="14"/>
      <c r="D1" s="14"/>
      <c r="E1" s="14"/>
      <c r="F1" s="14"/>
      <c r="G1" s="14"/>
      <c r="H1" s="14"/>
      <c r="I1" s="14"/>
      <c r="J1" s="14"/>
      <c r="K1" s="14"/>
      <c r="L1" s="14"/>
      <c r="M1" s="15"/>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row>
    <row r="2" spans="1:44" x14ac:dyDescent="0.2">
      <c r="A2" s="17"/>
      <c r="B2" s="17"/>
      <c r="C2" s="17"/>
      <c r="D2" s="17"/>
      <c r="E2" s="17"/>
      <c r="F2" s="162" t="s">
        <v>178</v>
      </c>
      <c r="G2" s="162"/>
      <c r="H2" s="162"/>
      <c r="I2" s="162"/>
      <c r="J2" s="162"/>
      <c r="K2" s="17"/>
      <c r="L2" s="17"/>
      <c r="M2" s="18"/>
      <c r="N2" s="25" t="b">
        <f>IF(OR('Calculations - Current Model'!J75&gt;'Calculations - Current Model'!M5,'Calculations - Current Model'!J92&gt;'Calculations - Current Model'!M5,'Calculations - Current Model'!J109&gt;'Calculations - Current Model'!M5,'Calculations - Current Model'!J126&gt;'Calculations - Current Model'!M5,'Calculations - Current Model'!J142&gt;'Calculations - Current Model'!M5,'Calculations - Current Model'!J158&gt;'Calculations - Current Model'!M5),FALSE,TRUE)</f>
        <v>1</v>
      </c>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3" spans="1:44" x14ac:dyDescent="0.2">
      <c r="A3" s="17"/>
      <c r="B3" s="17"/>
      <c r="C3" s="17"/>
      <c r="D3" s="17"/>
      <c r="E3" s="17"/>
      <c r="F3" s="162"/>
      <c r="G3" s="162"/>
      <c r="H3" s="162"/>
      <c r="I3" s="162"/>
      <c r="J3" s="162"/>
      <c r="K3" s="17"/>
      <c r="L3" s="17"/>
      <c r="M3" s="18"/>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row>
    <row r="4" spans="1:44" x14ac:dyDescent="0.2">
      <c r="A4" s="17"/>
      <c r="B4" s="17"/>
      <c r="C4" s="17"/>
      <c r="D4" s="17"/>
      <c r="E4" s="17"/>
      <c r="F4" s="17"/>
      <c r="G4" s="17"/>
      <c r="H4" s="17"/>
      <c r="I4" s="17"/>
      <c r="J4" s="17"/>
      <c r="K4" s="17"/>
      <c r="L4" s="17"/>
      <c r="M4" s="18"/>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row>
    <row r="5" spans="1:44" x14ac:dyDescent="0.2">
      <c r="A5" s="17"/>
      <c r="B5" s="17" t="s">
        <v>111</v>
      </c>
      <c r="C5" s="17"/>
      <c r="D5" s="31" t="b">
        <v>1</v>
      </c>
      <c r="E5" s="17"/>
      <c r="F5" s="17"/>
      <c r="G5" s="17"/>
      <c r="H5" s="17"/>
      <c r="I5" s="17"/>
      <c r="J5" s="17"/>
      <c r="K5" s="17"/>
      <c r="L5" s="17"/>
      <c r="M5" s="18"/>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row>
    <row r="6" spans="1:44" ht="16" thickBot="1" x14ac:dyDescent="0.25">
      <c r="A6" s="17"/>
      <c r="B6" s="17"/>
      <c r="C6" s="17"/>
      <c r="D6" s="17"/>
      <c r="E6" s="17"/>
      <c r="F6" s="17"/>
      <c r="G6" s="17"/>
      <c r="H6" s="132"/>
      <c r="I6" s="17"/>
      <c r="K6" s="17"/>
      <c r="L6" s="17"/>
      <c r="M6" s="18"/>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row>
    <row r="7" spans="1:44" ht="16" thickBot="1" x14ac:dyDescent="0.25">
      <c r="A7" s="17"/>
      <c r="B7" s="17"/>
      <c r="C7" s="17"/>
      <c r="D7" s="17"/>
      <c r="E7" s="17"/>
      <c r="F7" s="17"/>
      <c r="G7" s="17"/>
      <c r="H7" s="101">
        <f>D9*I51</f>
        <v>0</v>
      </c>
      <c r="I7" s="17"/>
      <c r="J7" s="17"/>
      <c r="K7" s="30">
        <v>10.45</v>
      </c>
      <c r="L7" s="17" t="s">
        <v>79</v>
      </c>
      <c r="M7" s="18"/>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row>
    <row r="8" spans="1:44" x14ac:dyDescent="0.2">
      <c r="A8" s="17"/>
      <c r="B8" s="17"/>
      <c r="C8" s="17"/>
      <c r="D8" s="17"/>
      <c r="E8" s="17"/>
      <c r="F8" s="100">
        <f>D9*I53</f>
        <v>0</v>
      </c>
      <c r="G8" s="17"/>
      <c r="H8" s="17"/>
      <c r="I8" s="17"/>
      <c r="J8" s="17"/>
      <c r="K8" s="17"/>
      <c r="L8" s="17"/>
      <c r="M8" s="18"/>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row>
    <row r="9" spans="1:44" ht="16" thickBot="1" x14ac:dyDescent="0.25">
      <c r="A9" s="17"/>
      <c r="B9" s="17"/>
      <c r="C9" s="17"/>
      <c r="D9" s="101">
        <f>B15*I35</f>
        <v>0</v>
      </c>
      <c r="E9" s="17"/>
      <c r="F9" s="17"/>
      <c r="G9" s="17"/>
      <c r="H9" s="17"/>
      <c r="I9" s="17"/>
      <c r="J9" s="17"/>
      <c r="K9" s="163" t="str">
        <f>'Calculations - Current Model'!T94</f>
        <v>CAPACITY There are capacity delays via:   The maximum mean additional waiting time is:  0 weeks</v>
      </c>
      <c r="L9" s="17"/>
      <c r="M9" s="18"/>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row>
    <row r="10" spans="1:44" ht="16" thickBot="1" x14ac:dyDescent="0.25">
      <c r="A10" s="17"/>
      <c r="B10" s="17"/>
      <c r="C10" s="30">
        <v>7</v>
      </c>
      <c r="D10" s="17" t="s">
        <v>79</v>
      </c>
      <c r="E10" s="17"/>
      <c r="F10" s="17"/>
      <c r="G10" s="17"/>
      <c r="H10" s="17"/>
      <c r="I10" s="30">
        <v>12</v>
      </c>
      <c r="J10" s="17" t="s">
        <v>79</v>
      </c>
      <c r="K10" s="163"/>
      <c r="L10" s="17"/>
      <c r="M10" s="18"/>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row>
    <row r="11" spans="1:44" x14ac:dyDescent="0.2">
      <c r="A11" s="17"/>
      <c r="B11" s="17"/>
      <c r="C11" s="17"/>
      <c r="D11" s="17"/>
      <c r="E11" s="17"/>
      <c r="F11" s="17"/>
      <c r="G11" s="17"/>
      <c r="H11" s="17"/>
      <c r="I11" s="17"/>
      <c r="J11" s="17"/>
      <c r="K11" s="163"/>
      <c r="L11" s="17"/>
      <c r="M11" s="18"/>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row>
    <row r="12" spans="1:44" x14ac:dyDescent="0.2">
      <c r="A12" s="17"/>
      <c r="B12" s="17"/>
      <c r="C12" s="17"/>
      <c r="D12" s="17"/>
      <c r="E12" s="17"/>
      <c r="F12" s="17"/>
      <c r="G12" s="17"/>
      <c r="H12" s="101">
        <f>D9*I49</f>
        <v>0</v>
      </c>
      <c r="I12" s="17"/>
      <c r="J12" s="17"/>
      <c r="K12" s="163"/>
      <c r="L12" s="17"/>
      <c r="M12" s="18"/>
      <c r="N12" s="25"/>
      <c r="O12" s="25"/>
      <c r="P12" s="25"/>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row>
    <row r="13" spans="1:44" ht="16" thickBot="1" x14ac:dyDescent="0.25">
      <c r="A13" s="17"/>
      <c r="B13" s="17"/>
      <c r="C13" s="17"/>
      <c r="D13" s="17"/>
      <c r="E13" s="17"/>
      <c r="F13" s="17"/>
      <c r="G13" s="17"/>
      <c r="H13" s="17"/>
      <c r="I13" s="17"/>
      <c r="J13" s="17"/>
      <c r="K13" s="163"/>
      <c r="L13" s="17"/>
      <c r="M13" s="18"/>
      <c r="N13" s="25"/>
      <c r="O13" s="25"/>
      <c r="P13" s="25"/>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row>
    <row r="14" spans="1:44" ht="16" thickBot="1" x14ac:dyDescent="0.25">
      <c r="A14" s="17"/>
      <c r="B14" s="17"/>
      <c r="C14" s="17"/>
      <c r="D14" s="17"/>
      <c r="E14" s="17"/>
      <c r="F14" s="30">
        <v>8</v>
      </c>
      <c r="G14" s="17" t="s">
        <v>79</v>
      </c>
      <c r="H14" s="17"/>
      <c r="I14" s="17"/>
      <c r="J14" s="101">
        <f>(H12+D18+H23)*I61</f>
        <v>0</v>
      </c>
      <c r="K14" s="93"/>
      <c r="L14" s="17"/>
      <c r="M14" s="18"/>
      <c r="N14" s="25"/>
      <c r="O14" s="25"/>
      <c r="P14" s="25"/>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row>
    <row r="15" spans="1:44" ht="16" thickBot="1" x14ac:dyDescent="0.25">
      <c r="A15" s="17"/>
      <c r="B15" s="133">
        <f>'Calculations - Current Model'!I9</f>
        <v>25</v>
      </c>
      <c r="C15" s="17"/>
      <c r="D15" s="17"/>
      <c r="E15" s="17"/>
      <c r="F15" s="17"/>
      <c r="G15" s="17"/>
      <c r="H15" s="17"/>
      <c r="I15" s="17"/>
      <c r="J15" s="30">
        <v>12</v>
      </c>
      <c r="K15" s="17" t="s">
        <v>79</v>
      </c>
      <c r="L15" s="17"/>
      <c r="M15" s="18"/>
      <c r="N15" s="25"/>
      <c r="O15" s="25"/>
      <c r="P15" s="25"/>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row>
    <row r="16" spans="1:44" x14ac:dyDescent="0.2">
      <c r="A16" s="17"/>
      <c r="B16" s="17"/>
      <c r="C16" s="17"/>
      <c r="D16" s="17"/>
      <c r="E16" s="17"/>
      <c r="F16" s="17"/>
      <c r="G16" s="17"/>
      <c r="H16" s="17"/>
      <c r="I16" s="17"/>
      <c r="J16" s="17"/>
      <c r="K16" s="17"/>
      <c r="L16" s="17"/>
      <c r="M16" s="18"/>
      <c r="N16" s="25"/>
      <c r="O16" s="25"/>
      <c r="P16" s="25"/>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row>
    <row r="17" spans="1:44" ht="16" thickBot="1" x14ac:dyDescent="0.25">
      <c r="A17" s="17"/>
      <c r="B17" s="17"/>
      <c r="C17" s="17"/>
      <c r="D17" s="17"/>
      <c r="E17" s="17"/>
      <c r="F17" s="17"/>
      <c r="G17" s="17"/>
      <c r="H17" s="17"/>
      <c r="I17" s="17"/>
      <c r="J17" s="17"/>
      <c r="K17" s="17"/>
      <c r="L17" s="17"/>
      <c r="M17" s="18"/>
      <c r="N17" s="25"/>
      <c r="O17" s="25"/>
      <c r="P17" s="25"/>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row>
    <row r="18" spans="1:44" ht="16" thickBot="1" x14ac:dyDescent="0.25">
      <c r="A18" s="17"/>
      <c r="B18" s="17"/>
      <c r="C18" s="17"/>
      <c r="D18" s="101">
        <f>B15*I37</f>
        <v>0</v>
      </c>
      <c r="E18" s="17"/>
      <c r="F18" s="30">
        <v>12</v>
      </c>
      <c r="G18" s="17" t="s">
        <v>79</v>
      </c>
      <c r="H18" s="17"/>
      <c r="I18" s="17"/>
      <c r="J18" s="17"/>
      <c r="K18" s="17"/>
      <c r="L18" s="17"/>
      <c r="M18" s="18"/>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row>
    <row r="19" spans="1:44" x14ac:dyDescent="0.2">
      <c r="A19" s="17"/>
      <c r="B19" s="17"/>
      <c r="C19" s="17"/>
      <c r="D19" s="17"/>
      <c r="E19" s="17"/>
      <c r="F19" s="17"/>
      <c r="G19" s="17"/>
      <c r="H19" s="17"/>
      <c r="I19" s="17"/>
      <c r="J19" s="17"/>
      <c r="K19" s="17"/>
      <c r="L19" s="17"/>
      <c r="M19" s="18"/>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row>
    <row r="20" spans="1:44" x14ac:dyDescent="0.2">
      <c r="A20" s="17"/>
      <c r="B20" s="17"/>
      <c r="C20" s="17"/>
      <c r="D20" s="17"/>
      <c r="E20" s="17"/>
      <c r="F20" s="17"/>
      <c r="G20" s="17"/>
      <c r="H20" s="17"/>
      <c r="I20" s="17"/>
      <c r="J20" s="17"/>
      <c r="K20" s="17"/>
      <c r="L20" s="17"/>
      <c r="M20" s="18"/>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row>
    <row r="21" spans="1:44" x14ac:dyDescent="0.2">
      <c r="A21" s="17"/>
      <c r="B21" s="17"/>
      <c r="C21" s="17"/>
      <c r="D21" s="17"/>
      <c r="E21" s="17"/>
      <c r="F21" s="17"/>
      <c r="G21" s="17"/>
      <c r="H21" s="17"/>
      <c r="I21" s="17"/>
      <c r="J21" s="17"/>
      <c r="K21" s="17"/>
      <c r="L21" s="17"/>
      <c r="M21" s="18"/>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row>
    <row r="22" spans="1:44" ht="16" thickBot="1" x14ac:dyDescent="0.25">
      <c r="A22" s="17"/>
      <c r="B22" s="17"/>
      <c r="C22" s="17"/>
      <c r="D22" s="17"/>
      <c r="E22" s="17"/>
      <c r="F22" s="17"/>
      <c r="G22" s="17"/>
      <c r="H22" s="17"/>
      <c r="I22" s="17"/>
      <c r="J22" s="17"/>
      <c r="K22" s="100">
        <f>(H12+D18+H23)*I59</f>
        <v>0</v>
      </c>
      <c r="L22" s="17"/>
      <c r="M22" s="18"/>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row>
    <row r="23" spans="1:44" ht="16" thickBot="1" x14ac:dyDescent="0.25">
      <c r="A23" s="17"/>
      <c r="B23" s="17"/>
      <c r="C23" s="17"/>
      <c r="D23" s="101">
        <f>B15*I39</f>
        <v>0</v>
      </c>
      <c r="E23" s="17"/>
      <c r="F23" s="100">
        <f>D23*I71</f>
        <v>0</v>
      </c>
      <c r="G23" s="17"/>
      <c r="H23" s="101">
        <f>D23*I67</f>
        <v>0</v>
      </c>
      <c r="I23" s="17"/>
      <c r="J23" s="17"/>
      <c r="K23" s="30">
        <v>10.45</v>
      </c>
      <c r="L23" s="17" t="s">
        <v>79</v>
      </c>
      <c r="M23" s="18"/>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row>
    <row r="24" spans="1:44" ht="16" thickBot="1" x14ac:dyDescent="0.25">
      <c r="A24" s="17"/>
      <c r="B24" s="100">
        <f>B15*I43</f>
        <v>0</v>
      </c>
      <c r="C24" s="17"/>
      <c r="D24" s="30">
        <v>12</v>
      </c>
      <c r="E24" s="17" t="s">
        <v>79</v>
      </c>
      <c r="F24" s="17"/>
      <c r="G24" s="17"/>
      <c r="H24" s="30">
        <v>12</v>
      </c>
      <c r="I24" s="17" t="s">
        <v>79</v>
      </c>
      <c r="J24" s="17"/>
      <c r="K24" s="17"/>
      <c r="L24" s="17"/>
      <c r="M24" s="18"/>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row>
    <row r="25" spans="1:44" ht="16" thickBot="1" x14ac:dyDescent="0.25">
      <c r="A25" s="17"/>
      <c r="B25" s="17"/>
      <c r="C25" s="17"/>
      <c r="D25" s="17"/>
      <c r="E25" s="17"/>
      <c r="F25" s="17"/>
      <c r="G25" s="17"/>
      <c r="H25" s="17"/>
      <c r="I25" s="17"/>
      <c r="J25" s="101">
        <f>D23*I69</f>
        <v>0</v>
      </c>
      <c r="K25" s="17"/>
      <c r="L25" s="17"/>
      <c r="M25" s="18"/>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row>
    <row r="26" spans="1:44" ht="16" thickBot="1" x14ac:dyDescent="0.25">
      <c r="A26" s="17"/>
      <c r="B26" s="17"/>
      <c r="C26" s="17"/>
      <c r="D26" s="17"/>
      <c r="E26" s="17"/>
      <c r="F26" s="17"/>
      <c r="G26" s="17"/>
      <c r="H26" s="17"/>
      <c r="I26" s="17"/>
      <c r="J26" s="30">
        <v>10.45</v>
      </c>
      <c r="K26" s="17" t="s">
        <v>79</v>
      </c>
      <c r="L26" s="17"/>
      <c r="M26" s="18"/>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row>
    <row r="27" spans="1:44" x14ac:dyDescent="0.2">
      <c r="A27" s="17"/>
      <c r="B27" s="17"/>
      <c r="C27" s="17"/>
      <c r="D27" s="17"/>
      <c r="E27" s="17"/>
      <c r="F27" s="17"/>
      <c r="G27" s="17"/>
      <c r="H27" s="17"/>
      <c r="I27" s="17"/>
      <c r="J27" s="17"/>
      <c r="K27" s="17"/>
      <c r="L27" s="17"/>
      <c r="M27" s="18"/>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row>
    <row r="28" spans="1:44" x14ac:dyDescent="0.2">
      <c r="A28" s="17"/>
      <c r="B28" s="17"/>
      <c r="C28" s="17"/>
      <c r="D28" s="101">
        <f>B15*I41</f>
        <v>0</v>
      </c>
      <c r="E28" s="17"/>
      <c r="F28" s="17"/>
      <c r="G28" s="17"/>
      <c r="H28" s="17"/>
      <c r="I28" s="17"/>
      <c r="J28" s="17"/>
      <c r="K28" s="17"/>
      <c r="L28" s="17"/>
      <c r="M28" s="18"/>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row>
    <row r="29" spans="1:44" ht="16" thickBot="1" x14ac:dyDescent="0.25">
      <c r="A29" s="17"/>
      <c r="B29" s="17"/>
      <c r="C29" s="17"/>
      <c r="D29" s="17"/>
      <c r="E29" s="17"/>
      <c r="F29" s="17"/>
      <c r="G29" s="17"/>
      <c r="H29" s="17"/>
      <c r="I29" s="17"/>
      <c r="J29" s="17"/>
      <c r="K29" s="17"/>
      <c r="L29" s="17"/>
      <c r="M29" s="18"/>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row>
    <row r="30" spans="1:44" ht="16" thickBot="1" x14ac:dyDescent="0.25">
      <c r="A30" s="17"/>
      <c r="B30" s="17"/>
      <c r="C30" s="17"/>
      <c r="D30" s="17"/>
      <c r="E30" s="17"/>
      <c r="F30" s="17"/>
      <c r="G30" s="17"/>
      <c r="H30" s="17"/>
      <c r="I30" s="17"/>
      <c r="J30" s="17"/>
      <c r="K30" s="30">
        <v>10.45</v>
      </c>
      <c r="L30" s="17" t="s">
        <v>79</v>
      </c>
      <c r="M30" s="18"/>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row>
    <row r="31" spans="1:44" x14ac:dyDescent="0.2">
      <c r="A31" s="17"/>
      <c r="B31" s="17"/>
      <c r="C31" s="17"/>
      <c r="D31" s="17"/>
      <c r="E31" s="17"/>
      <c r="F31" s="17"/>
      <c r="G31" s="17"/>
      <c r="H31" s="17"/>
      <c r="I31" s="17"/>
      <c r="J31" s="17"/>
      <c r="K31" s="31"/>
      <c r="L31" s="17"/>
      <c r="M31" s="18"/>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row>
    <row r="32" spans="1:44" x14ac:dyDescent="0.2">
      <c r="A32" s="17"/>
      <c r="B32" s="17"/>
      <c r="C32" s="17"/>
      <c r="D32" s="17"/>
      <c r="E32" s="29" t="s">
        <v>1</v>
      </c>
      <c r="F32" s="28"/>
      <c r="G32" s="28"/>
      <c r="H32" s="28"/>
      <c r="I32" s="28"/>
      <c r="J32" s="28"/>
      <c r="K32" s="42"/>
      <c r="L32" s="17"/>
      <c r="M32" s="18"/>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row>
    <row r="33" spans="1:44" x14ac:dyDescent="0.2">
      <c r="A33" s="17"/>
      <c r="B33" s="17"/>
      <c r="C33" s="17"/>
      <c r="D33" s="17"/>
      <c r="E33" s="28"/>
      <c r="F33" s="28"/>
      <c r="G33" s="28"/>
      <c r="H33" s="28"/>
      <c r="I33" s="28"/>
      <c r="J33" s="28"/>
      <c r="K33" s="42"/>
      <c r="L33" s="17"/>
      <c r="M33" s="18"/>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row>
    <row r="34" spans="1:44" ht="16" thickBot="1" x14ac:dyDescent="0.25">
      <c r="A34" s="17"/>
      <c r="B34" s="17"/>
      <c r="C34" s="17"/>
      <c r="D34" s="17"/>
      <c r="E34" s="28"/>
      <c r="F34" s="28"/>
      <c r="G34" s="28"/>
      <c r="H34" s="28"/>
      <c r="I34" s="28"/>
      <c r="J34" s="28"/>
      <c r="K34" s="42"/>
      <c r="L34" s="17"/>
      <c r="M34" s="18"/>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row>
    <row r="35" spans="1:44" ht="16" thickBot="1" x14ac:dyDescent="0.25">
      <c r="A35" s="17"/>
      <c r="B35" s="17"/>
      <c r="C35" s="17"/>
      <c r="D35" s="17"/>
      <c r="E35" s="28"/>
      <c r="F35" s="28"/>
      <c r="G35" s="28"/>
      <c r="H35" s="28"/>
      <c r="I35" s="26">
        <v>0</v>
      </c>
      <c r="J35" s="161" t="str">
        <f>IF((OR(SUM(I35:I43)=0,SUM(I35:I43)=1)),"","Please ensure values = 100%")</f>
        <v/>
      </c>
      <c r="K35" s="42"/>
      <c r="L35" s="17"/>
      <c r="M35" s="18"/>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row>
    <row r="36" spans="1:44" ht="16" thickBot="1" x14ac:dyDescent="0.25">
      <c r="A36" s="17"/>
      <c r="B36" s="17"/>
      <c r="C36" s="17"/>
      <c r="D36" s="17"/>
      <c r="E36" s="28"/>
      <c r="F36" s="28"/>
      <c r="G36" s="28"/>
      <c r="H36" s="28"/>
      <c r="I36" s="28"/>
      <c r="J36" s="161"/>
      <c r="K36" s="42"/>
      <c r="L36" s="17"/>
      <c r="M36" s="18"/>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row>
    <row r="37" spans="1:44" ht="16" thickBot="1" x14ac:dyDescent="0.25">
      <c r="A37" s="17"/>
      <c r="B37" s="17"/>
      <c r="C37" s="17"/>
      <c r="D37" s="17"/>
      <c r="E37" s="28"/>
      <c r="F37" s="28"/>
      <c r="G37" s="28"/>
      <c r="H37" s="28"/>
      <c r="I37" s="26">
        <v>0</v>
      </c>
      <c r="J37" s="161"/>
      <c r="K37" s="42"/>
      <c r="L37" s="17"/>
      <c r="M37" s="18"/>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row>
    <row r="38" spans="1:44" ht="16" thickBot="1" x14ac:dyDescent="0.25">
      <c r="A38" s="17"/>
      <c r="B38" s="17"/>
      <c r="C38" s="17"/>
      <c r="D38" s="17"/>
      <c r="E38" s="28"/>
      <c r="F38" s="28"/>
      <c r="G38" s="28"/>
      <c r="H38" s="28"/>
      <c r="I38" s="28"/>
      <c r="J38" s="161"/>
      <c r="K38" s="42"/>
      <c r="L38" s="17"/>
      <c r="M38" s="18"/>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ht="16" thickBot="1" x14ac:dyDescent="0.25">
      <c r="A39" s="17"/>
      <c r="B39" s="17"/>
      <c r="C39" s="17"/>
      <c r="D39" s="17"/>
      <c r="E39" s="28"/>
      <c r="F39" s="28"/>
      <c r="G39" s="28"/>
      <c r="H39" s="28"/>
      <c r="I39" s="26">
        <v>0</v>
      </c>
      <c r="J39" s="161"/>
      <c r="K39" s="31"/>
      <c r="L39" s="17"/>
      <c r="M39" s="18"/>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ht="16" thickBot="1" x14ac:dyDescent="0.25">
      <c r="A40" s="17"/>
      <c r="B40" s="17"/>
      <c r="C40" s="17"/>
      <c r="D40" s="17"/>
      <c r="E40" s="28"/>
      <c r="F40" s="28"/>
      <c r="G40" s="28"/>
      <c r="H40" s="28"/>
      <c r="I40" s="28"/>
      <c r="J40" s="161"/>
      <c r="K40" s="31"/>
      <c r="L40" s="17"/>
      <c r="M40" s="18"/>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ht="16" thickBot="1" x14ac:dyDescent="0.25">
      <c r="A41" s="17"/>
      <c r="B41" s="17"/>
      <c r="C41" s="17"/>
      <c r="D41" s="17"/>
      <c r="E41" s="28"/>
      <c r="F41" s="28"/>
      <c r="G41" s="28"/>
      <c r="H41" s="28"/>
      <c r="I41" s="26">
        <v>0</v>
      </c>
      <c r="J41" s="161"/>
      <c r="K41" s="31" t="b">
        <v>0</v>
      </c>
      <c r="L41" s="17"/>
      <c r="M41" s="18"/>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ht="16" thickBot="1" x14ac:dyDescent="0.25">
      <c r="A42" s="17"/>
      <c r="B42" s="17"/>
      <c r="C42" s="17"/>
      <c r="D42" s="17"/>
      <c r="E42" s="28"/>
      <c r="F42" s="28"/>
      <c r="G42" s="28"/>
      <c r="H42" s="28"/>
      <c r="I42" s="28"/>
      <c r="J42" s="161"/>
      <c r="K42" s="31"/>
      <c r="L42" s="17"/>
      <c r="M42" s="18"/>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ht="16" thickBot="1" x14ac:dyDescent="0.25">
      <c r="A43" s="17"/>
      <c r="B43" s="17"/>
      <c r="C43" s="17"/>
      <c r="D43" s="17"/>
      <c r="E43" s="28"/>
      <c r="F43" s="28"/>
      <c r="G43" s="28"/>
      <c r="H43" s="28"/>
      <c r="I43" s="26">
        <v>0</v>
      </c>
      <c r="J43" s="161"/>
      <c r="K43" s="31" t="b">
        <v>0</v>
      </c>
      <c r="L43" s="17"/>
      <c r="M43" s="18"/>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
      <c r="A44" s="17"/>
      <c r="B44" s="17"/>
      <c r="C44" s="17"/>
      <c r="D44" s="17"/>
      <c r="E44" s="28"/>
      <c r="F44" s="28"/>
      <c r="G44" s="28"/>
      <c r="H44" s="28"/>
      <c r="I44" s="28"/>
      <c r="J44" s="28"/>
      <c r="K44" s="31"/>
      <c r="L44" s="17"/>
      <c r="M44" s="18"/>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
      <c r="A45" s="17"/>
      <c r="B45" s="17"/>
      <c r="C45" s="17"/>
      <c r="D45" s="17"/>
      <c r="E45" s="17"/>
      <c r="F45" s="17"/>
      <c r="G45" s="17"/>
      <c r="H45" s="17"/>
      <c r="I45" s="17"/>
      <c r="J45" s="17"/>
      <c r="K45" s="31"/>
      <c r="L45" s="17"/>
      <c r="M45" s="18"/>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hidden="1" x14ac:dyDescent="0.2">
      <c r="A46" s="17"/>
      <c r="B46" s="17"/>
      <c r="C46" s="17"/>
      <c r="D46" s="17"/>
      <c r="E46" s="29" t="s">
        <v>1</v>
      </c>
      <c r="F46" s="28"/>
      <c r="G46" s="28"/>
      <c r="H46" s="28"/>
      <c r="I46" s="28"/>
      <c r="J46" s="28"/>
      <c r="K46" s="31"/>
      <c r="L46" s="17"/>
      <c r="M46" s="18"/>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hidden="1" x14ac:dyDescent="0.2">
      <c r="A47" s="17"/>
      <c r="B47" s="17"/>
      <c r="C47" s="17"/>
      <c r="D47" s="17"/>
      <c r="E47" s="28"/>
      <c r="F47" s="28"/>
      <c r="G47" s="28"/>
      <c r="H47" s="28"/>
      <c r="I47" s="28">
        <v>0</v>
      </c>
      <c r="J47" s="28"/>
      <c r="K47" s="31" t="b">
        <v>0</v>
      </c>
      <c r="L47" s="17"/>
      <c r="M47" s="18"/>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ht="16" hidden="1" thickBot="1" x14ac:dyDescent="0.25">
      <c r="A48" s="17"/>
      <c r="B48" s="17"/>
      <c r="C48" s="17"/>
      <c r="D48" s="17"/>
      <c r="E48" s="28"/>
      <c r="F48" s="28"/>
      <c r="G48" s="28"/>
      <c r="H48" s="28"/>
      <c r="I48" s="28"/>
      <c r="J48" s="28"/>
      <c r="K48" s="31"/>
      <c r="L48" s="17"/>
      <c r="M48" s="18"/>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ht="16" hidden="1" thickBot="1" x14ac:dyDescent="0.25">
      <c r="A49" s="17"/>
      <c r="B49" s="17"/>
      <c r="C49" s="17"/>
      <c r="D49" s="17"/>
      <c r="E49" s="28"/>
      <c r="F49" s="28"/>
      <c r="G49" s="28"/>
      <c r="H49" s="28"/>
      <c r="I49" s="26">
        <v>0</v>
      </c>
      <c r="J49" s="161" t="str">
        <f>IF((OR(SUM(I49:I53)=0,SUM(I49:I53)=1)),"","Please ensure values = 100%")</f>
        <v/>
      </c>
      <c r="K49" s="31"/>
      <c r="L49" s="17"/>
      <c r="M49" s="18"/>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ht="16" hidden="1" thickBot="1" x14ac:dyDescent="0.25">
      <c r="A50" s="17"/>
      <c r="B50" s="17"/>
      <c r="C50" s="17"/>
      <c r="D50" s="17"/>
      <c r="E50" s="28"/>
      <c r="F50" s="28"/>
      <c r="G50" s="28"/>
      <c r="H50" s="28"/>
      <c r="I50" s="28"/>
      <c r="J50" s="161"/>
      <c r="K50" s="31"/>
      <c r="L50" s="17"/>
      <c r="M50" s="18"/>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ht="16" hidden="1" thickBot="1" x14ac:dyDescent="0.25">
      <c r="A51" s="17"/>
      <c r="B51" s="17"/>
      <c r="C51" s="17"/>
      <c r="D51" s="17"/>
      <c r="E51" s="28"/>
      <c r="F51" s="28"/>
      <c r="G51" s="28"/>
      <c r="H51" s="28"/>
      <c r="I51" s="26">
        <v>0</v>
      </c>
      <c r="J51" s="161"/>
      <c r="K51" s="31" t="b">
        <v>0</v>
      </c>
      <c r="L51" s="17"/>
      <c r="M51" s="18"/>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ht="16" hidden="1" thickBot="1" x14ac:dyDescent="0.25">
      <c r="A52" s="17"/>
      <c r="B52" s="17"/>
      <c r="C52" s="17"/>
      <c r="D52" s="17"/>
      <c r="E52" s="28"/>
      <c r="F52" s="28"/>
      <c r="G52" s="28"/>
      <c r="H52" s="28"/>
      <c r="I52" s="28"/>
      <c r="J52" s="161"/>
      <c r="K52" s="31"/>
      <c r="L52" s="17"/>
      <c r="M52" s="18"/>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ht="16" hidden="1" thickBot="1" x14ac:dyDescent="0.25">
      <c r="A53" s="17"/>
      <c r="B53" s="17"/>
      <c r="C53" s="17"/>
      <c r="D53" s="17"/>
      <c r="E53" s="28"/>
      <c r="F53" s="28"/>
      <c r="G53" s="28"/>
      <c r="H53" s="28"/>
      <c r="I53" s="26">
        <v>0</v>
      </c>
      <c r="J53" s="161"/>
      <c r="K53" s="31" t="b">
        <v>0</v>
      </c>
      <c r="L53" s="17"/>
      <c r="M53" s="18"/>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hidden="1" x14ac:dyDescent="0.2">
      <c r="A54" s="17"/>
      <c r="B54" s="17"/>
      <c r="C54" s="17"/>
      <c r="D54" s="17"/>
      <c r="E54" s="28"/>
      <c r="F54" s="28"/>
      <c r="G54" s="28"/>
      <c r="H54" s="28"/>
      <c r="I54" s="28"/>
      <c r="J54" s="28"/>
      <c r="K54" s="31"/>
      <c r="L54" s="17"/>
      <c r="M54" s="18"/>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hidden="1" x14ac:dyDescent="0.2">
      <c r="A55" s="17"/>
      <c r="B55" s="17"/>
      <c r="C55" s="17"/>
      <c r="D55" s="17"/>
      <c r="E55" s="17"/>
      <c r="F55" s="17"/>
      <c r="G55" s="17"/>
      <c r="H55" s="17"/>
      <c r="I55" s="17"/>
      <c r="J55" s="17"/>
      <c r="K55" s="31"/>
      <c r="L55" s="17"/>
      <c r="M55" s="18"/>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hidden="1" x14ac:dyDescent="0.2">
      <c r="A56" s="17"/>
      <c r="B56" s="17"/>
      <c r="C56" s="17"/>
      <c r="D56" s="17"/>
      <c r="E56" s="29" t="s">
        <v>1</v>
      </c>
      <c r="F56" s="28"/>
      <c r="G56" s="28"/>
      <c r="H56" s="28"/>
      <c r="I56" s="28"/>
      <c r="J56" s="28"/>
      <c r="K56" s="31"/>
      <c r="L56" s="17"/>
      <c r="M56" s="18"/>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hidden="1" x14ac:dyDescent="0.2">
      <c r="A57" s="17"/>
      <c r="B57" s="17"/>
      <c r="C57" s="17"/>
      <c r="D57" s="17"/>
      <c r="E57" s="28"/>
      <c r="F57" s="28"/>
      <c r="G57" s="28"/>
      <c r="H57" s="28"/>
      <c r="I57" s="28"/>
      <c r="J57" s="28"/>
      <c r="K57" s="31"/>
      <c r="L57" s="17"/>
      <c r="M57" s="18"/>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ht="16" hidden="1" thickBot="1" x14ac:dyDescent="0.25">
      <c r="A58" s="17"/>
      <c r="B58" s="17"/>
      <c r="C58" s="17"/>
      <c r="D58" s="17"/>
      <c r="E58" s="28"/>
      <c r="F58" s="28"/>
      <c r="G58" s="28"/>
      <c r="H58" s="28"/>
      <c r="I58" s="28"/>
      <c r="J58" s="28"/>
      <c r="K58" s="31"/>
      <c r="L58" s="17"/>
      <c r="M58" s="18"/>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ht="16" hidden="1" thickBot="1" x14ac:dyDescent="0.25">
      <c r="A59" s="17"/>
      <c r="B59" s="17"/>
      <c r="C59" s="17"/>
      <c r="D59" s="17"/>
      <c r="E59" s="28"/>
      <c r="F59" s="28"/>
      <c r="G59" s="28"/>
      <c r="H59" s="28"/>
      <c r="I59" s="26">
        <v>0</v>
      </c>
      <c r="J59" s="161" t="str">
        <f>IF((OR(SUM(I59:I61)=0,SUM(I59:I61)=1)),"","Please ensure values = 100%")</f>
        <v/>
      </c>
      <c r="K59" s="31"/>
      <c r="L59" s="17"/>
      <c r="M59" s="18"/>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ht="16" hidden="1" thickBot="1" x14ac:dyDescent="0.25">
      <c r="A60" s="17"/>
      <c r="B60" s="17"/>
      <c r="C60" s="17"/>
      <c r="D60" s="17"/>
      <c r="E60" s="28"/>
      <c r="F60" s="28"/>
      <c r="G60" s="28"/>
      <c r="H60" s="28"/>
      <c r="I60" s="28"/>
      <c r="J60" s="161"/>
      <c r="K60" s="31"/>
      <c r="L60" s="17"/>
      <c r="M60" s="18"/>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ht="16" hidden="1" thickBot="1" x14ac:dyDescent="0.25">
      <c r="A61" s="17"/>
      <c r="B61" s="17"/>
      <c r="C61" s="17"/>
      <c r="D61" s="17"/>
      <c r="E61" s="28"/>
      <c r="F61" s="28"/>
      <c r="G61" s="28"/>
      <c r="H61" s="28"/>
      <c r="I61" s="26">
        <v>0</v>
      </c>
      <c r="J61" s="161"/>
      <c r="K61" s="31"/>
      <c r="L61" s="17"/>
      <c r="M61" s="18"/>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row r="62" spans="1:44" hidden="1" x14ac:dyDescent="0.2">
      <c r="A62" s="17"/>
      <c r="B62" s="17"/>
      <c r="C62" s="17"/>
      <c r="D62" s="17"/>
      <c r="E62" s="28"/>
      <c r="F62" s="28"/>
      <c r="G62" s="28"/>
      <c r="H62" s="28"/>
      <c r="I62" s="28"/>
      <c r="J62" s="28"/>
      <c r="K62" s="31"/>
      <c r="L62" s="17"/>
      <c r="M62" s="18"/>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row>
    <row r="63" spans="1:44" hidden="1" x14ac:dyDescent="0.2">
      <c r="A63" s="17"/>
      <c r="B63" s="17"/>
      <c r="C63" s="17"/>
      <c r="D63" s="17"/>
      <c r="E63" s="17"/>
      <c r="F63" s="17"/>
      <c r="G63" s="17"/>
      <c r="H63" s="17"/>
      <c r="I63" s="17"/>
      <c r="J63" s="17"/>
      <c r="K63" s="31"/>
      <c r="L63" s="17"/>
      <c r="M63" s="18"/>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row>
    <row r="64" spans="1:44" hidden="1" x14ac:dyDescent="0.2">
      <c r="A64" s="17"/>
      <c r="B64" s="17"/>
      <c r="C64" s="17"/>
      <c r="D64" s="17"/>
      <c r="E64" s="29" t="s">
        <v>1</v>
      </c>
      <c r="F64" s="28"/>
      <c r="G64" s="28"/>
      <c r="H64" s="28"/>
      <c r="I64" s="28"/>
      <c r="J64" s="28"/>
      <c r="K64" s="31"/>
      <c r="L64" s="17"/>
      <c r="M64" s="18"/>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row>
    <row r="65" spans="1:44" hidden="1" x14ac:dyDescent="0.2">
      <c r="A65" s="17"/>
      <c r="B65" s="17"/>
      <c r="C65" s="17"/>
      <c r="D65" s="17"/>
      <c r="E65" s="28"/>
      <c r="F65" s="28"/>
      <c r="G65" s="28"/>
      <c r="H65" s="28"/>
      <c r="I65" s="28"/>
      <c r="J65" s="28"/>
      <c r="K65" s="31"/>
      <c r="L65" s="17"/>
      <c r="M65" s="18"/>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row>
    <row r="66" spans="1:44" ht="16" hidden="1" thickBot="1" x14ac:dyDescent="0.25">
      <c r="A66" s="17"/>
      <c r="B66" s="17"/>
      <c r="C66" s="17"/>
      <c r="D66" s="17"/>
      <c r="E66" s="28"/>
      <c r="F66" s="28"/>
      <c r="G66" s="28"/>
      <c r="H66" s="28"/>
      <c r="I66" s="28"/>
      <c r="J66" s="28"/>
      <c r="K66" s="31"/>
      <c r="L66" s="17"/>
      <c r="M66" s="18"/>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row>
    <row r="67" spans="1:44" ht="16" hidden="1" thickBot="1" x14ac:dyDescent="0.25">
      <c r="A67" s="17"/>
      <c r="B67" s="17"/>
      <c r="C67" s="17"/>
      <c r="D67" s="17"/>
      <c r="E67" s="28"/>
      <c r="F67" s="28"/>
      <c r="G67" s="28"/>
      <c r="H67" s="28"/>
      <c r="I67" s="26">
        <v>1</v>
      </c>
      <c r="J67" s="161" t="str">
        <f>IF((OR(SUM(I67:I71)=0,SUM(I67:I71)=1)),"","Please ensure values = 100%")</f>
        <v/>
      </c>
      <c r="K67" s="31"/>
      <c r="L67" s="17"/>
      <c r="M67" s="18"/>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1:44" ht="16" hidden="1" thickBot="1" x14ac:dyDescent="0.25">
      <c r="A68" s="17"/>
      <c r="B68" s="17"/>
      <c r="C68" s="17"/>
      <c r="D68" s="17"/>
      <c r="E68" s="28"/>
      <c r="F68" s="28"/>
      <c r="G68" s="28"/>
      <c r="H68" s="28"/>
      <c r="I68" s="28"/>
      <c r="J68" s="161"/>
      <c r="K68" s="31"/>
      <c r="L68" s="17"/>
      <c r="M68" s="18"/>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1:44" ht="16" hidden="1" thickBot="1" x14ac:dyDescent="0.25">
      <c r="A69" s="17"/>
      <c r="B69" s="17"/>
      <c r="C69" s="17"/>
      <c r="D69" s="17"/>
      <c r="E69" s="28"/>
      <c r="F69" s="28"/>
      <c r="G69" s="28"/>
      <c r="H69" s="28"/>
      <c r="I69" s="26">
        <v>0</v>
      </c>
      <c r="J69" s="161"/>
      <c r="K69" s="31" t="b">
        <v>0</v>
      </c>
      <c r="L69" s="17"/>
      <c r="M69" s="18"/>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1:44" ht="16" hidden="1" thickBot="1" x14ac:dyDescent="0.25">
      <c r="A70" s="17"/>
      <c r="B70" s="17"/>
      <c r="C70" s="17"/>
      <c r="D70" s="17"/>
      <c r="E70" s="28"/>
      <c r="F70" s="28"/>
      <c r="G70" s="28"/>
      <c r="H70" s="28"/>
      <c r="I70" s="28"/>
      <c r="J70" s="161"/>
      <c r="K70" s="31"/>
      <c r="L70" s="17"/>
      <c r="M70" s="18"/>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1:44" ht="16" hidden="1" thickBot="1" x14ac:dyDescent="0.25">
      <c r="A71" s="17"/>
      <c r="B71" s="17"/>
      <c r="C71" s="17"/>
      <c r="D71" s="17"/>
      <c r="E71" s="28"/>
      <c r="F71" s="28"/>
      <c r="G71" s="28"/>
      <c r="H71" s="28"/>
      <c r="I71" s="26">
        <v>0</v>
      </c>
      <c r="J71" s="161"/>
      <c r="K71" s="31" t="b">
        <v>0</v>
      </c>
      <c r="L71" s="17"/>
      <c r="M71" s="18"/>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1:44" hidden="1" x14ac:dyDescent="0.2">
      <c r="A72" s="17"/>
      <c r="B72" s="17"/>
      <c r="C72" s="17"/>
      <c r="D72" s="17"/>
      <c r="E72" s="28"/>
      <c r="F72" s="28"/>
      <c r="G72" s="28"/>
      <c r="H72" s="28"/>
      <c r="I72" s="28"/>
      <c r="J72" s="28"/>
      <c r="K72" s="42"/>
      <c r="L72" s="17"/>
      <c r="M72" s="18"/>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1:44" x14ac:dyDescent="0.2">
      <c r="A73" s="17"/>
      <c r="B73" s="17"/>
      <c r="C73" s="17"/>
      <c r="D73" s="17"/>
      <c r="E73" s="17"/>
      <c r="F73" s="17"/>
      <c r="G73" s="17"/>
      <c r="H73" s="17"/>
      <c r="I73" s="17"/>
      <c r="J73" s="17"/>
      <c r="K73" s="42"/>
      <c r="L73" s="17"/>
      <c r="M73" s="18"/>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1:44" x14ac:dyDescent="0.2">
      <c r="A74" s="22"/>
      <c r="B74" s="22"/>
      <c r="C74" s="22"/>
      <c r="D74" s="22"/>
      <c r="E74" s="22"/>
      <c r="F74" s="22"/>
      <c r="G74" s="22"/>
      <c r="H74" s="22"/>
      <c r="I74" s="22"/>
      <c r="J74" s="22"/>
      <c r="K74" s="22"/>
      <c r="L74" s="22"/>
      <c r="M74" s="23"/>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1:44"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1:44" x14ac:dyDescent="0.2">
      <c r="A76" s="1"/>
      <c r="B76" s="1"/>
      <c r="C76" s="1"/>
      <c r="D76" s="25"/>
      <c r="E76" s="25"/>
      <c r="F76" s="25"/>
      <c r="G76" s="25"/>
      <c r="H76" s="25"/>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1:44" x14ac:dyDescent="0.2">
      <c r="A77" s="1"/>
      <c r="B77" s="1"/>
      <c r="C77" s="1"/>
      <c r="D77" s="25"/>
      <c r="E77" s="25"/>
      <c r="F77" s="25" t="s">
        <v>113</v>
      </c>
      <c r="G77" s="25" t="b">
        <f>IF(AND(J35="",J49="",J59="",J67=""),TRUE,FALSE)</f>
        <v>1</v>
      </c>
      <c r="H77" s="25"/>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1:44" x14ac:dyDescent="0.2">
      <c r="A78" s="1"/>
      <c r="B78" s="1"/>
      <c r="C78" s="1"/>
      <c r="D78" s="25"/>
      <c r="E78" s="25"/>
      <c r="F78" s="25"/>
      <c r="G78" s="25"/>
      <c r="H78" s="25"/>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1:44"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row>
    <row r="80" spans="1:44"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row>
    <row r="81" spans="1:44"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row>
    <row r="82" spans="1:44"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row>
    <row r="83" spans="1:44"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row>
    <row r="84" spans="1:44"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row>
    <row r="85" spans="1:44"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row>
    <row r="86" spans="1:44"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row>
    <row r="87" spans="1:44"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row>
    <row r="88" spans="1:44"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row>
    <row r="89" spans="1:44"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row>
    <row r="90" spans="1:44"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row>
    <row r="91" spans="1:44"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row>
    <row r="92" spans="1:44"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row>
    <row r="93" spans="1:44"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row>
    <row r="94" spans="1:44"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row>
    <row r="95" spans="1:44"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row>
    <row r="96" spans="1:44"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row>
    <row r="97" spans="1:44"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row>
    <row r="98" spans="1:44"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row>
    <row r="99" spans="1:44"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row>
    <row r="100" spans="1:44"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row>
    <row r="101" spans="1:44"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row>
    <row r="102" spans="1:44"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row>
    <row r="103" spans="1:44"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row>
    <row r="104" spans="1:44"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row>
    <row r="105" spans="1:44"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row>
    <row r="106" spans="1:44"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row>
    <row r="107" spans="1:44"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row>
    <row r="108" spans="1:44"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row>
    <row r="109" spans="1:44"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row>
    <row r="110" spans="1:44"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row>
    <row r="111" spans="1:44"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row>
    <row r="112" spans="1:44"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row>
    <row r="113" spans="1:44"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row>
    <row r="114" spans="1:44"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row>
    <row r="115" spans="1:44"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row>
    <row r="116" spans="1:44"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row>
    <row r="117" spans="1:44"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row>
    <row r="118" spans="1:44"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row>
    <row r="119" spans="1:44"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row>
    <row r="120" spans="1:44"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row>
    <row r="121" spans="1:44"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row>
    <row r="122" spans="1:44"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row>
    <row r="123" spans="1:44"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row>
    <row r="124" spans="1:44"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row>
    <row r="125" spans="1:44"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row>
    <row r="126" spans="1:44"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row>
    <row r="127" spans="1:44"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row>
    <row r="128" spans="1:44"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row>
    <row r="129" spans="1:44"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row>
    <row r="130" spans="1:44"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row>
    <row r="131" spans="1:44"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row>
    <row r="132" spans="1:44"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row>
    <row r="133" spans="1:44"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row>
    <row r="134" spans="1:44"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row>
    <row r="135" spans="1:44"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row>
    <row r="136" spans="1:44"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row>
    <row r="137" spans="1:44"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row>
    <row r="138" spans="1:44"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row>
    <row r="139" spans="1:44"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row>
    <row r="140" spans="1:44"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row>
    <row r="141" spans="1:44"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row>
    <row r="142" spans="1:44"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row>
    <row r="143" spans="1:44"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row>
    <row r="144" spans="1:44"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row>
    <row r="145" spans="1:44"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row>
    <row r="146" spans="1:44"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row>
    <row r="147" spans="1:44"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row>
    <row r="148" spans="1:44"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row>
    <row r="149" spans="1:44"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row>
    <row r="150" spans="1:44"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row>
    <row r="151" spans="1:44"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row>
    <row r="152" spans="1:44"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row>
    <row r="153" spans="1:44"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row>
    <row r="154" spans="1:44"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row>
    <row r="155" spans="1:44"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row>
    <row r="156" spans="1:44"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row>
    <row r="157" spans="1:44"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row>
    <row r="158" spans="1:44"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row>
    <row r="159" spans="1:44"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row>
    <row r="160" spans="1:44"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row>
    <row r="161" spans="1:44"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row>
    <row r="162" spans="1:44"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row>
    <row r="163" spans="1:44"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row>
    <row r="164" spans="1:44"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row>
    <row r="165" spans="1:44"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row>
    <row r="166" spans="1:44"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row>
    <row r="167" spans="1:44"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row>
    <row r="168" spans="1:44"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row>
    <row r="169" spans="1:44"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row>
    <row r="170" spans="1:44"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row>
    <row r="171" spans="1:44"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row>
    <row r="172" spans="1:44"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row>
    <row r="173" spans="1:44"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row>
    <row r="174" spans="1:44"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row>
    <row r="175" spans="1:44"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row>
    <row r="176" spans="1:44"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row>
    <row r="177" spans="1:44"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row>
    <row r="178" spans="1:44"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row>
    <row r="179" spans="1:44"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row>
    <row r="180" spans="1:44"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row>
    <row r="181" spans="1:44"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row>
    <row r="182" spans="1:44"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row>
    <row r="183" spans="1:44"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row>
    <row r="184" spans="1:44"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row>
    <row r="185" spans="1:44"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row>
    <row r="186" spans="1:44"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row>
    <row r="187" spans="1:44"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row>
    <row r="188" spans="1:44"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row>
    <row r="189" spans="1:44"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row>
    <row r="190" spans="1:44"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row>
    <row r="191" spans="1:44"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row>
    <row r="192" spans="1:44"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row>
    <row r="193" spans="1:44"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row>
    <row r="194" spans="1:44"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row>
    <row r="195" spans="1:44"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row>
    <row r="196" spans="1:44"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row>
    <row r="197" spans="1:44"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row>
    <row r="198" spans="1:44"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row>
    <row r="199" spans="1:44"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row>
    <row r="200" spans="1:44"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row>
    <row r="201" spans="1:44"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row>
    <row r="202" spans="1:44"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row>
    <row r="203" spans="1:44"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row>
    <row r="204" spans="1:44"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row>
    <row r="205" spans="1:44"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row>
    <row r="206" spans="1:44"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row>
    <row r="207" spans="1:44"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row>
    <row r="208" spans="1:44"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row>
    <row r="209" spans="1:44"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row>
    <row r="210" spans="1:44"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row>
    <row r="211" spans="1:44"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row>
    <row r="212" spans="1:44"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row>
    <row r="213" spans="1:44"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row>
    <row r="214" spans="1:44"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row>
    <row r="215" spans="1:44"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row>
    <row r="216" spans="1:44"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row>
    <row r="217" spans="1:44"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row>
    <row r="218" spans="1:44"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row>
    <row r="219" spans="1:44"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row>
    <row r="220" spans="1:44"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row>
    <row r="221" spans="1:44"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row>
    <row r="222" spans="1:44"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row>
    <row r="223" spans="1:44"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row>
    <row r="224" spans="1:44"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row>
    <row r="225" spans="1:44"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row>
    <row r="226" spans="1:44"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row>
    <row r="227" spans="1:44"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row>
    <row r="228" spans="1:44"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row>
    <row r="229" spans="1:44"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row>
    <row r="230" spans="1:44"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row>
    <row r="231" spans="1:44"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row>
    <row r="232" spans="1:44"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row>
    <row r="233" spans="1:44"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row>
    <row r="234" spans="1:44"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row>
    <row r="235" spans="1:44"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row>
    <row r="236" spans="1:44"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row>
    <row r="237" spans="1:44"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row>
    <row r="238" spans="1:44"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row>
    <row r="239" spans="1:44"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row>
    <row r="240" spans="1:44"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row>
    <row r="241" spans="1:44"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row>
    <row r="242" spans="1:44"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row>
    <row r="243" spans="1:44"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row>
    <row r="244" spans="1:44"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row>
    <row r="245" spans="1:44"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row>
    <row r="246" spans="1:44"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row>
    <row r="247" spans="1:44"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row>
    <row r="248" spans="1:44"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row>
    <row r="249" spans="1:44"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row>
    <row r="250" spans="1:44"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row>
    <row r="251" spans="1:44"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row>
    <row r="252" spans="1:44"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row>
    <row r="253" spans="1:44"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row>
    <row r="254" spans="1:44"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row>
    <row r="255" spans="1:44"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row>
    <row r="256" spans="1:44"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row>
    <row r="257" spans="1:44"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row>
    <row r="258" spans="1:44"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row>
    <row r="259" spans="1:44"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row>
    <row r="260" spans="1:44"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row>
    <row r="261" spans="1:44"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row>
    <row r="262" spans="1:44"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row>
    <row r="263" spans="1:44"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row>
    <row r="264" spans="1:44"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row>
    <row r="265" spans="1:44"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row>
    <row r="266" spans="1:44"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row>
    <row r="267" spans="1:44"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row>
    <row r="268" spans="1:44"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row>
    <row r="269" spans="1:44"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row>
    <row r="270" spans="1:44"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row>
    <row r="271" spans="1:44"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row>
    <row r="272" spans="1:44"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row>
    <row r="273" spans="1:44"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row>
    <row r="274" spans="1:44"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row>
    <row r="275" spans="1:44"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row>
    <row r="276" spans="1:44"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row>
    <row r="277" spans="1:44"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row>
    <row r="278" spans="1:44"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row>
    <row r="279" spans="1:44"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row>
    <row r="280" spans="1:44"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row>
    <row r="281" spans="1:44"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row>
    <row r="282" spans="1:44"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row>
    <row r="283" spans="1:44"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row>
    <row r="284" spans="1:44"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row>
    <row r="285" spans="1:44"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row>
    <row r="286" spans="1:44"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row>
    <row r="287" spans="1:44"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row>
    <row r="288" spans="1:44"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row>
    <row r="289" spans="1:44"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row>
    <row r="290" spans="1:44"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row>
    <row r="291" spans="1:44"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row>
    <row r="292" spans="1:44"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row>
    <row r="293" spans="1:44"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row>
    <row r="294" spans="1:44"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row>
    <row r="295" spans="1:44"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row>
    <row r="296" spans="1:44"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row>
    <row r="297" spans="1:44"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row>
    <row r="298" spans="1:44"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row>
    <row r="299" spans="1:44"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row>
    <row r="300" spans="1:44"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row>
    <row r="301" spans="1:44"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row>
    <row r="302" spans="1:44"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row>
    <row r="303" spans="1:44"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row>
    <row r="304" spans="1:44"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row>
    <row r="305" spans="1:44"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row>
    <row r="306" spans="1:44"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row>
    <row r="307" spans="1:44"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row>
    <row r="308" spans="1:44"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row>
    <row r="309" spans="1:44"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row>
    <row r="310" spans="1:44"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row>
    <row r="311" spans="1:44"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row>
    <row r="312" spans="1:44"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row>
    <row r="313" spans="1:44"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row>
    <row r="314" spans="1:44"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row>
    <row r="315" spans="1:44"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row>
    <row r="316" spans="1:44"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row>
    <row r="317" spans="1:44"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row>
    <row r="318" spans="1:44"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row>
    <row r="319" spans="1:44"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row>
    <row r="320" spans="1:44"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row>
    <row r="321" spans="1:44"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row>
    <row r="322" spans="1:44"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row>
    <row r="323" spans="1:44"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row>
    <row r="324" spans="1:44"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row>
    <row r="325" spans="1:44"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row>
    <row r="326" spans="1:44"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row>
    <row r="327" spans="1:44"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row>
    <row r="328" spans="1:44"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row>
    <row r="329" spans="1:44"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row>
    <row r="330" spans="1:44"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row>
    <row r="331" spans="1:44"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row>
    <row r="332" spans="1:44"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row>
    <row r="333" spans="1:44"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row>
    <row r="334" spans="1:44"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row>
    <row r="335" spans="1:44"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row>
    <row r="336" spans="1:44"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row>
    <row r="337" spans="1:44"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row>
    <row r="338" spans="1:44"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row>
    <row r="339" spans="1:44"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row>
    <row r="340" spans="1:44"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row>
    <row r="341" spans="1:44"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row>
    <row r="342" spans="1:44"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row>
    <row r="343" spans="1:44"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row>
    <row r="344" spans="1:44"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row>
    <row r="345" spans="1:44"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row>
    <row r="346" spans="1:44"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row>
    <row r="347" spans="1:44"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row>
    <row r="348" spans="1:44"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row>
    <row r="349" spans="1:44"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row>
    <row r="350" spans="1:44"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row>
    <row r="351" spans="1:44"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row>
    <row r="352" spans="1:44"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row>
    <row r="353" spans="1:44"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row>
    <row r="354" spans="1:44"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row>
    <row r="355" spans="1:44"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row>
    <row r="356" spans="1:44"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row>
    <row r="357" spans="1:44"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row>
    <row r="358" spans="1:44"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row>
    <row r="359" spans="1:44"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row>
    <row r="360" spans="1:44"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row>
    <row r="361" spans="1:44"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row>
    <row r="362" spans="1:44"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row>
    <row r="363" spans="1:44"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row>
    <row r="364" spans="1:44"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row>
    <row r="365" spans="1:44"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row>
    <row r="366" spans="1:44"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row>
    <row r="367" spans="1:44"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row>
    <row r="368" spans="1:44"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row>
    <row r="369" spans="1:44"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row>
    <row r="370" spans="1:44"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row>
    <row r="371" spans="1:44"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row>
    <row r="372" spans="1:44"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row>
    <row r="373" spans="1:44"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row>
    <row r="374" spans="1:44"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row>
    <row r="375" spans="1:44"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row>
    <row r="376" spans="1:44"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row>
    <row r="377" spans="1:44"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row>
    <row r="378" spans="1:44"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row>
    <row r="379" spans="1:44"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row>
    <row r="380" spans="1:44"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row>
    <row r="381" spans="1:44"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row>
    <row r="382" spans="1:44"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row>
    <row r="383" spans="1:44"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row>
    <row r="384" spans="1:44"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row>
    <row r="385" spans="1:44"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row>
    <row r="386" spans="1:44"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row>
    <row r="387" spans="1:44"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row>
    <row r="388" spans="1:44"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row>
    <row r="389" spans="1:44"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row>
    <row r="390" spans="1:44"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row>
    <row r="391" spans="1:44"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row>
    <row r="392" spans="1:44"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row>
    <row r="393" spans="1:44"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row>
    <row r="394" spans="1:44" x14ac:dyDescent="0.2">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row>
  </sheetData>
  <mergeCells count="6">
    <mergeCell ref="J67:J71"/>
    <mergeCell ref="F2:J3"/>
    <mergeCell ref="K9:K13"/>
    <mergeCell ref="J35:J43"/>
    <mergeCell ref="J49:J53"/>
    <mergeCell ref="J59:J61"/>
  </mergeCells>
  <conditionalFormatting sqref="I41">
    <cfRule type="expression" dxfId="56" priority="21">
      <formula>$K$41=FALSE</formula>
    </cfRule>
  </conditionalFormatting>
  <conditionalFormatting sqref="I43">
    <cfRule type="expression" dxfId="55" priority="20">
      <formula>$K$43=FALSE</formula>
    </cfRule>
  </conditionalFormatting>
  <conditionalFormatting sqref="I51">
    <cfRule type="expression" dxfId="54" priority="19">
      <formula>$K$51=FALSE</formula>
    </cfRule>
  </conditionalFormatting>
  <conditionalFormatting sqref="I53">
    <cfRule type="expression" dxfId="53" priority="18">
      <formula>$K$53=FALSE</formula>
    </cfRule>
  </conditionalFormatting>
  <conditionalFormatting sqref="I69">
    <cfRule type="expression" dxfId="52" priority="17">
      <formula>$K$69=FALSE</formula>
    </cfRule>
  </conditionalFormatting>
  <conditionalFormatting sqref="I71">
    <cfRule type="expression" dxfId="51" priority="16">
      <formula>$K$71=FALSE</formula>
    </cfRule>
  </conditionalFormatting>
  <conditionalFormatting sqref="K30:L30">
    <cfRule type="expression" dxfId="50" priority="15">
      <formula>$K$41=FALSE</formula>
    </cfRule>
  </conditionalFormatting>
  <conditionalFormatting sqref="H7:L7">
    <cfRule type="expression" dxfId="49" priority="14">
      <formula>$K$51=FALSE</formula>
    </cfRule>
  </conditionalFormatting>
  <conditionalFormatting sqref="J26:K26">
    <cfRule type="expression" dxfId="48" priority="13">
      <formula>$K$69=FALSE</formula>
    </cfRule>
  </conditionalFormatting>
  <conditionalFormatting sqref="B24 D9 D18 D23 D28 F8 F23 H7 H12 H23 J14 J25 B15">
    <cfRule type="expression" dxfId="47" priority="12">
      <formula>$D$5=FALSE</formula>
    </cfRule>
  </conditionalFormatting>
  <conditionalFormatting sqref="D28">
    <cfRule type="expression" dxfId="46" priority="11">
      <formula>$K$41=FALSE</formula>
    </cfRule>
  </conditionalFormatting>
  <conditionalFormatting sqref="B24">
    <cfRule type="expression" dxfId="45" priority="10">
      <formula>$K$43=FALSE</formula>
    </cfRule>
  </conditionalFormatting>
  <conditionalFormatting sqref="H7">
    <cfRule type="expression" dxfId="44" priority="9">
      <formula>$K$51=FALSE</formula>
    </cfRule>
  </conditionalFormatting>
  <conditionalFormatting sqref="F8">
    <cfRule type="expression" dxfId="43" priority="8">
      <formula>$K$53=FALSE</formula>
    </cfRule>
  </conditionalFormatting>
  <conditionalFormatting sqref="J25">
    <cfRule type="expression" dxfId="42" priority="7">
      <formula>$K$69=FALSE</formula>
    </cfRule>
  </conditionalFormatting>
  <conditionalFormatting sqref="F23">
    <cfRule type="expression" dxfId="41" priority="6">
      <formula>$K$71=FALSE</formula>
    </cfRule>
  </conditionalFormatting>
  <conditionalFormatting sqref="F2">
    <cfRule type="expression" dxfId="40" priority="5">
      <formula>$N$2=TRUE</formula>
    </cfRule>
  </conditionalFormatting>
  <conditionalFormatting sqref="K22">
    <cfRule type="expression" dxfId="39" priority="2">
      <formula>$D$5=FALSE</formula>
    </cfRule>
  </conditionalFormatting>
  <dataValidations count="2">
    <dataValidation type="decimal" allowBlank="1" showInputMessage="1" showErrorMessage="1" sqref="C10 D24 F18 F14 I10 J15 H24" xr:uid="{00000000-0002-0000-0600-000000000000}">
      <formula1>0</formula1>
      <formula2>52</formula2>
    </dataValidation>
    <dataValidation type="decimal" allowBlank="1" showInputMessage="1" showErrorMessage="1" sqref="K7 K23 J26 K30" xr:uid="{00000000-0002-0000-0600-000001000000}">
      <formula1>0</formula1>
      <formula2>104</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703" r:id="rId4" name="Check Box 7">
              <controlPr defaultSize="0" autoFill="0" autoLine="0" autoPict="0">
                <anchor moveWithCells="1">
                  <from>
                    <xdr:col>2</xdr:col>
                    <xdr:colOff>508000</xdr:colOff>
                    <xdr:row>3</xdr:row>
                    <xdr:rowOff>177800</xdr:rowOff>
                  </from>
                  <to>
                    <xdr:col>2</xdr:col>
                    <xdr:colOff>812800</xdr:colOff>
                    <xdr:row>5</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2" id="{A22EBF8B-1BC3-4F91-BF07-E09AA64F8D44}">
            <xm:f>'Calculations - Current Model'!$W$74="OVER"</xm:f>
            <x14:dxf>
              <font>
                <color theme="0"/>
              </font>
              <fill>
                <patternFill>
                  <bgColor rgb="FFC00000"/>
                </patternFill>
              </fill>
            </x14:dxf>
          </x14:cfRule>
          <xm:sqref>K9:K13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R394"/>
  <sheetViews>
    <sheetView zoomScale="80" zoomScaleNormal="80" workbookViewId="0">
      <selection activeCell="B15" sqref="B15"/>
    </sheetView>
  </sheetViews>
  <sheetFormatPr baseColWidth="10" defaultColWidth="8.83203125" defaultRowHeight="15" x14ac:dyDescent="0.2"/>
  <cols>
    <col min="1" max="1" width="4.83203125" customWidth="1"/>
    <col min="2" max="2" width="13.33203125" customWidth="1"/>
    <col min="3" max="4" width="17.83203125" customWidth="1"/>
    <col min="5" max="5" width="10.83203125" customWidth="1"/>
    <col min="6" max="12" width="17.83203125" customWidth="1"/>
    <col min="13" max="13" width="2.1640625" customWidth="1"/>
  </cols>
  <sheetData>
    <row r="1" spans="1:44" x14ac:dyDescent="0.2">
      <c r="A1" s="24"/>
      <c r="B1" s="14"/>
      <c r="C1" s="14"/>
      <c r="D1" s="14"/>
      <c r="E1" s="14"/>
      <c r="F1" s="14"/>
      <c r="G1" s="14"/>
      <c r="H1" s="14"/>
      <c r="I1" s="14"/>
      <c r="J1" s="14"/>
      <c r="K1" s="14"/>
      <c r="L1" s="14"/>
      <c r="M1" s="15"/>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row>
    <row r="2" spans="1:44" x14ac:dyDescent="0.2">
      <c r="A2" s="17"/>
      <c r="B2" s="17"/>
      <c r="C2" s="17"/>
      <c r="D2" s="17"/>
      <c r="E2" s="17"/>
      <c r="F2" s="162" t="s">
        <v>178</v>
      </c>
      <c r="G2" s="162"/>
      <c r="H2" s="162"/>
      <c r="I2" s="162"/>
      <c r="J2" s="162"/>
      <c r="K2" s="17"/>
      <c r="L2" s="17"/>
      <c r="M2" s="18"/>
      <c r="N2" s="25" t="b">
        <f>IF(OR('Calculations - Revised Model'!J75&gt;'Calculations - Revised Model'!M5,'Calculations - Revised Model'!J92&gt;'Calculations - Revised Model'!M5,'Calculations - Revised Model'!J109&gt;'Calculations - Revised Model'!M5,'Calculations - Revised Model'!J126&gt;'Calculations - Revised Model'!M5,'Calculations - Revised Model'!J142&gt;'Calculations - Revised Model'!M5,'Calculations - Revised Model'!J158&gt;'Calculations - Revised Model'!M5),FALSE,TRUE)</f>
        <v>1</v>
      </c>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3" spans="1:44" x14ac:dyDescent="0.2">
      <c r="A3" s="17"/>
      <c r="B3" s="17"/>
      <c r="C3" s="17"/>
      <c r="D3" s="17"/>
      <c r="E3" s="17"/>
      <c r="F3" s="162"/>
      <c r="G3" s="162"/>
      <c r="H3" s="162"/>
      <c r="I3" s="162"/>
      <c r="J3" s="162"/>
      <c r="K3" s="17"/>
      <c r="L3" s="17"/>
      <c r="M3" s="18"/>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row>
    <row r="4" spans="1:44" x14ac:dyDescent="0.2">
      <c r="A4" s="17"/>
      <c r="B4" s="17"/>
      <c r="C4" s="17"/>
      <c r="D4" s="17"/>
      <c r="E4" s="17"/>
      <c r="F4" s="17"/>
      <c r="G4" s="17"/>
      <c r="H4" s="17"/>
      <c r="I4" s="17"/>
      <c r="J4" s="17"/>
      <c r="K4" s="17"/>
      <c r="L4" s="17"/>
      <c r="M4" s="18"/>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row>
    <row r="5" spans="1:44" x14ac:dyDescent="0.2">
      <c r="A5" s="17"/>
      <c r="B5" s="17" t="s">
        <v>111</v>
      </c>
      <c r="C5" s="17"/>
      <c r="D5" s="31" t="b">
        <v>1</v>
      </c>
      <c r="E5" s="17"/>
      <c r="F5" s="17"/>
      <c r="G5" s="17"/>
      <c r="H5" s="17"/>
      <c r="I5" s="17"/>
      <c r="J5" s="17"/>
      <c r="K5" s="17"/>
      <c r="L5" s="17"/>
      <c r="M5" s="18"/>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row>
    <row r="6" spans="1:44" ht="16" thickBot="1" x14ac:dyDescent="0.25">
      <c r="A6" s="17"/>
      <c r="B6" s="17"/>
      <c r="C6" s="17"/>
      <c r="D6" s="17"/>
      <c r="E6" s="17"/>
      <c r="F6" s="17"/>
      <c r="G6" s="17"/>
      <c r="H6" s="17"/>
      <c r="I6" s="17"/>
      <c r="K6" s="17"/>
      <c r="L6" s="17"/>
      <c r="M6" s="18"/>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row>
    <row r="7" spans="1:44" ht="16" thickBot="1" x14ac:dyDescent="0.25">
      <c r="A7" s="17"/>
      <c r="B7" s="17"/>
      <c r="C7" s="17"/>
      <c r="D7" s="17"/>
      <c r="E7" s="17"/>
      <c r="F7" s="17"/>
      <c r="G7" s="17"/>
      <c r="H7" s="101">
        <f>D9*I51</f>
        <v>0</v>
      </c>
      <c r="I7" s="17"/>
      <c r="J7" s="17"/>
      <c r="K7" s="30">
        <v>10.45</v>
      </c>
      <c r="L7" s="17" t="s">
        <v>79</v>
      </c>
      <c r="M7" s="18"/>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row>
    <row r="8" spans="1:44" x14ac:dyDescent="0.2">
      <c r="A8" s="17"/>
      <c r="B8" s="17"/>
      <c r="C8" s="17"/>
      <c r="D8" s="17"/>
      <c r="E8" s="17"/>
      <c r="F8" s="100">
        <f>D9*I53</f>
        <v>0</v>
      </c>
      <c r="G8" s="17"/>
      <c r="H8" s="17"/>
      <c r="I8" s="17"/>
      <c r="J8" s="17"/>
      <c r="K8" s="17"/>
      <c r="L8" s="17"/>
      <c r="M8" s="18"/>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row>
    <row r="9" spans="1:44" ht="16" thickBot="1" x14ac:dyDescent="0.25">
      <c r="A9" s="17"/>
      <c r="B9" s="17"/>
      <c r="C9" s="17"/>
      <c r="D9" s="101">
        <f>B15*I35</f>
        <v>0</v>
      </c>
      <c r="E9" s="17"/>
      <c r="F9" s="17"/>
      <c r="G9" s="17"/>
      <c r="H9" s="17"/>
      <c r="I9" s="17"/>
      <c r="J9" s="17"/>
      <c r="K9" s="163" t="str">
        <f>'Calculations - Revised Model'!T94</f>
        <v>CAPACITY There are capacity delays via:   The maximum mean additional waiting time is:  0 weeks</v>
      </c>
      <c r="L9" s="17"/>
      <c r="M9" s="18"/>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row>
    <row r="10" spans="1:44" ht="16" thickBot="1" x14ac:dyDescent="0.25">
      <c r="A10" s="17"/>
      <c r="B10" s="17"/>
      <c r="C10" s="30">
        <v>7</v>
      </c>
      <c r="D10" s="17" t="s">
        <v>79</v>
      </c>
      <c r="E10" s="17"/>
      <c r="F10" s="17"/>
      <c r="G10" s="17"/>
      <c r="H10" s="17"/>
      <c r="I10" s="30">
        <v>12</v>
      </c>
      <c r="J10" s="17" t="s">
        <v>79</v>
      </c>
      <c r="K10" s="163"/>
      <c r="L10" s="17"/>
      <c r="M10" s="18"/>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row>
    <row r="11" spans="1:44" x14ac:dyDescent="0.2">
      <c r="A11" s="17"/>
      <c r="B11" s="17"/>
      <c r="C11" s="17"/>
      <c r="D11" s="17"/>
      <c r="E11" s="17"/>
      <c r="F11" s="17"/>
      <c r="G11" s="17"/>
      <c r="H11" s="17"/>
      <c r="I11" s="17"/>
      <c r="J11" s="17"/>
      <c r="K11" s="163"/>
      <c r="L11" s="17"/>
      <c r="M11" s="18"/>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row>
    <row r="12" spans="1:44" x14ac:dyDescent="0.2">
      <c r="A12" s="17"/>
      <c r="B12" s="17"/>
      <c r="C12" s="17"/>
      <c r="D12" s="17"/>
      <c r="E12" s="17"/>
      <c r="F12" s="17"/>
      <c r="G12" s="17"/>
      <c r="H12" s="101">
        <f>D9*I49</f>
        <v>0</v>
      </c>
      <c r="I12" s="17"/>
      <c r="J12" s="17"/>
      <c r="K12" s="163"/>
      <c r="L12" s="17"/>
      <c r="M12" s="18"/>
      <c r="N12" s="25"/>
      <c r="O12" s="25"/>
      <c r="P12" s="25"/>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row>
    <row r="13" spans="1:44" ht="16" thickBot="1" x14ac:dyDescent="0.25">
      <c r="A13" s="17"/>
      <c r="B13" s="17"/>
      <c r="C13" s="17"/>
      <c r="D13" s="17"/>
      <c r="E13" s="17"/>
      <c r="F13" s="17"/>
      <c r="G13" s="17"/>
      <c r="H13" s="17"/>
      <c r="I13" s="17"/>
      <c r="J13" s="17"/>
      <c r="K13" s="163"/>
      <c r="L13" s="17"/>
      <c r="M13" s="18"/>
      <c r="N13" s="25"/>
      <c r="O13" s="25"/>
      <c r="P13" s="25"/>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row>
    <row r="14" spans="1:44" ht="16" thickBot="1" x14ac:dyDescent="0.25">
      <c r="A14" s="17"/>
      <c r="B14" s="17"/>
      <c r="C14" s="17"/>
      <c r="D14" s="17"/>
      <c r="E14" s="17"/>
      <c r="F14" s="30">
        <v>8</v>
      </c>
      <c r="G14" s="17" t="s">
        <v>79</v>
      </c>
      <c r="H14" s="17"/>
      <c r="I14" s="17"/>
      <c r="J14" s="101">
        <f>(H12+D18+H23)*I61</f>
        <v>0</v>
      </c>
      <c r="K14" s="93"/>
      <c r="L14" s="17"/>
      <c r="M14" s="18"/>
      <c r="N14" s="25"/>
      <c r="O14" s="25"/>
      <c r="P14" s="25"/>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row>
    <row r="15" spans="1:44" ht="16" thickBot="1" x14ac:dyDescent="0.25">
      <c r="A15" s="17"/>
      <c r="B15" s="134">
        <f>'Calculations - Revised Model'!I9</f>
        <v>25</v>
      </c>
      <c r="C15" s="17"/>
      <c r="D15" s="17"/>
      <c r="E15" s="17"/>
      <c r="F15" s="17"/>
      <c r="G15" s="17"/>
      <c r="H15" s="17"/>
      <c r="I15" s="17"/>
      <c r="J15" s="30">
        <v>12</v>
      </c>
      <c r="K15" s="17" t="s">
        <v>79</v>
      </c>
      <c r="L15" s="17"/>
      <c r="M15" s="18"/>
      <c r="N15" s="25"/>
      <c r="O15" s="25"/>
      <c r="P15" s="25"/>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row>
    <row r="16" spans="1:44" x14ac:dyDescent="0.2">
      <c r="A16" s="17"/>
      <c r="B16" s="17"/>
      <c r="C16" s="17"/>
      <c r="D16" s="17"/>
      <c r="E16" s="17"/>
      <c r="F16" s="17"/>
      <c r="G16" s="17"/>
      <c r="H16" s="17"/>
      <c r="I16" s="17"/>
      <c r="J16" s="17"/>
      <c r="K16" s="17"/>
      <c r="L16" s="17"/>
      <c r="M16" s="18"/>
      <c r="N16" s="25"/>
      <c r="O16" s="25"/>
      <c r="P16" s="25"/>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row>
    <row r="17" spans="1:44" ht="16" thickBot="1" x14ac:dyDescent="0.25">
      <c r="A17" s="17"/>
      <c r="B17" s="17"/>
      <c r="C17" s="17"/>
      <c r="D17" s="17"/>
      <c r="E17" s="17"/>
      <c r="F17" s="17"/>
      <c r="G17" s="17"/>
      <c r="H17" s="17"/>
      <c r="I17" s="17"/>
      <c r="J17" s="17"/>
      <c r="K17" s="17"/>
      <c r="L17" s="17"/>
      <c r="M17" s="18"/>
      <c r="N17" s="25"/>
      <c r="O17" s="25"/>
      <c r="P17" s="25"/>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row>
    <row r="18" spans="1:44" ht="16" thickBot="1" x14ac:dyDescent="0.25">
      <c r="A18" s="17"/>
      <c r="B18" s="17"/>
      <c r="C18" s="17"/>
      <c r="D18" s="101">
        <f>B15*I37</f>
        <v>0</v>
      </c>
      <c r="E18" s="17"/>
      <c r="F18" s="30">
        <v>12</v>
      </c>
      <c r="G18" s="17" t="s">
        <v>79</v>
      </c>
      <c r="H18" s="17"/>
      <c r="I18" s="17"/>
      <c r="J18" s="17"/>
      <c r="K18" s="17"/>
      <c r="L18" s="17"/>
      <c r="M18" s="18"/>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row>
    <row r="19" spans="1:44" x14ac:dyDescent="0.2">
      <c r="A19" s="17"/>
      <c r="B19" s="17"/>
      <c r="C19" s="17"/>
      <c r="D19" s="17"/>
      <c r="E19" s="17"/>
      <c r="F19" s="17"/>
      <c r="G19" s="17"/>
      <c r="H19" s="17"/>
      <c r="I19" s="17"/>
      <c r="J19" s="17"/>
      <c r="K19" s="17"/>
      <c r="L19" s="17"/>
      <c r="M19" s="18"/>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row>
    <row r="20" spans="1:44" x14ac:dyDescent="0.2">
      <c r="A20" s="17"/>
      <c r="B20" s="17"/>
      <c r="C20" s="17"/>
      <c r="D20" s="17"/>
      <c r="E20" s="17"/>
      <c r="F20" s="17"/>
      <c r="G20" s="17"/>
      <c r="H20" s="17"/>
      <c r="I20" s="17"/>
      <c r="J20" s="17"/>
      <c r="K20" s="17"/>
      <c r="L20" s="17"/>
      <c r="M20" s="18"/>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row>
    <row r="21" spans="1:44" x14ac:dyDescent="0.2">
      <c r="A21" s="17"/>
      <c r="B21" s="17"/>
      <c r="C21" s="17"/>
      <c r="D21" s="17"/>
      <c r="E21" s="17"/>
      <c r="F21" s="17"/>
      <c r="G21" s="17"/>
      <c r="H21" s="17"/>
      <c r="I21" s="17"/>
      <c r="J21" s="17"/>
      <c r="K21" s="17"/>
      <c r="L21" s="17"/>
      <c r="M21" s="18"/>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row>
    <row r="22" spans="1:44" ht="16" thickBot="1" x14ac:dyDescent="0.25">
      <c r="A22" s="17"/>
      <c r="B22" s="17"/>
      <c r="C22" s="17"/>
      <c r="D22" s="17"/>
      <c r="E22" s="17"/>
      <c r="F22" s="17"/>
      <c r="G22" s="17"/>
      <c r="H22" s="17"/>
      <c r="I22" s="17"/>
      <c r="J22" s="17"/>
      <c r="K22" s="100">
        <f>(H12+D18+H23)*I59</f>
        <v>0</v>
      </c>
      <c r="L22" s="17"/>
      <c r="M22" s="18"/>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row>
    <row r="23" spans="1:44" ht="16" thickBot="1" x14ac:dyDescent="0.25">
      <c r="A23" s="17"/>
      <c r="B23" s="17"/>
      <c r="C23" s="17"/>
      <c r="D23" s="101">
        <f>B15*I39</f>
        <v>0</v>
      </c>
      <c r="E23" s="17"/>
      <c r="F23" s="100">
        <f>D23*I71</f>
        <v>0</v>
      </c>
      <c r="G23" s="17"/>
      <c r="H23" s="101">
        <f>D23*I67</f>
        <v>0</v>
      </c>
      <c r="I23" s="17"/>
      <c r="J23" s="17"/>
      <c r="K23" s="30">
        <v>10.45</v>
      </c>
      <c r="L23" s="17" t="s">
        <v>79</v>
      </c>
      <c r="M23" s="18"/>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row>
    <row r="24" spans="1:44" ht="16" thickBot="1" x14ac:dyDescent="0.25">
      <c r="A24" s="17"/>
      <c r="B24" s="100">
        <f>B15*I43</f>
        <v>0</v>
      </c>
      <c r="C24" s="17"/>
      <c r="D24" s="30">
        <v>12</v>
      </c>
      <c r="E24" s="17" t="s">
        <v>79</v>
      </c>
      <c r="F24" s="17"/>
      <c r="G24" s="17"/>
      <c r="H24" s="30">
        <v>12</v>
      </c>
      <c r="I24" s="17" t="s">
        <v>79</v>
      </c>
      <c r="J24" s="17"/>
      <c r="K24" s="17"/>
      <c r="L24" s="17"/>
      <c r="M24" s="18"/>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row>
    <row r="25" spans="1:44" ht="16" thickBot="1" x14ac:dyDescent="0.25">
      <c r="A25" s="17"/>
      <c r="B25" s="17"/>
      <c r="C25" s="17"/>
      <c r="D25" s="17"/>
      <c r="E25" s="17"/>
      <c r="F25" s="17"/>
      <c r="G25" s="17"/>
      <c r="H25" s="17"/>
      <c r="I25" s="17"/>
      <c r="J25" s="101">
        <f>D23*I69</f>
        <v>0</v>
      </c>
      <c r="K25" s="17"/>
      <c r="L25" s="17"/>
      <c r="M25" s="18"/>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row>
    <row r="26" spans="1:44" ht="16" thickBot="1" x14ac:dyDescent="0.25">
      <c r="A26" s="17"/>
      <c r="B26" s="17"/>
      <c r="C26" s="17"/>
      <c r="D26" s="17"/>
      <c r="E26" s="17"/>
      <c r="F26" s="17"/>
      <c r="G26" s="17"/>
      <c r="H26" s="17"/>
      <c r="I26" s="17"/>
      <c r="J26" s="30">
        <v>10.45</v>
      </c>
      <c r="K26" s="17" t="s">
        <v>79</v>
      </c>
      <c r="L26" s="17"/>
      <c r="M26" s="18"/>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row>
    <row r="27" spans="1:44" x14ac:dyDescent="0.2">
      <c r="A27" s="17"/>
      <c r="B27" s="17"/>
      <c r="C27" s="17"/>
      <c r="D27" s="17"/>
      <c r="E27" s="17"/>
      <c r="F27" s="17"/>
      <c r="G27" s="17"/>
      <c r="H27" s="17"/>
      <c r="I27" s="17"/>
      <c r="J27" s="17"/>
      <c r="K27" s="17"/>
      <c r="L27" s="17"/>
      <c r="M27" s="18"/>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row>
    <row r="28" spans="1:44" x14ac:dyDescent="0.2">
      <c r="A28" s="17"/>
      <c r="B28" s="17"/>
      <c r="C28" s="17"/>
      <c r="D28" s="101">
        <f>B15*I41</f>
        <v>0</v>
      </c>
      <c r="E28" s="17"/>
      <c r="F28" s="17"/>
      <c r="G28" s="17"/>
      <c r="H28" s="17"/>
      <c r="I28" s="17"/>
      <c r="J28" s="17"/>
      <c r="K28" s="17"/>
      <c r="L28" s="17"/>
      <c r="M28" s="18"/>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row>
    <row r="29" spans="1:44" ht="16" thickBot="1" x14ac:dyDescent="0.25">
      <c r="A29" s="17"/>
      <c r="B29" s="17"/>
      <c r="C29" s="17"/>
      <c r="D29" s="17"/>
      <c r="E29" s="17"/>
      <c r="F29" s="17"/>
      <c r="G29" s="17"/>
      <c r="H29" s="17"/>
      <c r="I29" s="17"/>
      <c r="J29" s="17"/>
      <c r="K29" s="17"/>
      <c r="L29" s="17"/>
      <c r="M29" s="18"/>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row>
    <row r="30" spans="1:44" ht="16" thickBot="1" x14ac:dyDescent="0.25">
      <c r="A30" s="17"/>
      <c r="B30" s="17"/>
      <c r="C30" s="17"/>
      <c r="D30" s="17"/>
      <c r="E30" s="17"/>
      <c r="F30" s="17"/>
      <c r="G30" s="17"/>
      <c r="H30" s="17"/>
      <c r="I30" s="17"/>
      <c r="J30" s="17"/>
      <c r="K30" s="30">
        <v>10.45</v>
      </c>
      <c r="L30" s="17" t="s">
        <v>79</v>
      </c>
      <c r="M30" s="18"/>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row>
    <row r="31" spans="1:44" x14ac:dyDescent="0.2">
      <c r="A31" s="17"/>
      <c r="B31" s="17"/>
      <c r="C31" s="17"/>
      <c r="D31" s="17"/>
      <c r="E31" s="17"/>
      <c r="F31" s="17"/>
      <c r="G31" s="17"/>
      <c r="H31" s="17"/>
      <c r="I31" s="17"/>
      <c r="J31" s="17"/>
      <c r="K31" s="31"/>
      <c r="L31" s="17"/>
      <c r="M31" s="18"/>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row>
    <row r="32" spans="1:44" hidden="1" x14ac:dyDescent="0.2">
      <c r="A32" s="17"/>
      <c r="B32" s="17"/>
      <c r="C32" s="17"/>
      <c r="D32" s="17"/>
      <c r="E32" s="29" t="s">
        <v>1</v>
      </c>
      <c r="F32" s="28"/>
      <c r="G32" s="28"/>
      <c r="H32" s="28"/>
      <c r="I32" s="28"/>
      <c r="J32" s="28"/>
      <c r="K32" s="42"/>
      <c r="L32" s="17"/>
      <c r="M32" s="18"/>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row>
    <row r="33" spans="1:44" hidden="1" x14ac:dyDescent="0.2">
      <c r="A33" s="17"/>
      <c r="B33" s="17"/>
      <c r="C33" s="17"/>
      <c r="D33" s="17"/>
      <c r="E33" s="28"/>
      <c r="F33" s="28"/>
      <c r="G33" s="28"/>
      <c r="H33" s="28"/>
      <c r="I33" s="28"/>
      <c r="J33" s="28"/>
      <c r="K33" s="42"/>
      <c r="L33" s="17"/>
      <c r="M33" s="18"/>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row>
    <row r="34" spans="1:44" ht="16" hidden="1" thickBot="1" x14ac:dyDescent="0.25">
      <c r="A34" s="17"/>
      <c r="B34" s="17"/>
      <c r="C34" s="17"/>
      <c r="D34" s="17"/>
      <c r="E34" s="28"/>
      <c r="F34" s="28"/>
      <c r="G34" s="28"/>
      <c r="H34" s="28"/>
      <c r="I34" s="28"/>
      <c r="J34" s="28"/>
      <c r="K34" s="42"/>
      <c r="L34" s="17"/>
      <c r="M34" s="18"/>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row>
    <row r="35" spans="1:44" ht="16" hidden="1" thickBot="1" x14ac:dyDescent="0.25">
      <c r="A35" s="17"/>
      <c r="B35" s="17"/>
      <c r="C35" s="17"/>
      <c r="D35" s="17"/>
      <c r="E35" s="28"/>
      <c r="F35" s="28"/>
      <c r="G35" s="28"/>
      <c r="H35" s="28"/>
      <c r="I35" s="26">
        <v>0</v>
      </c>
      <c r="J35" s="161" t="str">
        <f>IF((OR(SUM(I35:I43)=0,SUM(I35:I43)=1)),"","Please ensure values = 100%")</f>
        <v/>
      </c>
      <c r="K35" s="42"/>
      <c r="L35" s="17"/>
      <c r="M35" s="18"/>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row>
    <row r="36" spans="1:44" ht="16" hidden="1" thickBot="1" x14ac:dyDescent="0.25">
      <c r="A36" s="17"/>
      <c r="B36" s="17"/>
      <c r="C36" s="17"/>
      <c r="D36" s="17"/>
      <c r="E36" s="28"/>
      <c r="F36" s="28"/>
      <c r="G36" s="28"/>
      <c r="H36" s="28"/>
      <c r="I36" s="28"/>
      <c r="J36" s="161"/>
      <c r="K36" s="42"/>
      <c r="L36" s="17"/>
      <c r="M36" s="18"/>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row>
    <row r="37" spans="1:44" ht="16" hidden="1" thickBot="1" x14ac:dyDescent="0.25">
      <c r="A37" s="17"/>
      <c r="B37" s="17"/>
      <c r="C37" s="17"/>
      <c r="D37" s="17"/>
      <c r="E37" s="28"/>
      <c r="F37" s="28"/>
      <c r="G37" s="28"/>
      <c r="H37" s="28"/>
      <c r="I37" s="26">
        <v>0</v>
      </c>
      <c r="J37" s="161"/>
      <c r="K37" s="42"/>
      <c r="L37" s="17"/>
      <c r="M37" s="18"/>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row>
    <row r="38" spans="1:44" ht="16" hidden="1" thickBot="1" x14ac:dyDescent="0.25">
      <c r="A38" s="17"/>
      <c r="B38" s="17"/>
      <c r="C38" s="17"/>
      <c r="D38" s="17"/>
      <c r="E38" s="28"/>
      <c r="F38" s="28"/>
      <c r="G38" s="28"/>
      <c r="H38" s="28"/>
      <c r="I38" s="28"/>
      <c r="J38" s="161"/>
      <c r="K38" s="42"/>
      <c r="L38" s="17"/>
      <c r="M38" s="18"/>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ht="16" hidden="1" thickBot="1" x14ac:dyDescent="0.25">
      <c r="A39" s="17"/>
      <c r="B39" s="17"/>
      <c r="C39" s="17"/>
      <c r="D39" s="17"/>
      <c r="E39" s="28"/>
      <c r="F39" s="28"/>
      <c r="G39" s="28"/>
      <c r="H39" s="28"/>
      <c r="I39" s="26">
        <v>0</v>
      </c>
      <c r="J39" s="161"/>
      <c r="K39" s="31"/>
      <c r="L39" s="17"/>
      <c r="M39" s="18"/>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ht="16" hidden="1" thickBot="1" x14ac:dyDescent="0.25">
      <c r="A40" s="17"/>
      <c r="B40" s="17"/>
      <c r="C40" s="17"/>
      <c r="D40" s="17"/>
      <c r="E40" s="28"/>
      <c r="F40" s="28"/>
      <c r="G40" s="28"/>
      <c r="H40" s="28"/>
      <c r="I40" s="28"/>
      <c r="J40" s="161"/>
      <c r="K40" s="31"/>
      <c r="L40" s="17"/>
      <c r="M40" s="18"/>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ht="16" hidden="1" thickBot="1" x14ac:dyDescent="0.25">
      <c r="A41" s="17"/>
      <c r="B41" s="17"/>
      <c r="C41" s="17"/>
      <c r="D41" s="17"/>
      <c r="E41" s="28"/>
      <c r="F41" s="28"/>
      <c r="G41" s="28"/>
      <c r="H41" s="28"/>
      <c r="I41" s="26">
        <v>0</v>
      </c>
      <c r="J41" s="161"/>
      <c r="K41" s="31" t="b">
        <v>0</v>
      </c>
      <c r="L41" s="17"/>
      <c r="M41" s="18"/>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ht="16" hidden="1" thickBot="1" x14ac:dyDescent="0.25">
      <c r="A42" s="17"/>
      <c r="B42" s="17"/>
      <c r="C42" s="17"/>
      <c r="D42" s="17"/>
      <c r="E42" s="28"/>
      <c r="F42" s="28"/>
      <c r="G42" s="28"/>
      <c r="H42" s="28"/>
      <c r="I42" s="28"/>
      <c r="J42" s="161"/>
      <c r="K42" s="31"/>
      <c r="L42" s="17"/>
      <c r="M42" s="18"/>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ht="16" hidden="1" thickBot="1" x14ac:dyDescent="0.25">
      <c r="A43" s="17"/>
      <c r="B43" s="17"/>
      <c r="C43" s="17"/>
      <c r="D43" s="17"/>
      <c r="E43" s="28"/>
      <c r="F43" s="28"/>
      <c r="G43" s="28"/>
      <c r="H43" s="28"/>
      <c r="I43" s="26">
        <v>0</v>
      </c>
      <c r="J43" s="161"/>
      <c r="K43" s="31" t="b">
        <v>0</v>
      </c>
      <c r="L43" s="17"/>
      <c r="M43" s="18"/>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hidden="1" x14ac:dyDescent="0.2">
      <c r="A44" s="17"/>
      <c r="B44" s="17"/>
      <c r="C44" s="17"/>
      <c r="D44" s="17"/>
      <c r="E44" s="28"/>
      <c r="F44" s="28"/>
      <c r="G44" s="28"/>
      <c r="H44" s="28"/>
      <c r="I44" s="28"/>
      <c r="J44" s="28"/>
      <c r="K44" s="31"/>
      <c r="L44" s="17"/>
      <c r="M44" s="18"/>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hidden="1" x14ac:dyDescent="0.2">
      <c r="A45" s="17"/>
      <c r="B45" s="17"/>
      <c r="C45" s="17"/>
      <c r="D45" s="17"/>
      <c r="E45" s="17"/>
      <c r="F45" s="17"/>
      <c r="G45" s="17"/>
      <c r="H45" s="17"/>
      <c r="I45" s="17"/>
      <c r="J45" s="17"/>
      <c r="K45" s="31"/>
      <c r="L45" s="17"/>
      <c r="M45" s="18"/>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hidden="1" x14ac:dyDescent="0.2">
      <c r="A46" s="17"/>
      <c r="B46" s="17"/>
      <c r="C46" s="17"/>
      <c r="D46" s="17"/>
      <c r="E46" s="29" t="s">
        <v>1</v>
      </c>
      <c r="F46" s="28"/>
      <c r="G46" s="28"/>
      <c r="H46" s="28"/>
      <c r="I46" s="28"/>
      <c r="J46" s="28"/>
      <c r="K46" s="31"/>
      <c r="L46" s="17"/>
      <c r="M46" s="18"/>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hidden="1" x14ac:dyDescent="0.2">
      <c r="A47" s="17"/>
      <c r="B47" s="17"/>
      <c r="C47" s="17"/>
      <c r="D47" s="17"/>
      <c r="E47" s="28"/>
      <c r="F47" s="28"/>
      <c r="G47" s="28"/>
      <c r="H47" s="28"/>
      <c r="I47" s="28"/>
      <c r="J47" s="28"/>
      <c r="K47" s="31"/>
      <c r="L47" s="17"/>
      <c r="M47" s="18"/>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ht="16" hidden="1" thickBot="1" x14ac:dyDescent="0.25">
      <c r="A48" s="17"/>
      <c r="B48" s="17"/>
      <c r="C48" s="17"/>
      <c r="D48" s="17"/>
      <c r="E48" s="28"/>
      <c r="F48" s="28"/>
      <c r="G48" s="28"/>
      <c r="H48" s="28"/>
      <c r="I48" s="28"/>
      <c r="J48" s="28"/>
      <c r="K48" s="31"/>
      <c r="L48" s="17"/>
      <c r="M48" s="18"/>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ht="16" hidden="1" thickBot="1" x14ac:dyDescent="0.25">
      <c r="A49" s="17"/>
      <c r="B49" s="17"/>
      <c r="C49" s="17"/>
      <c r="D49" s="17"/>
      <c r="E49" s="28"/>
      <c r="F49" s="28"/>
      <c r="G49" s="28"/>
      <c r="H49" s="28"/>
      <c r="I49" s="26">
        <v>0</v>
      </c>
      <c r="J49" s="161" t="str">
        <f>IF((OR(SUM(I49:I53)=0,SUM(I49:I53)=1)),"","Please ensure values = 100%")</f>
        <v/>
      </c>
      <c r="K49" s="31"/>
      <c r="L49" s="17"/>
      <c r="M49" s="18"/>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ht="16" hidden="1" thickBot="1" x14ac:dyDescent="0.25">
      <c r="A50" s="17"/>
      <c r="B50" s="17"/>
      <c r="C50" s="17"/>
      <c r="D50" s="17"/>
      <c r="E50" s="28"/>
      <c r="F50" s="28"/>
      <c r="G50" s="28"/>
      <c r="H50" s="28"/>
      <c r="I50" s="28"/>
      <c r="J50" s="161"/>
      <c r="K50" s="31"/>
      <c r="L50" s="17"/>
      <c r="M50" s="18"/>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ht="16" hidden="1" thickBot="1" x14ac:dyDescent="0.25">
      <c r="A51" s="17"/>
      <c r="B51" s="17"/>
      <c r="C51" s="17"/>
      <c r="D51" s="17"/>
      <c r="E51" s="28"/>
      <c r="F51" s="28"/>
      <c r="G51" s="28"/>
      <c r="H51" s="28"/>
      <c r="I51" s="26">
        <v>0</v>
      </c>
      <c r="J51" s="161"/>
      <c r="K51" s="31" t="b">
        <v>0</v>
      </c>
      <c r="L51" s="17"/>
      <c r="M51" s="18"/>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ht="16" hidden="1" thickBot="1" x14ac:dyDescent="0.25">
      <c r="A52" s="17"/>
      <c r="B52" s="17"/>
      <c r="C52" s="17"/>
      <c r="D52" s="17"/>
      <c r="E52" s="28"/>
      <c r="F52" s="28"/>
      <c r="G52" s="28"/>
      <c r="H52" s="28"/>
      <c r="I52" s="28"/>
      <c r="J52" s="161"/>
      <c r="K52" s="31"/>
      <c r="L52" s="17"/>
      <c r="M52" s="18"/>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ht="16" hidden="1" thickBot="1" x14ac:dyDescent="0.25">
      <c r="A53" s="17"/>
      <c r="B53" s="17"/>
      <c r="C53" s="17"/>
      <c r="D53" s="17"/>
      <c r="E53" s="28"/>
      <c r="F53" s="28"/>
      <c r="G53" s="28"/>
      <c r="H53" s="28"/>
      <c r="I53" s="26">
        <v>0</v>
      </c>
      <c r="J53" s="161"/>
      <c r="K53" s="31" t="b">
        <v>0</v>
      </c>
      <c r="L53" s="17"/>
      <c r="M53" s="18"/>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hidden="1" x14ac:dyDescent="0.2">
      <c r="A54" s="17"/>
      <c r="B54" s="17"/>
      <c r="C54" s="17"/>
      <c r="D54" s="17"/>
      <c r="E54" s="28"/>
      <c r="F54" s="28"/>
      <c r="G54" s="28"/>
      <c r="H54" s="28"/>
      <c r="I54" s="28"/>
      <c r="J54" s="28"/>
      <c r="K54" s="31"/>
      <c r="L54" s="17"/>
      <c r="M54" s="18"/>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hidden="1" x14ac:dyDescent="0.2">
      <c r="A55" s="17"/>
      <c r="B55" s="17"/>
      <c r="C55" s="17"/>
      <c r="D55" s="17"/>
      <c r="E55" s="17"/>
      <c r="F55" s="17"/>
      <c r="G55" s="17"/>
      <c r="H55" s="17"/>
      <c r="I55" s="17"/>
      <c r="J55" s="17"/>
      <c r="K55" s="31"/>
      <c r="L55" s="17"/>
      <c r="M55" s="18"/>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hidden="1" x14ac:dyDescent="0.2">
      <c r="A56" s="17"/>
      <c r="B56" s="17"/>
      <c r="C56" s="17"/>
      <c r="D56" s="17"/>
      <c r="E56" s="29" t="s">
        <v>1</v>
      </c>
      <c r="F56" s="28"/>
      <c r="G56" s="28"/>
      <c r="H56" s="28"/>
      <c r="I56" s="28"/>
      <c r="J56" s="28"/>
      <c r="K56" s="31"/>
      <c r="L56" s="17"/>
      <c r="M56" s="18"/>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hidden="1" x14ac:dyDescent="0.2">
      <c r="A57" s="17"/>
      <c r="B57" s="17"/>
      <c r="C57" s="17"/>
      <c r="D57" s="17"/>
      <c r="E57" s="28"/>
      <c r="F57" s="28"/>
      <c r="G57" s="28"/>
      <c r="H57" s="28"/>
      <c r="I57" s="28"/>
      <c r="J57" s="28"/>
      <c r="K57" s="31"/>
      <c r="L57" s="17"/>
      <c r="M57" s="18"/>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ht="16" hidden="1" thickBot="1" x14ac:dyDescent="0.25">
      <c r="A58" s="17"/>
      <c r="B58" s="17"/>
      <c r="C58" s="17"/>
      <c r="D58" s="17"/>
      <c r="E58" s="28"/>
      <c r="F58" s="28"/>
      <c r="G58" s="28"/>
      <c r="H58" s="28"/>
      <c r="I58" s="28"/>
      <c r="J58" s="28"/>
      <c r="K58" s="31"/>
      <c r="L58" s="17"/>
      <c r="M58" s="18"/>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ht="16" hidden="1" thickBot="1" x14ac:dyDescent="0.25">
      <c r="A59" s="17"/>
      <c r="B59" s="17"/>
      <c r="C59" s="17"/>
      <c r="D59" s="17"/>
      <c r="E59" s="28"/>
      <c r="F59" s="28"/>
      <c r="G59" s="28"/>
      <c r="H59" s="28"/>
      <c r="I59" s="26">
        <v>0</v>
      </c>
      <c r="J59" s="161" t="str">
        <f>IF((OR(SUM(I59:I61)=0,SUM(I59:I61)=1)),"","Please ensure values = 100%")</f>
        <v/>
      </c>
      <c r="K59" s="31"/>
      <c r="L59" s="17"/>
      <c r="M59" s="18"/>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ht="16" hidden="1" thickBot="1" x14ac:dyDescent="0.25">
      <c r="A60" s="17"/>
      <c r="B60" s="17"/>
      <c r="C60" s="17"/>
      <c r="D60" s="17"/>
      <c r="E60" s="28"/>
      <c r="F60" s="28"/>
      <c r="G60" s="28"/>
      <c r="H60" s="28"/>
      <c r="I60" s="28"/>
      <c r="J60" s="161"/>
      <c r="K60" s="31"/>
      <c r="L60" s="17"/>
      <c r="M60" s="18"/>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ht="16" hidden="1" thickBot="1" x14ac:dyDescent="0.25">
      <c r="A61" s="17"/>
      <c r="B61" s="17"/>
      <c r="C61" s="17"/>
      <c r="D61" s="17"/>
      <c r="E61" s="28"/>
      <c r="F61" s="28"/>
      <c r="G61" s="28"/>
      <c r="H61" s="28"/>
      <c r="I61" s="26">
        <v>0</v>
      </c>
      <c r="J61" s="161"/>
      <c r="K61" s="31"/>
      <c r="L61" s="17"/>
      <c r="M61" s="18"/>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row r="62" spans="1:44" hidden="1" x14ac:dyDescent="0.2">
      <c r="A62" s="17"/>
      <c r="B62" s="17"/>
      <c r="C62" s="17"/>
      <c r="D62" s="17"/>
      <c r="E62" s="28"/>
      <c r="F62" s="28"/>
      <c r="G62" s="28"/>
      <c r="H62" s="28"/>
      <c r="I62" s="28"/>
      <c r="J62" s="28"/>
      <c r="K62" s="31"/>
      <c r="L62" s="17"/>
      <c r="M62" s="18"/>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row>
    <row r="63" spans="1:44" hidden="1" x14ac:dyDescent="0.2">
      <c r="A63" s="17"/>
      <c r="B63" s="17"/>
      <c r="C63" s="17"/>
      <c r="D63" s="17"/>
      <c r="E63" s="17"/>
      <c r="F63" s="17"/>
      <c r="G63" s="17"/>
      <c r="H63" s="17"/>
      <c r="I63" s="17"/>
      <c r="J63" s="17"/>
      <c r="K63" s="31"/>
      <c r="L63" s="17"/>
      <c r="M63" s="18"/>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row>
    <row r="64" spans="1:44" hidden="1" x14ac:dyDescent="0.2">
      <c r="A64" s="17"/>
      <c r="B64" s="17"/>
      <c r="C64" s="17"/>
      <c r="D64" s="17"/>
      <c r="E64" s="29" t="s">
        <v>1</v>
      </c>
      <c r="F64" s="28"/>
      <c r="G64" s="28"/>
      <c r="H64" s="28"/>
      <c r="I64" s="28"/>
      <c r="J64" s="28"/>
      <c r="K64" s="31"/>
      <c r="L64" s="17"/>
      <c r="M64" s="18"/>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row>
    <row r="65" spans="1:44" hidden="1" x14ac:dyDescent="0.2">
      <c r="A65" s="17"/>
      <c r="B65" s="17"/>
      <c r="C65" s="17"/>
      <c r="D65" s="17"/>
      <c r="E65" s="28"/>
      <c r="F65" s="28"/>
      <c r="G65" s="28"/>
      <c r="H65" s="28"/>
      <c r="I65" s="28"/>
      <c r="J65" s="28"/>
      <c r="K65" s="31"/>
      <c r="L65" s="17"/>
      <c r="M65" s="18"/>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row>
    <row r="66" spans="1:44" ht="16" hidden="1" thickBot="1" x14ac:dyDescent="0.25">
      <c r="A66" s="17"/>
      <c r="B66" s="17"/>
      <c r="C66" s="17"/>
      <c r="D66" s="17"/>
      <c r="E66" s="28"/>
      <c r="F66" s="28"/>
      <c r="G66" s="28"/>
      <c r="H66" s="28"/>
      <c r="I66" s="28"/>
      <c r="J66" s="28"/>
      <c r="K66" s="31"/>
      <c r="L66" s="17"/>
      <c r="M66" s="18"/>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row>
    <row r="67" spans="1:44" ht="16" hidden="1" thickBot="1" x14ac:dyDescent="0.25">
      <c r="A67" s="17"/>
      <c r="B67" s="17"/>
      <c r="C67" s="17"/>
      <c r="D67" s="17"/>
      <c r="E67" s="28"/>
      <c r="F67" s="28"/>
      <c r="G67" s="28"/>
      <c r="H67" s="28"/>
      <c r="I67" s="26">
        <v>1</v>
      </c>
      <c r="J67" s="161" t="str">
        <f>IF((OR(SUM(I67:I71)=0,SUM(I67:I71)=1)),"","Please ensure values = 100%")</f>
        <v/>
      </c>
      <c r="K67" s="31"/>
      <c r="L67" s="17"/>
      <c r="M67" s="18"/>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1:44" ht="16" hidden="1" thickBot="1" x14ac:dyDescent="0.25">
      <c r="A68" s="17"/>
      <c r="B68" s="17"/>
      <c r="C68" s="17"/>
      <c r="D68" s="17"/>
      <c r="E68" s="28"/>
      <c r="F68" s="28"/>
      <c r="G68" s="28"/>
      <c r="H68" s="28"/>
      <c r="I68" s="28"/>
      <c r="J68" s="161"/>
      <c r="K68" s="31"/>
      <c r="L68" s="17"/>
      <c r="M68" s="18"/>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1:44" ht="16" hidden="1" thickBot="1" x14ac:dyDescent="0.25">
      <c r="A69" s="17"/>
      <c r="B69" s="17"/>
      <c r="C69" s="17"/>
      <c r="D69" s="17"/>
      <c r="E69" s="28"/>
      <c r="F69" s="28"/>
      <c r="G69" s="28"/>
      <c r="H69" s="28"/>
      <c r="I69" s="26">
        <v>0</v>
      </c>
      <c r="J69" s="161"/>
      <c r="K69" s="31" t="b">
        <v>0</v>
      </c>
      <c r="L69" s="17"/>
      <c r="M69" s="18"/>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1:44" ht="16" hidden="1" thickBot="1" x14ac:dyDescent="0.25">
      <c r="A70" s="17"/>
      <c r="B70" s="17"/>
      <c r="C70" s="17"/>
      <c r="D70" s="17"/>
      <c r="E70" s="28"/>
      <c r="F70" s="28"/>
      <c r="G70" s="28"/>
      <c r="H70" s="28"/>
      <c r="I70" s="28"/>
      <c r="J70" s="161"/>
      <c r="K70" s="31"/>
      <c r="L70" s="17"/>
      <c r="M70" s="18"/>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1:44" ht="16" hidden="1" thickBot="1" x14ac:dyDescent="0.25">
      <c r="A71" s="17"/>
      <c r="B71" s="17"/>
      <c r="C71" s="17"/>
      <c r="D71" s="17"/>
      <c r="E71" s="28"/>
      <c r="F71" s="28"/>
      <c r="G71" s="28"/>
      <c r="H71" s="28"/>
      <c r="I71" s="26">
        <v>0</v>
      </c>
      <c r="J71" s="161"/>
      <c r="K71" s="31" t="b">
        <v>0</v>
      </c>
      <c r="L71" s="17"/>
      <c r="M71" s="18"/>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1:44" hidden="1" x14ac:dyDescent="0.2">
      <c r="A72" s="17"/>
      <c r="B72" s="17"/>
      <c r="C72" s="17"/>
      <c r="D72" s="17"/>
      <c r="E72" s="28"/>
      <c r="F72" s="28"/>
      <c r="G72" s="28"/>
      <c r="H72" s="28"/>
      <c r="I72" s="28"/>
      <c r="J72" s="28"/>
      <c r="K72" s="42"/>
      <c r="L72" s="17"/>
      <c r="M72" s="18"/>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1:44" x14ac:dyDescent="0.2">
      <c r="A73" s="17"/>
      <c r="B73" s="17"/>
      <c r="C73" s="17"/>
      <c r="D73" s="17"/>
      <c r="E73" s="17"/>
      <c r="F73" s="17"/>
      <c r="G73" s="17"/>
      <c r="H73" s="17"/>
      <c r="I73" s="17"/>
      <c r="J73" s="17"/>
      <c r="K73" s="42"/>
      <c r="L73" s="17"/>
      <c r="M73" s="18"/>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1:44" x14ac:dyDescent="0.2">
      <c r="A74" s="22"/>
      <c r="B74" s="22"/>
      <c r="C74" s="22"/>
      <c r="D74" s="22"/>
      <c r="E74" s="22"/>
      <c r="F74" s="22"/>
      <c r="G74" s="22"/>
      <c r="H74" s="22"/>
      <c r="I74" s="22"/>
      <c r="J74" s="22"/>
      <c r="K74" s="22"/>
      <c r="L74" s="22"/>
      <c r="M74" s="23"/>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1:44"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1:44" x14ac:dyDescent="0.2">
      <c r="A76" s="1"/>
      <c r="B76" s="1"/>
      <c r="C76" s="1"/>
      <c r="D76" s="25"/>
      <c r="E76" s="25"/>
      <c r="F76" s="25"/>
      <c r="G76" s="25"/>
      <c r="H76" s="25"/>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1:44" x14ac:dyDescent="0.2">
      <c r="A77" s="1"/>
      <c r="B77" s="1"/>
      <c r="C77" s="1"/>
      <c r="D77" s="25"/>
      <c r="E77" s="25"/>
      <c r="F77" s="25" t="s">
        <v>113</v>
      </c>
      <c r="G77" s="25" t="b">
        <f>IF(AND(J35="",J49="",J59="",J67=""),TRUE,FALSE)</f>
        <v>1</v>
      </c>
      <c r="H77" s="25"/>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1:44" x14ac:dyDescent="0.2">
      <c r="A78" s="1"/>
      <c r="B78" s="1"/>
      <c r="C78" s="1"/>
      <c r="D78" s="25"/>
      <c r="E78" s="25"/>
      <c r="F78" s="25"/>
      <c r="G78" s="25"/>
      <c r="H78" s="25"/>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1:44"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row>
    <row r="80" spans="1:44"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row>
    <row r="81" spans="1:44"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row>
    <row r="82" spans="1:44"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row>
    <row r="83" spans="1:44"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row>
    <row r="84" spans="1:44"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row>
    <row r="85" spans="1:44"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row>
    <row r="86" spans="1:44"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row>
    <row r="87" spans="1:44"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row>
    <row r="88" spans="1:44"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row>
    <row r="89" spans="1:44"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row>
    <row r="90" spans="1:44"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row>
    <row r="91" spans="1:44"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row>
    <row r="92" spans="1:44"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row>
    <row r="93" spans="1:44"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row>
    <row r="94" spans="1:44"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row>
    <row r="95" spans="1:44"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row>
    <row r="96" spans="1:44"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row>
    <row r="97" spans="1:44"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row>
    <row r="98" spans="1:44"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row>
    <row r="99" spans="1:44"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row>
    <row r="100" spans="1:44"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row>
    <row r="101" spans="1:44"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row>
    <row r="102" spans="1:44"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row>
    <row r="103" spans="1:44"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row>
    <row r="104" spans="1:44"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row>
    <row r="105" spans="1:44"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row>
    <row r="106" spans="1:44"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row>
    <row r="107" spans="1:44"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row>
    <row r="108" spans="1:44"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row>
    <row r="109" spans="1:44"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row>
    <row r="110" spans="1:44"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row>
    <row r="111" spans="1:44"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row>
    <row r="112" spans="1:44"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row>
    <row r="113" spans="1:44"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row>
    <row r="114" spans="1:44"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row>
    <row r="115" spans="1:44"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row>
    <row r="116" spans="1:44"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row>
    <row r="117" spans="1:44"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row>
    <row r="118" spans="1:44"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row>
    <row r="119" spans="1:44"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row>
    <row r="120" spans="1:44"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row>
    <row r="121" spans="1:44"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row>
    <row r="122" spans="1:44"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row>
    <row r="123" spans="1:44"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row>
    <row r="124" spans="1:44"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row>
    <row r="125" spans="1:44"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row>
    <row r="126" spans="1:44"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row>
    <row r="127" spans="1:44"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row>
    <row r="128" spans="1:44"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row>
    <row r="129" spans="1:44"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row>
    <row r="130" spans="1:44"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row>
    <row r="131" spans="1:44"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row>
    <row r="132" spans="1:44"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row>
    <row r="133" spans="1:44"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row>
    <row r="134" spans="1:44"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row>
    <row r="135" spans="1:44"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row>
    <row r="136" spans="1:44"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row>
    <row r="137" spans="1:44"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row>
    <row r="138" spans="1:44"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row>
    <row r="139" spans="1:44"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row>
    <row r="140" spans="1:44"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row>
    <row r="141" spans="1:44"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row>
    <row r="142" spans="1:44"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row>
    <row r="143" spans="1:44"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row>
    <row r="144" spans="1:44"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row>
    <row r="145" spans="1:44"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row>
    <row r="146" spans="1:44"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row>
    <row r="147" spans="1:44"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row>
    <row r="148" spans="1:44"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row>
    <row r="149" spans="1:44"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row>
    <row r="150" spans="1:44"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row>
    <row r="151" spans="1:44"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row>
    <row r="152" spans="1:44"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row>
    <row r="153" spans="1:44"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row>
    <row r="154" spans="1:44"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row>
    <row r="155" spans="1:44"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row>
    <row r="156" spans="1:44"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row>
    <row r="157" spans="1:44"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row>
    <row r="158" spans="1:44"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row>
    <row r="159" spans="1:44"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row>
    <row r="160" spans="1:44"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row>
    <row r="161" spans="1:44"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row>
    <row r="162" spans="1:44"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row>
    <row r="163" spans="1:44"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row>
    <row r="164" spans="1:44"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row>
    <row r="165" spans="1:44"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row>
    <row r="166" spans="1:44"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row>
    <row r="167" spans="1:44"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row>
    <row r="168" spans="1:44"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row>
    <row r="169" spans="1:44"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row>
    <row r="170" spans="1:44"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row>
    <row r="171" spans="1:44"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row>
    <row r="172" spans="1:44"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row>
    <row r="173" spans="1:44"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row>
    <row r="174" spans="1:44"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row>
    <row r="175" spans="1:44"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row>
    <row r="176" spans="1:44"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row>
    <row r="177" spans="1:44"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row>
    <row r="178" spans="1:44"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row>
    <row r="179" spans="1:44"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row>
    <row r="180" spans="1:44"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row>
    <row r="181" spans="1:44"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row>
    <row r="182" spans="1:44"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row>
    <row r="183" spans="1:44"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row>
    <row r="184" spans="1:44"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row>
    <row r="185" spans="1:44"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row>
    <row r="186" spans="1:44"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row>
    <row r="187" spans="1:44"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row>
    <row r="188" spans="1:44"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row>
    <row r="189" spans="1:44"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row>
    <row r="190" spans="1:44"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row>
    <row r="191" spans="1:44"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row>
    <row r="192" spans="1:44"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row>
    <row r="193" spans="1:44"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row>
    <row r="194" spans="1:44"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row>
    <row r="195" spans="1:44"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row>
    <row r="196" spans="1:44"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row>
    <row r="197" spans="1:44"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row>
    <row r="198" spans="1:44"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row>
    <row r="199" spans="1:44"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row>
    <row r="200" spans="1:44"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row>
    <row r="201" spans="1:44"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row>
    <row r="202" spans="1:44"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row>
    <row r="203" spans="1:44"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row>
    <row r="204" spans="1:44"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row>
    <row r="205" spans="1:44"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row>
    <row r="206" spans="1:44"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row>
    <row r="207" spans="1:44"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row>
    <row r="208" spans="1:44"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row>
    <row r="209" spans="1:44"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row>
    <row r="210" spans="1:44"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row>
    <row r="211" spans="1:44"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row>
    <row r="212" spans="1:44"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row>
    <row r="213" spans="1:44"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row>
    <row r="214" spans="1:44"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row>
    <row r="215" spans="1:44"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row>
    <row r="216" spans="1:44"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row>
    <row r="217" spans="1:44"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row>
    <row r="218" spans="1:44"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row>
    <row r="219" spans="1:44"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row>
    <row r="220" spans="1:44"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row>
    <row r="221" spans="1:44"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row>
    <row r="222" spans="1:44"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row>
    <row r="223" spans="1:44"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row>
    <row r="224" spans="1:44"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row>
    <row r="225" spans="1:44"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row>
    <row r="226" spans="1:44"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row>
    <row r="227" spans="1:44"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row>
    <row r="228" spans="1:44"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row>
    <row r="229" spans="1:44"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row>
    <row r="230" spans="1:44"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row>
    <row r="231" spans="1:44"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row>
    <row r="232" spans="1:44"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row>
    <row r="233" spans="1:44"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row>
    <row r="234" spans="1:44"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row>
    <row r="235" spans="1:44"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row>
    <row r="236" spans="1:44"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row>
    <row r="237" spans="1:44"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row>
    <row r="238" spans="1:44"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row>
    <row r="239" spans="1:44"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row>
    <row r="240" spans="1:44"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row>
    <row r="241" spans="1:44"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row>
    <row r="242" spans="1:44"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row>
    <row r="243" spans="1:44"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row>
    <row r="244" spans="1:44"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row>
    <row r="245" spans="1:44"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row>
    <row r="246" spans="1:44"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row>
    <row r="247" spans="1:44"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row>
    <row r="248" spans="1:44"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row>
    <row r="249" spans="1:44"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row>
    <row r="250" spans="1:44"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row>
    <row r="251" spans="1:44"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row>
    <row r="252" spans="1:44"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row>
    <row r="253" spans="1:44"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row>
    <row r="254" spans="1:44"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row>
    <row r="255" spans="1:44"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row>
    <row r="256" spans="1:44"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row>
    <row r="257" spans="1:44"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row>
    <row r="258" spans="1:44"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row>
    <row r="259" spans="1:44"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row>
    <row r="260" spans="1:44"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row>
    <row r="261" spans="1:44"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row>
    <row r="262" spans="1:44"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row>
    <row r="263" spans="1:44"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row>
    <row r="264" spans="1:44"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row>
    <row r="265" spans="1:44"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row>
    <row r="266" spans="1:44"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row>
    <row r="267" spans="1:44"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row>
    <row r="268" spans="1:44"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row>
    <row r="269" spans="1:44"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row>
    <row r="270" spans="1:44"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row>
    <row r="271" spans="1:44"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row>
    <row r="272" spans="1:44"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row>
    <row r="273" spans="1:44"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row>
    <row r="274" spans="1:44"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row>
    <row r="275" spans="1:44"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row>
    <row r="276" spans="1:44"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row>
    <row r="277" spans="1:44"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row>
    <row r="278" spans="1:44"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row>
    <row r="279" spans="1:44"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row>
    <row r="280" spans="1:44"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row>
    <row r="281" spans="1:44"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row>
    <row r="282" spans="1:44"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row>
    <row r="283" spans="1:44"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row>
    <row r="284" spans="1:44"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row>
    <row r="285" spans="1:44"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row>
    <row r="286" spans="1:44"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row>
    <row r="287" spans="1:44"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row>
    <row r="288" spans="1:44"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row>
    <row r="289" spans="1:44"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row>
    <row r="290" spans="1:44"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row>
    <row r="291" spans="1:44"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row>
    <row r="292" spans="1:44"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row>
    <row r="293" spans="1:44"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row>
    <row r="294" spans="1:44"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row>
    <row r="295" spans="1:44"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row>
    <row r="296" spans="1:44"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row>
    <row r="297" spans="1:44"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row>
    <row r="298" spans="1:44"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row>
    <row r="299" spans="1:44"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row>
    <row r="300" spans="1:44"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row>
    <row r="301" spans="1:44"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row>
    <row r="302" spans="1:44"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row>
    <row r="303" spans="1:44"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row>
    <row r="304" spans="1:44"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row>
    <row r="305" spans="1:44"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row>
    <row r="306" spans="1:44"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row>
    <row r="307" spans="1:44"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row>
    <row r="308" spans="1:44"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row>
    <row r="309" spans="1:44"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row>
    <row r="310" spans="1:44"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row>
    <row r="311" spans="1:44"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row>
    <row r="312" spans="1:44"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row>
    <row r="313" spans="1:44"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row>
    <row r="314" spans="1:44"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row>
    <row r="315" spans="1:44"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row>
    <row r="316" spans="1:44"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row>
    <row r="317" spans="1:44"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row>
    <row r="318" spans="1:44"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row>
    <row r="319" spans="1:44"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row>
    <row r="320" spans="1:44"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row>
    <row r="321" spans="1:44"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row>
    <row r="322" spans="1:44"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row>
    <row r="323" spans="1:44"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row>
    <row r="324" spans="1:44"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row>
    <row r="325" spans="1:44"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row>
    <row r="326" spans="1:44"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row>
    <row r="327" spans="1:44"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row>
    <row r="328" spans="1:44"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row>
    <row r="329" spans="1:44"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row>
    <row r="330" spans="1:44"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row>
    <row r="331" spans="1:44"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row>
    <row r="332" spans="1:44"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row>
    <row r="333" spans="1:44"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row>
    <row r="334" spans="1:44"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row>
    <row r="335" spans="1:44"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row>
    <row r="336" spans="1:44"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row>
    <row r="337" spans="1:44"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row>
    <row r="338" spans="1:44"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row>
    <row r="339" spans="1:44"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row>
    <row r="340" spans="1:44"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row>
    <row r="341" spans="1:44"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row>
    <row r="342" spans="1:44"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row>
    <row r="343" spans="1:44"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row>
    <row r="344" spans="1:44"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row>
    <row r="345" spans="1:44"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row>
    <row r="346" spans="1:44"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row>
    <row r="347" spans="1:44"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row>
    <row r="348" spans="1:44"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row>
    <row r="349" spans="1:44"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row>
    <row r="350" spans="1:44"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row>
    <row r="351" spans="1:44"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row>
    <row r="352" spans="1:44"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row>
    <row r="353" spans="1:44"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row>
    <row r="354" spans="1:44"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row>
    <row r="355" spans="1:44"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row>
    <row r="356" spans="1:44"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row>
    <row r="357" spans="1:44"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row>
    <row r="358" spans="1:44"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row>
    <row r="359" spans="1:44"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row>
    <row r="360" spans="1:44"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row>
    <row r="361" spans="1:44"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row>
    <row r="362" spans="1:44"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row>
    <row r="363" spans="1:44"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row>
    <row r="364" spans="1:44"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row>
    <row r="365" spans="1:44"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row>
    <row r="366" spans="1:44"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row>
    <row r="367" spans="1:44"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row>
    <row r="368" spans="1:44"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row>
    <row r="369" spans="1:44"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row>
    <row r="370" spans="1:44"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row>
    <row r="371" spans="1:44"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row>
    <row r="372" spans="1:44"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row>
    <row r="373" spans="1:44"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row>
    <row r="374" spans="1:44"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row>
    <row r="375" spans="1:44"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row>
    <row r="376" spans="1:44"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row>
    <row r="377" spans="1:44"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row>
    <row r="378" spans="1:44"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row>
    <row r="379" spans="1:44"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row>
    <row r="380" spans="1:44"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row>
    <row r="381" spans="1:44"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row>
    <row r="382" spans="1:44"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row>
    <row r="383" spans="1:44"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row>
    <row r="384" spans="1:44"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row>
    <row r="385" spans="1:44"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row>
    <row r="386" spans="1:44"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row>
    <row r="387" spans="1:44"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row>
    <row r="388" spans="1:44"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row>
    <row r="389" spans="1:44"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row>
    <row r="390" spans="1:44"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row>
    <row r="391" spans="1:44"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row>
    <row r="392" spans="1:44"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row>
    <row r="393" spans="1:44"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row>
    <row r="394" spans="1:44" x14ac:dyDescent="0.2">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row>
  </sheetData>
  <mergeCells count="6">
    <mergeCell ref="J67:J71"/>
    <mergeCell ref="F2:J3"/>
    <mergeCell ref="K9:K13"/>
    <mergeCell ref="J35:J43"/>
    <mergeCell ref="J49:J53"/>
    <mergeCell ref="J59:J61"/>
  </mergeCells>
  <conditionalFormatting sqref="I41">
    <cfRule type="expression" dxfId="37" priority="22">
      <formula>$K$41=FALSE</formula>
    </cfRule>
  </conditionalFormatting>
  <conditionalFormatting sqref="I43">
    <cfRule type="expression" dxfId="36" priority="21">
      <formula>$K$43=FALSE</formula>
    </cfRule>
  </conditionalFormatting>
  <conditionalFormatting sqref="I51">
    <cfRule type="expression" dxfId="35" priority="20">
      <formula>$K$51=FALSE</formula>
    </cfRule>
  </conditionalFormatting>
  <conditionalFormatting sqref="I53">
    <cfRule type="expression" dxfId="34" priority="19">
      <formula>$K$53=FALSE</formula>
    </cfRule>
  </conditionalFormatting>
  <conditionalFormatting sqref="I69">
    <cfRule type="expression" dxfId="33" priority="18">
      <formula>$K$69=FALSE</formula>
    </cfRule>
  </conditionalFormatting>
  <conditionalFormatting sqref="I71">
    <cfRule type="expression" dxfId="32" priority="17">
      <formula>$K$71=FALSE</formula>
    </cfRule>
  </conditionalFormatting>
  <conditionalFormatting sqref="K30:L30">
    <cfRule type="expression" dxfId="31" priority="15">
      <formula>$K$41=FALSE</formula>
    </cfRule>
  </conditionalFormatting>
  <conditionalFormatting sqref="H7:L7">
    <cfRule type="expression" dxfId="30" priority="13">
      <formula>$K$51=FALSE</formula>
    </cfRule>
  </conditionalFormatting>
  <conditionalFormatting sqref="J26:K26">
    <cfRule type="expression" dxfId="29" priority="12">
      <formula>$K$69=FALSE</formula>
    </cfRule>
  </conditionalFormatting>
  <conditionalFormatting sqref="B15 B24 D9 D18 D23 D28 F8 F23 H7 H12 H23 J14 J25 K22">
    <cfRule type="expression" dxfId="28" priority="10">
      <formula>$D$5=FALSE</formula>
    </cfRule>
  </conditionalFormatting>
  <conditionalFormatting sqref="D28">
    <cfRule type="expression" dxfId="27" priority="9">
      <formula>$K$41=FALSE</formula>
    </cfRule>
  </conditionalFormatting>
  <conditionalFormatting sqref="B24">
    <cfRule type="expression" dxfId="26" priority="8">
      <formula>$K$43=FALSE</formula>
    </cfRule>
  </conditionalFormatting>
  <conditionalFormatting sqref="H7">
    <cfRule type="expression" dxfId="25" priority="6">
      <formula>$K$51=FALSE</formula>
    </cfRule>
  </conditionalFormatting>
  <conditionalFormatting sqref="F8">
    <cfRule type="expression" dxfId="24" priority="5">
      <formula>$K$53=FALSE</formula>
    </cfRule>
  </conditionalFormatting>
  <conditionalFormatting sqref="J25">
    <cfRule type="expression" dxfId="23" priority="4">
      <formula>$K$69=FALSE</formula>
    </cfRule>
  </conditionalFormatting>
  <conditionalFormatting sqref="F23">
    <cfRule type="expression" dxfId="22" priority="3">
      <formula>$K$71=FALSE</formula>
    </cfRule>
  </conditionalFormatting>
  <conditionalFormatting sqref="F2">
    <cfRule type="expression" dxfId="21" priority="2">
      <formula>$N$2=TRUE</formula>
    </cfRule>
  </conditionalFormatting>
  <dataValidations count="2">
    <dataValidation type="decimal" allowBlank="1" showInputMessage="1" showErrorMessage="1" sqref="C10 D24 F14 F18 I10 J15 H24" xr:uid="{00000000-0002-0000-0700-000000000000}">
      <formula1>0</formula1>
      <formula2>52</formula2>
    </dataValidation>
    <dataValidation type="decimal" allowBlank="1" showInputMessage="1" showErrorMessage="1" sqref="K7 K23 J26 K30" xr:uid="{00000000-0002-0000-0700-000001000000}">
      <formula1>0</formula1>
      <formula2>104</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46" r:id="rId4" name="Check Box 14">
              <controlPr defaultSize="0" autoFill="0" autoLine="0" autoPict="0">
                <anchor moveWithCells="1">
                  <from>
                    <xdr:col>2</xdr:col>
                    <xdr:colOff>508000</xdr:colOff>
                    <xdr:row>3</xdr:row>
                    <xdr:rowOff>177800</xdr:rowOff>
                  </from>
                  <to>
                    <xdr:col>2</xdr:col>
                    <xdr:colOff>812800</xdr:colOff>
                    <xdr:row>5</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4" id="{74683D32-153F-4A9B-AE7F-011976205B06}">
            <xm:f>'Calculations - Revised Model'!$W$74="OVER"</xm:f>
            <x14:dxf>
              <font>
                <color theme="0"/>
              </font>
              <fill>
                <patternFill>
                  <bgColor rgb="FFC00000"/>
                </patternFill>
              </fill>
            </x14:dxf>
          </x14:cfRule>
          <xm:sqref>K9:K13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W354"/>
  <sheetViews>
    <sheetView showRowColHeaders="0" zoomScale="80" zoomScaleNormal="80" workbookViewId="0"/>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25"/>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25" t="s">
        <v>114</v>
      </c>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x14ac:dyDescent="0.2">
      <c r="A6" s="104" t="b">
        <v>0</v>
      </c>
      <c r="B6" s="17"/>
      <c r="C6" s="32"/>
      <c r="D6" s="32"/>
      <c r="E6" s="103" t="s">
        <v>112</v>
      </c>
      <c r="F6" s="103"/>
      <c r="G6" s="103"/>
      <c r="H6" s="103"/>
      <c r="I6" s="103"/>
      <c r="J6" s="103"/>
      <c r="K6" s="103"/>
      <c r="L6" s="103"/>
      <c r="M6" s="103"/>
      <c r="N6" s="103"/>
      <c r="O6" s="32"/>
      <c r="P6" s="32"/>
      <c r="Q6" s="17"/>
      <c r="R6" s="18"/>
      <c r="S6" s="25" t="b">
        <f>IF(OR('Current service model'!N2=FALSE,'Current service model'!G77=FALSE,'Revised service model'!N2=FALSE,'Revised service model'!G77=FALSE),TRUE,FALSE)</f>
        <v>0</v>
      </c>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ht="16" thickBot="1" x14ac:dyDescent="0.25">
      <c r="A7" s="104" t="b">
        <v>0</v>
      </c>
      <c r="B7" s="17"/>
      <c r="C7" s="32"/>
      <c r="D7" s="32"/>
      <c r="E7" s="32"/>
      <c r="F7" s="32"/>
      <c r="G7" s="32"/>
      <c r="H7" s="32"/>
      <c r="I7" s="32"/>
      <c r="J7" s="32"/>
      <c r="K7" s="32"/>
      <c r="L7" s="32"/>
      <c r="M7" s="32"/>
      <c r="N7" s="32"/>
      <c r="O7" s="32"/>
      <c r="P7" s="32"/>
      <c r="Q7" s="17"/>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9.25" customHeight="1" x14ac:dyDescent="0.2">
      <c r="A8" s="16"/>
      <c r="B8" s="17"/>
      <c r="C8" s="32"/>
      <c r="D8" s="32"/>
      <c r="E8" s="32"/>
      <c r="F8" s="32"/>
      <c r="G8" s="199" t="s">
        <v>97</v>
      </c>
      <c r="H8" s="200"/>
      <c r="I8" s="200"/>
      <c r="J8" s="200"/>
      <c r="K8" s="200" t="s">
        <v>115</v>
      </c>
      <c r="L8" s="200"/>
      <c r="M8" s="200"/>
      <c r="N8" s="203"/>
      <c r="O8" s="32"/>
      <c r="P8" s="32"/>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8" customHeight="1" thickBot="1" x14ac:dyDescent="0.25">
      <c r="A9" s="16"/>
      <c r="B9" s="17"/>
      <c r="C9" s="32"/>
      <c r="D9" s="32"/>
      <c r="E9" s="32"/>
      <c r="F9" s="32"/>
      <c r="G9" s="201"/>
      <c r="H9" s="202"/>
      <c r="I9" s="202"/>
      <c r="J9" s="202"/>
      <c r="K9" s="202"/>
      <c r="L9" s="202"/>
      <c r="M9" s="202"/>
      <c r="N9" s="204"/>
      <c r="O9" s="32"/>
      <c r="P9" s="32"/>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ht="36" customHeight="1" x14ac:dyDescent="0.2">
      <c r="A10" s="16"/>
      <c r="B10" s="17"/>
      <c r="C10" s="190" t="s">
        <v>124</v>
      </c>
      <c r="D10" s="191"/>
      <c r="E10" s="191"/>
      <c r="F10" s="192"/>
      <c r="G10" s="205">
        <f>'Calculations - Current Model'!H182</f>
        <v>0</v>
      </c>
      <c r="H10" s="206"/>
      <c r="I10" s="206"/>
      <c r="J10" s="206"/>
      <c r="K10" s="213">
        <f>'Calculations - Revised Model'!H182</f>
        <v>0</v>
      </c>
      <c r="L10" s="213"/>
      <c r="M10" s="213"/>
      <c r="N10" s="214"/>
      <c r="O10" s="32"/>
      <c r="P10" s="32"/>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ht="18" hidden="1" customHeight="1" x14ac:dyDescent="0.2">
      <c r="A11" s="16"/>
      <c r="B11" s="17"/>
      <c r="C11" s="186" t="s">
        <v>133</v>
      </c>
      <c r="D11" s="187"/>
      <c r="E11" s="187"/>
      <c r="F11" s="187"/>
      <c r="G11" s="229">
        <f>'Calculations - Current Model'!H186</f>
        <v>0</v>
      </c>
      <c r="H11" s="230"/>
      <c r="I11" s="230"/>
      <c r="J11" s="231"/>
      <c r="K11" s="232">
        <f>'Calculations - Revised Model'!H186</f>
        <v>0</v>
      </c>
      <c r="L11" s="230"/>
      <c r="M11" s="230"/>
      <c r="N11" s="233"/>
      <c r="O11" s="32"/>
      <c r="P11" s="32"/>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ht="18" hidden="1" customHeight="1" x14ac:dyDescent="0.2">
      <c r="A12" s="16"/>
      <c r="B12" s="17"/>
      <c r="C12" s="186" t="s">
        <v>134</v>
      </c>
      <c r="D12" s="187"/>
      <c r="E12" s="187"/>
      <c r="F12" s="187"/>
      <c r="G12" s="229">
        <f>'Calculations - Current Model'!H187</f>
        <v>0</v>
      </c>
      <c r="H12" s="230"/>
      <c r="I12" s="230"/>
      <c r="J12" s="231"/>
      <c r="K12" s="232">
        <f>'Calculations - Revised Model'!H187</f>
        <v>0</v>
      </c>
      <c r="L12" s="230"/>
      <c r="M12" s="230"/>
      <c r="N12" s="233"/>
      <c r="O12" s="32"/>
      <c r="P12" s="32"/>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ht="18" hidden="1" customHeight="1" x14ac:dyDescent="0.2">
      <c r="A13" s="16"/>
      <c r="B13" s="17"/>
      <c r="C13" s="186" t="s">
        <v>136</v>
      </c>
      <c r="D13" s="187"/>
      <c r="E13" s="187"/>
      <c r="F13" s="187"/>
      <c r="G13" s="229">
        <f>'Calculations - Current Model'!H188</f>
        <v>0</v>
      </c>
      <c r="H13" s="230"/>
      <c r="I13" s="230"/>
      <c r="J13" s="231"/>
      <c r="K13" s="232">
        <f>'Calculations - Revised Model'!H188</f>
        <v>0</v>
      </c>
      <c r="L13" s="230"/>
      <c r="M13" s="230"/>
      <c r="N13" s="233"/>
      <c r="O13" s="32"/>
      <c r="P13" s="32"/>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ht="18" hidden="1" customHeight="1" x14ac:dyDescent="0.2">
      <c r="A14" s="16"/>
      <c r="B14" s="17"/>
      <c r="C14" s="186" t="s">
        <v>135</v>
      </c>
      <c r="D14" s="187"/>
      <c r="E14" s="187"/>
      <c r="F14" s="187"/>
      <c r="G14" s="229">
        <f>'Calculations - Current Model'!H189</f>
        <v>0</v>
      </c>
      <c r="H14" s="230"/>
      <c r="I14" s="230"/>
      <c r="J14" s="231"/>
      <c r="K14" s="232">
        <f>'Calculations - Revised Model'!H189</f>
        <v>0</v>
      </c>
      <c r="L14" s="230"/>
      <c r="M14" s="230"/>
      <c r="N14" s="233"/>
      <c r="O14" s="32"/>
      <c r="P14" s="32"/>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ht="36" customHeight="1" x14ac:dyDescent="0.2">
      <c r="A15" s="16"/>
      <c r="B15" s="17"/>
      <c r="C15" s="193" t="s">
        <v>125</v>
      </c>
      <c r="D15" s="194"/>
      <c r="E15" s="194"/>
      <c r="F15" s="195"/>
      <c r="G15" s="207"/>
      <c r="H15" s="208"/>
      <c r="I15" s="208"/>
      <c r="J15" s="208"/>
      <c r="K15" s="217">
        <f>G10-K10</f>
        <v>0</v>
      </c>
      <c r="L15" s="217"/>
      <c r="M15" s="217"/>
      <c r="N15" s="218"/>
      <c r="O15" s="32"/>
      <c r="P15" s="32"/>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ht="36" customHeight="1" x14ac:dyDescent="0.2">
      <c r="A16" s="16"/>
      <c r="B16" s="17"/>
      <c r="C16" s="164" t="s">
        <v>126</v>
      </c>
      <c r="D16" s="165"/>
      <c r="E16" s="165"/>
      <c r="F16" s="166"/>
      <c r="G16" s="175">
        <f>'Calculations - Current Model'!H214</f>
        <v>0</v>
      </c>
      <c r="H16" s="176"/>
      <c r="I16" s="176"/>
      <c r="J16" s="176"/>
      <c r="K16" s="211">
        <f>'Calculations - Revised Model'!H214</f>
        <v>0</v>
      </c>
      <c r="L16" s="211"/>
      <c r="M16" s="211"/>
      <c r="N16" s="212"/>
      <c r="O16" s="32"/>
      <c r="P16" s="32"/>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ht="18" hidden="1" customHeight="1" x14ac:dyDescent="0.2">
      <c r="A17" s="16"/>
      <c r="B17" s="17"/>
      <c r="C17" s="186" t="s">
        <v>133</v>
      </c>
      <c r="D17" s="187"/>
      <c r="E17" s="187"/>
      <c r="F17" s="187"/>
      <c r="G17" s="188">
        <f>'Calculations - Current Model'!H210</f>
        <v>0</v>
      </c>
      <c r="H17" s="189"/>
      <c r="I17" s="189"/>
      <c r="J17" s="189"/>
      <c r="K17" s="189">
        <f>'Calculations - Revised Model'!H210</f>
        <v>0</v>
      </c>
      <c r="L17" s="189"/>
      <c r="M17" s="189"/>
      <c r="N17" s="234"/>
      <c r="O17" s="32"/>
      <c r="P17" s="32"/>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ht="18" hidden="1" customHeight="1" x14ac:dyDescent="0.2">
      <c r="A18" s="16"/>
      <c r="B18" s="17"/>
      <c r="C18" s="186" t="s">
        <v>134</v>
      </c>
      <c r="D18" s="187"/>
      <c r="E18" s="187"/>
      <c r="F18" s="187"/>
      <c r="G18" s="188">
        <f>'Calculations - Current Model'!H211</f>
        <v>0</v>
      </c>
      <c r="H18" s="189"/>
      <c r="I18" s="189"/>
      <c r="J18" s="189"/>
      <c r="K18" s="189">
        <f>'Calculations - Revised Model'!H211</f>
        <v>0</v>
      </c>
      <c r="L18" s="189"/>
      <c r="M18" s="189"/>
      <c r="N18" s="234"/>
      <c r="O18" s="32"/>
      <c r="P18" s="32"/>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ht="18" hidden="1" customHeight="1" x14ac:dyDescent="0.2">
      <c r="A19" s="16"/>
      <c r="B19" s="17"/>
      <c r="C19" s="186" t="s">
        <v>136</v>
      </c>
      <c r="D19" s="187"/>
      <c r="E19" s="187"/>
      <c r="F19" s="187"/>
      <c r="G19" s="188">
        <f>'Calculations - Current Model'!H212</f>
        <v>0</v>
      </c>
      <c r="H19" s="189"/>
      <c r="I19" s="189"/>
      <c r="J19" s="189"/>
      <c r="K19" s="189">
        <f>'Calculations - Revised Model'!H212</f>
        <v>0</v>
      </c>
      <c r="L19" s="189"/>
      <c r="M19" s="189"/>
      <c r="N19" s="234"/>
      <c r="O19" s="32"/>
      <c r="P19" s="32"/>
      <c r="Q19" s="17"/>
      <c r="R19" s="18"/>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ht="18" hidden="1" customHeight="1" x14ac:dyDescent="0.2">
      <c r="A20" s="16"/>
      <c r="B20" s="17"/>
      <c r="C20" s="186" t="s">
        <v>135</v>
      </c>
      <c r="D20" s="187"/>
      <c r="E20" s="187"/>
      <c r="F20" s="187"/>
      <c r="G20" s="188">
        <f>'Calculations - Current Model'!H213</f>
        <v>0</v>
      </c>
      <c r="H20" s="189"/>
      <c r="I20" s="189"/>
      <c r="J20" s="189"/>
      <c r="K20" s="189">
        <f>'Calculations - Revised Model'!H213</f>
        <v>0</v>
      </c>
      <c r="L20" s="189"/>
      <c r="M20" s="189"/>
      <c r="N20" s="234"/>
      <c r="O20" s="32"/>
      <c r="P20" s="32"/>
      <c r="Q20" s="17"/>
      <c r="R20" s="18"/>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ht="36" customHeight="1" x14ac:dyDescent="0.2">
      <c r="A21" s="16"/>
      <c r="B21" s="17"/>
      <c r="C21" s="193" t="s">
        <v>127</v>
      </c>
      <c r="D21" s="194"/>
      <c r="E21" s="194"/>
      <c r="F21" s="195"/>
      <c r="G21" s="207"/>
      <c r="H21" s="208"/>
      <c r="I21" s="208"/>
      <c r="J21" s="208"/>
      <c r="K21" s="220">
        <f>G16-K16</f>
        <v>0</v>
      </c>
      <c r="L21" s="220"/>
      <c r="M21" s="220"/>
      <c r="N21" s="221"/>
      <c r="O21" s="32"/>
      <c r="P21" s="32"/>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36" customHeight="1" x14ac:dyDescent="0.2">
      <c r="A22" s="16"/>
      <c r="B22" s="17"/>
      <c r="C22" s="164" t="s">
        <v>128</v>
      </c>
      <c r="D22" s="165"/>
      <c r="E22" s="165"/>
      <c r="F22" s="166"/>
      <c r="G22" s="181">
        <f>'Calculations - Current Model'!F175+'Calculations - Current Model'!G175</f>
        <v>0</v>
      </c>
      <c r="H22" s="182"/>
      <c r="I22" s="182"/>
      <c r="J22" s="182"/>
      <c r="K22" s="215">
        <f>'Calculations - Revised Model'!F175+'Calculations - Revised Model'!G175</f>
        <v>0</v>
      </c>
      <c r="L22" s="215"/>
      <c r="M22" s="215"/>
      <c r="N22" s="216"/>
      <c r="O22" s="32"/>
      <c r="P22" s="32"/>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ht="36" customHeight="1" thickBot="1" x14ac:dyDescent="0.25">
      <c r="A23" s="16"/>
      <c r="B23" s="17"/>
      <c r="C23" s="183" t="s">
        <v>129</v>
      </c>
      <c r="D23" s="184"/>
      <c r="E23" s="184"/>
      <c r="F23" s="185"/>
      <c r="G23" s="209" t="str">
        <f>IF(('Calculations - Current Model'!F175+'Calculations - Current Model'!G175)=0,"n/a",'Calculations - Current Model'!I170)</f>
        <v>n/a</v>
      </c>
      <c r="H23" s="210"/>
      <c r="I23" s="210"/>
      <c r="J23" s="210"/>
      <c r="K23" s="210" t="str">
        <f>IF(('Calculations - Revised Model'!F175+'Calculations - Revised Model'!G175)=0,"n/a",'Calculations - Revised Model'!I170)</f>
        <v>n/a</v>
      </c>
      <c r="L23" s="210"/>
      <c r="M23" s="210"/>
      <c r="N23" s="219"/>
      <c r="O23" s="32"/>
      <c r="P23" s="32"/>
      <c r="Q23" s="17"/>
      <c r="R23" s="18"/>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ht="19" hidden="1" x14ac:dyDescent="0.25">
      <c r="A24" s="16"/>
      <c r="B24" s="17"/>
      <c r="C24" s="167" t="s">
        <v>7</v>
      </c>
      <c r="D24" s="168"/>
      <c r="E24" s="168"/>
      <c r="F24" s="169"/>
      <c r="G24" s="177">
        <f>'Calculations - Current Model'!H198</f>
        <v>0</v>
      </c>
      <c r="H24" s="178"/>
      <c r="I24" s="178"/>
      <c r="J24" s="178"/>
      <c r="K24" s="225">
        <f>'Calculations - Revised Model'!H198</f>
        <v>0</v>
      </c>
      <c r="L24" s="178"/>
      <c r="M24" s="178"/>
      <c r="N24" s="226"/>
      <c r="O24" s="32"/>
      <c r="P24" s="32"/>
      <c r="Q24" s="17"/>
      <c r="R24" s="18"/>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ht="19" hidden="1" x14ac:dyDescent="0.2">
      <c r="A25" s="16"/>
      <c r="B25" s="17"/>
      <c r="C25" s="170" t="s">
        <v>8</v>
      </c>
      <c r="D25" s="171"/>
      <c r="E25" s="171"/>
      <c r="F25" s="172"/>
      <c r="G25" s="179">
        <f>'Calculations - Current Model'!H206</f>
        <v>88848.24</v>
      </c>
      <c r="H25" s="180"/>
      <c r="I25" s="180"/>
      <c r="J25" s="180"/>
      <c r="K25" s="227">
        <f>'Calculations - Revised Model'!H206</f>
        <v>88848.24</v>
      </c>
      <c r="L25" s="180"/>
      <c r="M25" s="180"/>
      <c r="N25" s="228"/>
      <c r="O25" s="32"/>
      <c r="P25" s="32"/>
      <c r="Q25" s="17"/>
      <c r="R25" s="18"/>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ht="36" hidden="1" customHeight="1" thickBot="1" x14ac:dyDescent="0.25">
      <c r="A26" s="16"/>
      <c r="B26" s="17"/>
      <c r="C26" s="196" t="s">
        <v>121</v>
      </c>
      <c r="D26" s="197"/>
      <c r="E26" s="197"/>
      <c r="F26" s="198"/>
      <c r="G26" s="173">
        <f>G16+G24+G25</f>
        <v>88848.24</v>
      </c>
      <c r="H26" s="174"/>
      <c r="I26" s="174"/>
      <c r="J26" s="174"/>
      <c r="K26" s="223">
        <f>K16+K24+K25</f>
        <v>88848.24</v>
      </c>
      <c r="L26" s="174"/>
      <c r="M26" s="174"/>
      <c r="N26" s="224"/>
      <c r="O26" s="32"/>
      <c r="P26" s="32" t="s">
        <v>120</v>
      </c>
      <c r="Q26" s="17"/>
      <c r="R26" s="18"/>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6"/>
      <c r="B27" s="17"/>
      <c r="C27" s="32"/>
      <c r="D27" s="32"/>
      <c r="E27" s="32"/>
      <c r="F27" s="32"/>
      <c r="G27" s="32"/>
      <c r="H27" s="32"/>
      <c r="I27" s="32"/>
      <c r="J27" s="32"/>
      <c r="K27" s="222"/>
      <c r="L27" s="222"/>
      <c r="M27" s="222"/>
      <c r="N27" s="222"/>
      <c r="O27" s="32"/>
      <c r="P27" s="32"/>
      <c r="Q27" s="17"/>
      <c r="R27" s="18"/>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6"/>
      <c r="B28" s="17"/>
      <c r="C28" s="32"/>
      <c r="D28" s="32"/>
      <c r="E28" s="32"/>
      <c r="F28" s="32"/>
      <c r="G28" s="32"/>
      <c r="H28" s="32"/>
      <c r="I28" s="32"/>
      <c r="J28" s="32"/>
      <c r="K28" s="222"/>
      <c r="L28" s="222"/>
      <c r="M28" s="222"/>
      <c r="N28" s="222"/>
      <c r="O28" s="32"/>
      <c r="P28" s="32"/>
      <c r="Q28" s="17"/>
      <c r="R28" s="18"/>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6"/>
      <c r="B29" s="17"/>
      <c r="C29" s="32"/>
      <c r="D29" s="32"/>
      <c r="E29" s="32"/>
      <c r="F29" s="32"/>
      <c r="G29" s="32"/>
      <c r="H29" s="32"/>
      <c r="I29" s="32"/>
      <c r="J29" s="32"/>
      <c r="K29" s="32"/>
      <c r="L29" s="32"/>
      <c r="M29" s="32"/>
      <c r="N29" s="32"/>
      <c r="O29" s="32"/>
      <c r="P29" s="32"/>
      <c r="Q29" s="17"/>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16"/>
      <c r="B30" s="17"/>
      <c r="C30" s="32"/>
      <c r="D30" s="32"/>
      <c r="E30" s="32"/>
      <c r="F30" s="32"/>
      <c r="G30" s="32"/>
      <c r="H30" s="32"/>
      <c r="I30" s="32"/>
      <c r="J30" s="32"/>
      <c r="K30" s="32"/>
      <c r="L30" s="32"/>
      <c r="M30" s="32"/>
      <c r="N30" s="32"/>
      <c r="O30" s="32"/>
      <c r="P30" s="32"/>
      <c r="Q30" s="17"/>
      <c r="R30" s="18"/>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6"/>
      <c r="B31" s="17"/>
      <c r="C31" s="17"/>
      <c r="D31" s="17"/>
      <c r="E31" s="17"/>
      <c r="F31" s="17"/>
      <c r="G31" s="17"/>
      <c r="H31" s="17"/>
      <c r="I31" s="17"/>
      <c r="J31" s="17"/>
      <c r="K31" s="17"/>
      <c r="L31" s="17"/>
      <c r="M31" s="17"/>
      <c r="N31" s="17"/>
      <c r="O31" s="17"/>
      <c r="P31" s="17"/>
      <c r="Q31" s="17"/>
      <c r="R31" s="18"/>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6"/>
      <c r="B32" s="17"/>
      <c r="C32" s="17"/>
      <c r="D32" s="17"/>
      <c r="E32" s="17"/>
      <c r="F32" s="17"/>
      <c r="G32" s="17"/>
      <c r="H32" s="17"/>
      <c r="I32" s="17"/>
      <c r="J32" s="17"/>
      <c r="K32" s="17"/>
      <c r="L32" s="17"/>
      <c r="M32" s="17"/>
      <c r="N32" s="17"/>
      <c r="O32" s="17"/>
      <c r="P32" s="17"/>
      <c r="Q32" s="17"/>
      <c r="R32" s="18"/>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6"/>
      <c r="B33" s="17"/>
      <c r="C33" s="17"/>
      <c r="D33" s="17"/>
      <c r="E33" s="17"/>
      <c r="F33" s="17"/>
      <c r="G33" s="17"/>
      <c r="H33" s="17"/>
      <c r="I33" s="17"/>
      <c r="J33" s="17"/>
      <c r="K33" s="17"/>
      <c r="L33" s="17"/>
      <c r="M33" s="17"/>
      <c r="N33" s="17"/>
      <c r="O33" s="17"/>
      <c r="P33" s="17"/>
      <c r="Q33" s="17"/>
      <c r="R33" s="18"/>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21"/>
      <c r="B34" s="22"/>
      <c r="C34" s="22"/>
      <c r="D34" s="22"/>
      <c r="E34" s="22"/>
      <c r="F34" s="22"/>
      <c r="G34" s="22"/>
      <c r="H34" s="22"/>
      <c r="I34" s="22"/>
      <c r="J34" s="22"/>
      <c r="K34" s="22"/>
      <c r="L34" s="22"/>
      <c r="M34" s="22"/>
      <c r="N34" s="22"/>
      <c r="O34" s="22"/>
      <c r="P34" s="22"/>
      <c r="Q34" s="22"/>
      <c r="R34" s="23"/>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sheetData>
  <mergeCells count="55">
    <mergeCell ref="K20:N20"/>
    <mergeCell ref="K17:N17"/>
    <mergeCell ref="C18:F18"/>
    <mergeCell ref="G18:J18"/>
    <mergeCell ref="K18:N18"/>
    <mergeCell ref="C19:F19"/>
    <mergeCell ref="G19:J19"/>
    <mergeCell ref="K19:N19"/>
    <mergeCell ref="C11:F11"/>
    <mergeCell ref="G11:J11"/>
    <mergeCell ref="K11:N11"/>
    <mergeCell ref="C12:F12"/>
    <mergeCell ref="G12:J12"/>
    <mergeCell ref="K12:N12"/>
    <mergeCell ref="C14:F14"/>
    <mergeCell ref="G14:J14"/>
    <mergeCell ref="K14:N14"/>
    <mergeCell ref="C13:F13"/>
    <mergeCell ref="G13:J13"/>
    <mergeCell ref="K13:N13"/>
    <mergeCell ref="K27:N27"/>
    <mergeCell ref="K28:N28"/>
    <mergeCell ref="K26:N26"/>
    <mergeCell ref="K24:N24"/>
    <mergeCell ref="K25:N25"/>
    <mergeCell ref="C10:F10"/>
    <mergeCell ref="C15:F15"/>
    <mergeCell ref="C26:F26"/>
    <mergeCell ref="G8:J9"/>
    <mergeCell ref="K8:N9"/>
    <mergeCell ref="G10:J10"/>
    <mergeCell ref="G15:J15"/>
    <mergeCell ref="G23:J23"/>
    <mergeCell ref="K16:N16"/>
    <mergeCell ref="K10:N10"/>
    <mergeCell ref="K22:N22"/>
    <mergeCell ref="K15:N15"/>
    <mergeCell ref="K23:N23"/>
    <mergeCell ref="C21:F21"/>
    <mergeCell ref="G21:J21"/>
    <mergeCell ref="K21:N21"/>
    <mergeCell ref="C16:F16"/>
    <mergeCell ref="C24:F24"/>
    <mergeCell ref="C25:F25"/>
    <mergeCell ref="G26:J26"/>
    <mergeCell ref="G16:J16"/>
    <mergeCell ref="G24:J24"/>
    <mergeCell ref="G25:J25"/>
    <mergeCell ref="C22:F22"/>
    <mergeCell ref="G22:J22"/>
    <mergeCell ref="C23:F23"/>
    <mergeCell ref="C17:F17"/>
    <mergeCell ref="G17:J17"/>
    <mergeCell ref="C20:F20"/>
    <mergeCell ref="G20:J20"/>
  </mergeCells>
  <conditionalFormatting sqref="E6:N6">
    <cfRule type="expression" dxfId="19" priority="1">
      <formula>$S$6=FALSE</formula>
    </cfRule>
  </conditionalFormatting>
  <pageMargins left="0.7" right="0.7" top="0.75" bottom="0.75" header="0.3" footer="0.3"/>
  <pageSetup paperSize="9" orientation="portrait" r:id="rId1"/>
  <ignoredErrors>
    <ignoredError sqref="K10 K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defaultSize="0" autoFill="0" autoLine="0" autoPict="0" macro="[0]!CheckBox1_Click">
                <anchor moveWithCells="1">
                  <from>
                    <xdr:col>15</xdr:col>
                    <xdr:colOff>241300</xdr:colOff>
                    <xdr:row>3</xdr:row>
                    <xdr:rowOff>101600</xdr:rowOff>
                  </from>
                  <to>
                    <xdr:col>15</xdr:col>
                    <xdr:colOff>546100</xdr:colOff>
                    <xdr:row>4</xdr:row>
                    <xdr:rowOff>139700</xdr:rowOff>
                  </to>
                </anchor>
              </controlPr>
            </control>
          </mc:Choice>
        </mc:AlternateContent>
        <mc:AlternateContent xmlns:mc="http://schemas.openxmlformats.org/markup-compatibility/2006">
          <mc:Choice Requires="x14">
            <control shapeId="19458" r:id="rId5" name="Check Box 2">
              <controlPr defaultSize="0" autoFill="0" autoLine="0" autoPict="0" macro="[0]!CheckBox2_Click">
                <anchor moveWithCells="1">
                  <from>
                    <xdr:col>4</xdr:col>
                    <xdr:colOff>330200</xdr:colOff>
                    <xdr:row>3</xdr:row>
                    <xdr:rowOff>63500</xdr:rowOff>
                  </from>
                  <to>
                    <xdr:col>4</xdr:col>
                    <xdr:colOff>558800</xdr:colOff>
                    <xdr:row>4</xdr:row>
                    <xdr:rowOff>165100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dimension ref="A1:AR394"/>
  <sheetViews>
    <sheetView showRowColHeaders="0" zoomScale="80" zoomScaleNormal="80" workbookViewId="0">
      <selection activeCell="L16" sqref="L16"/>
    </sheetView>
  </sheetViews>
  <sheetFormatPr baseColWidth="10" defaultColWidth="8.83203125" defaultRowHeight="15" x14ac:dyDescent="0.2"/>
  <cols>
    <col min="1" max="1" width="4.83203125" customWidth="1"/>
    <col min="2" max="2" width="13.33203125" customWidth="1"/>
    <col min="3" max="4" width="17.83203125" customWidth="1"/>
    <col min="5" max="5" width="10.83203125" customWidth="1"/>
    <col min="6" max="12" width="17.83203125" customWidth="1"/>
    <col min="13" max="13" width="2.1640625" customWidth="1"/>
  </cols>
  <sheetData>
    <row r="1" spans="1:44" x14ac:dyDescent="0.2">
      <c r="A1" s="24"/>
      <c r="B1" s="14"/>
      <c r="C1" s="14"/>
      <c r="D1" s="14"/>
      <c r="E1" s="14"/>
      <c r="F1" s="14"/>
      <c r="G1" s="14"/>
      <c r="H1" s="14"/>
      <c r="I1" s="14"/>
      <c r="J1" s="14"/>
      <c r="K1" s="14"/>
      <c r="L1" s="14"/>
      <c r="M1" s="15"/>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row>
    <row r="2" spans="1:44" x14ac:dyDescent="0.2">
      <c r="A2" s="17"/>
      <c r="B2" s="17"/>
      <c r="C2" s="17"/>
      <c r="D2" s="17"/>
      <c r="E2" s="17"/>
      <c r="F2" s="162" t="s">
        <v>178</v>
      </c>
      <c r="G2" s="162"/>
      <c r="H2" s="162"/>
      <c r="I2" s="162"/>
      <c r="J2" s="162"/>
      <c r="K2" s="17"/>
      <c r="L2" s="17"/>
      <c r="M2" s="18"/>
      <c r="N2" s="25" t="b">
        <f>IF(OR('Calculations - Revised Mode (2'!J75&gt;'Calculations - Revised Mode (2'!M5,'Calculations - Revised Mode (2'!J92&gt;'Calculations - Revised Mode (2'!M5,'Calculations - Revised Mode (2'!J109&gt;'Calculations - Revised Mode (2'!M5,'Calculations - Revised Mode (2'!J126&gt;'Calculations - Revised Mode (2'!M5,'Calculations - Revised Mode (2'!J142&gt;'Calculations - Revised Mode (2'!M5,'Calculations - Revised Mode (2'!J158&gt;'Calculations - Revised Mode (2'!M5),FALSE,TRUE)</f>
        <v>1</v>
      </c>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row>
    <row r="3" spans="1:44" x14ac:dyDescent="0.2">
      <c r="A3" s="17"/>
      <c r="B3" s="17"/>
      <c r="C3" s="17"/>
      <c r="D3" s="17"/>
      <c r="E3" s="17"/>
      <c r="F3" s="162"/>
      <c r="G3" s="162"/>
      <c r="H3" s="162"/>
      <c r="I3" s="162"/>
      <c r="J3" s="162"/>
      <c r="K3" s="17"/>
      <c r="L3" s="17"/>
      <c r="M3" s="18"/>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row>
    <row r="4" spans="1:44" x14ac:dyDescent="0.2">
      <c r="A4" s="17"/>
      <c r="B4" s="17"/>
      <c r="C4" s="17"/>
      <c r="D4" s="17"/>
      <c r="E4" s="17"/>
      <c r="F4" s="17"/>
      <c r="G4" s="17"/>
      <c r="H4" s="17"/>
      <c r="I4" s="17"/>
      <c r="J4" s="17"/>
      <c r="K4" s="17"/>
      <c r="L4" s="17"/>
      <c r="M4" s="18"/>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row>
    <row r="5" spans="1:44" x14ac:dyDescent="0.2">
      <c r="A5" s="17"/>
      <c r="B5" s="17" t="s">
        <v>111</v>
      </c>
      <c r="C5" s="17"/>
      <c r="D5" s="31" t="b">
        <v>0</v>
      </c>
      <c r="E5" s="17"/>
      <c r="F5" s="17"/>
      <c r="G5" s="17"/>
      <c r="H5" s="17"/>
      <c r="I5" s="17"/>
      <c r="J5" s="17"/>
      <c r="K5" s="17"/>
      <c r="L5" s="17"/>
      <c r="M5" s="18"/>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row>
    <row r="6" spans="1:44" ht="16" thickBot="1" x14ac:dyDescent="0.25">
      <c r="A6" s="17"/>
      <c r="B6" s="17"/>
      <c r="C6" s="17"/>
      <c r="D6" s="17"/>
      <c r="E6" s="17"/>
      <c r="F6" s="17"/>
      <c r="G6" s="17"/>
      <c r="H6" s="17"/>
      <c r="I6" s="17"/>
      <c r="K6" s="17"/>
      <c r="L6" s="17"/>
      <c r="M6" s="18"/>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row>
    <row r="7" spans="1:44" ht="16" thickBot="1" x14ac:dyDescent="0.25">
      <c r="A7" s="17"/>
      <c r="B7" s="17"/>
      <c r="C7" s="17"/>
      <c r="D7" s="17"/>
      <c r="E7" s="17"/>
      <c r="F7" s="17"/>
      <c r="G7" s="17"/>
      <c r="H7" s="101">
        <f>D9*I51</f>
        <v>0</v>
      </c>
      <c r="I7" s="17"/>
      <c r="J7" s="17"/>
      <c r="K7" s="30">
        <v>10.45</v>
      </c>
      <c r="L7" s="17" t="s">
        <v>79</v>
      </c>
      <c r="M7" s="18"/>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row>
    <row r="8" spans="1:44" x14ac:dyDescent="0.2">
      <c r="A8" s="17"/>
      <c r="B8" s="17"/>
      <c r="C8" s="17"/>
      <c r="D8" s="17"/>
      <c r="E8" s="17"/>
      <c r="F8" s="100">
        <f>D9*I53</f>
        <v>0</v>
      </c>
      <c r="G8" s="17"/>
      <c r="H8" s="17"/>
      <c r="I8" s="17"/>
      <c r="J8" s="17"/>
      <c r="K8" s="17"/>
      <c r="L8" s="17"/>
      <c r="M8" s="18"/>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row>
    <row r="9" spans="1:44" ht="16" thickBot="1" x14ac:dyDescent="0.25">
      <c r="A9" s="17"/>
      <c r="B9" s="17"/>
      <c r="C9" s="17"/>
      <c r="D9" s="101">
        <f>B15*I35</f>
        <v>0</v>
      </c>
      <c r="E9" s="17"/>
      <c r="F9" s="17"/>
      <c r="G9" s="17"/>
      <c r="H9" s="17"/>
      <c r="I9" s="17"/>
      <c r="J9" s="17"/>
      <c r="K9" s="163" t="str">
        <f>'Calculations - Revised Mode (2'!T94</f>
        <v>CAPACITY There are capacity delays via:   The maximum mean additional waiting time is:  0 weeks</v>
      </c>
      <c r="L9" s="17"/>
      <c r="M9" s="18"/>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row>
    <row r="10" spans="1:44" ht="16" thickBot="1" x14ac:dyDescent="0.25">
      <c r="A10" s="17"/>
      <c r="B10" s="17"/>
      <c r="C10" s="30">
        <v>7</v>
      </c>
      <c r="D10" s="17" t="s">
        <v>79</v>
      </c>
      <c r="E10" s="17"/>
      <c r="F10" s="17"/>
      <c r="G10" s="17"/>
      <c r="H10" s="17"/>
      <c r="I10" s="30">
        <v>12</v>
      </c>
      <c r="J10" s="17" t="s">
        <v>79</v>
      </c>
      <c r="K10" s="163"/>
      <c r="L10" s="17"/>
      <c r="M10" s="18"/>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row>
    <row r="11" spans="1:44" x14ac:dyDescent="0.2">
      <c r="A11" s="17"/>
      <c r="B11" s="17"/>
      <c r="C11" s="17"/>
      <c r="D11" s="17"/>
      <c r="E11" s="17"/>
      <c r="F11" s="17"/>
      <c r="G11" s="17"/>
      <c r="H11" s="17"/>
      <c r="I11" s="17"/>
      <c r="J11" s="17"/>
      <c r="K11" s="163"/>
      <c r="L11" s="17"/>
      <c r="M11" s="18"/>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row>
    <row r="12" spans="1:44" x14ac:dyDescent="0.2">
      <c r="A12" s="17"/>
      <c r="B12" s="17"/>
      <c r="C12" s="17"/>
      <c r="D12" s="17"/>
      <c r="E12" s="17"/>
      <c r="F12" s="17"/>
      <c r="G12" s="17"/>
      <c r="H12" s="101">
        <f>D9*I49</f>
        <v>0</v>
      </c>
      <c r="I12" s="17"/>
      <c r="J12" s="17"/>
      <c r="K12" s="163"/>
      <c r="L12" s="17"/>
      <c r="M12" s="18"/>
      <c r="N12" s="25"/>
      <c r="O12" s="25"/>
      <c r="P12" s="25"/>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row>
    <row r="13" spans="1:44" ht="16" thickBot="1" x14ac:dyDescent="0.25">
      <c r="A13" s="17"/>
      <c r="B13" s="17"/>
      <c r="C13" s="17"/>
      <c r="D13" s="17"/>
      <c r="E13" s="17"/>
      <c r="F13" s="17"/>
      <c r="G13" s="17"/>
      <c r="H13" s="17"/>
      <c r="I13" s="17"/>
      <c r="J13" s="17"/>
      <c r="K13" s="163"/>
      <c r="L13" s="17"/>
      <c r="M13" s="18"/>
      <c r="N13" s="25"/>
      <c r="O13" s="25"/>
      <c r="P13" s="25"/>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row>
    <row r="14" spans="1:44" ht="16" thickBot="1" x14ac:dyDescent="0.25">
      <c r="A14" s="17"/>
      <c r="B14" s="17"/>
      <c r="C14" s="17"/>
      <c r="D14" s="17"/>
      <c r="E14" s="17"/>
      <c r="F14" s="30">
        <v>8</v>
      </c>
      <c r="G14" s="17" t="s">
        <v>79</v>
      </c>
      <c r="H14" s="17"/>
      <c r="I14" s="17"/>
      <c r="J14" s="101">
        <f>(H12+D18+H23)*I61</f>
        <v>0</v>
      </c>
      <c r="K14" s="93"/>
      <c r="L14" s="17"/>
      <c r="M14" s="18"/>
      <c r="N14" s="25"/>
      <c r="O14" s="25"/>
      <c r="P14" s="25"/>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row>
    <row r="15" spans="1:44" ht="16" thickBot="1" x14ac:dyDescent="0.25">
      <c r="A15" s="17"/>
      <c r="B15" s="134">
        <f>'Calculations - Revised Mode (2'!I9</f>
        <v>25</v>
      </c>
      <c r="C15" s="17"/>
      <c r="D15" s="17"/>
      <c r="E15" s="17"/>
      <c r="F15" s="17"/>
      <c r="G15" s="17"/>
      <c r="H15" s="17"/>
      <c r="I15" s="17"/>
      <c r="J15" s="30">
        <v>12</v>
      </c>
      <c r="K15" s="17" t="s">
        <v>79</v>
      </c>
      <c r="L15" s="17"/>
      <c r="M15" s="18"/>
      <c r="N15" s="25"/>
      <c r="O15" s="25"/>
      <c r="P15" s="25"/>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row>
    <row r="16" spans="1:44" x14ac:dyDescent="0.2">
      <c r="A16" s="17"/>
      <c r="B16" s="17"/>
      <c r="C16" s="17"/>
      <c r="D16" s="17"/>
      <c r="E16" s="17"/>
      <c r="F16" s="17"/>
      <c r="G16" s="17"/>
      <c r="H16" s="17"/>
      <c r="I16" s="17"/>
      <c r="J16" s="17"/>
      <c r="K16" s="17"/>
      <c r="L16" s="17"/>
      <c r="M16" s="18"/>
      <c r="N16" s="25"/>
      <c r="O16" s="25"/>
      <c r="P16" s="25"/>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row>
    <row r="17" spans="1:44" ht="16" thickBot="1" x14ac:dyDescent="0.25">
      <c r="A17" s="17"/>
      <c r="B17" s="17"/>
      <c r="C17" s="17"/>
      <c r="D17" s="17"/>
      <c r="E17" s="17"/>
      <c r="F17" s="17"/>
      <c r="G17" s="17"/>
      <c r="H17" s="17"/>
      <c r="I17" s="17"/>
      <c r="J17" s="17"/>
      <c r="K17" s="17"/>
      <c r="L17" s="17"/>
      <c r="M17" s="18"/>
      <c r="N17" s="25"/>
      <c r="O17" s="25"/>
      <c r="P17" s="25"/>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row>
    <row r="18" spans="1:44" ht="16" thickBot="1" x14ac:dyDescent="0.25">
      <c r="A18" s="17"/>
      <c r="B18" s="17"/>
      <c r="C18" s="17"/>
      <c r="D18" s="101">
        <f>B15*I37</f>
        <v>0</v>
      </c>
      <c r="E18" s="17"/>
      <c r="F18" s="30">
        <v>12</v>
      </c>
      <c r="G18" s="17" t="s">
        <v>79</v>
      </c>
      <c r="H18" s="17"/>
      <c r="I18" s="17"/>
      <c r="J18" s="17"/>
      <c r="K18" s="17"/>
      <c r="L18" s="17"/>
      <c r="M18" s="18"/>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row>
    <row r="19" spans="1:44" x14ac:dyDescent="0.2">
      <c r="A19" s="17"/>
      <c r="B19" s="17"/>
      <c r="C19" s="17"/>
      <c r="D19" s="17"/>
      <c r="E19" s="17"/>
      <c r="F19" s="17"/>
      <c r="G19" s="17"/>
      <c r="H19" s="17"/>
      <c r="I19" s="17"/>
      <c r="J19" s="17"/>
      <c r="K19" s="17"/>
      <c r="L19" s="17"/>
      <c r="M19" s="18"/>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row>
    <row r="20" spans="1:44" x14ac:dyDescent="0.2">
      <c r="A20" s="17"/>
      <c r="B20" s="17"/>
      <c r="C20" s="17"/>
      <c r="D20" s="17"/>
      <c r="E20" s="17"/>
      <c r="F20" s="17"/>
      <c r="G20" s="17"/>
      <c r="H20" s="17"/>
      <c r="I20" s="17"/>
      <c r="J20" s="17"/>
      <c r="K20" s="17"/>
      <c r="L20" s="17"/>
      <c r="M20" s="18"/>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row>
    <row r="21" spans="1:44" x14ac:dyDescent="0.2">
      <c r="A21" s="17"/>
      <c r="B21" s="17"/>
      <c r="C21" s="17"/>
      <c r="D21" s="17"/>
      <c r="E21" s="17"/>
      <c r="F21" s="17"/>
      <c r="G21" s="17"/>
      <c r="H21" s="17"/>
      <c r="I21" s="17"/>
      <c r="J21" s="17"/>
      <c r="K21" s="17"/>
      <c r="L21" s="17"/>
      <c r="M21" s="18"/>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row>
    <row r="22" spans="1:44" ht="16" thickBot="1" x14ac:dyDescent="0.25">
      <c r="A22" s="17"/>
      <c r="B22" s="17"/>
      <c r="C22" s="17"/>
      <c r="D22" s="17"/>
      <c r="E22" s="17"/>
      <c r="F22" s="17"/>
      <c r="G22" s="17"/>
      <c r="H22" s="17"/>
      <c r="I22" s="17"/>
      <c r="J22" s="17"/>
      <c r="K22" s="100">
        <f>(H12+D18+H23)*I59</f>
        <v>0</v>
      </c>
      <c r="L22" s="17"/>
      <c r="M22" s="18"/>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row>
    <row r="23" spans="1:44" ht="16" thickBot="1" x14ac:dyDescent="0.25">
      <c r="A23" s="17"/>
      <c r="B23" s="17"/>
      <c r="C23" s="17"/>
      <c r="D23" s="101">
        <f>B15*I39</f>
        <v>0</v>
      </c>
      <c r="E23" s="17"/>
      <c r="F23" s="100">
        <f>D23*I71</f>
        <v>0</v>
      </c>
      <c r="G23" s="17"/>
      <c r="H23" s="101">
        <f>D23*I67</f>
        <v>0</v>
      </c>
      <c r="I23" s="17"/>
      <c r="J23" s="17"/>
      <c r="K23" s="30">
        <v>10.45</v>
      </c>
      <c r="L23" s="17" t="s">
        <v>79</v>
      </c>
      <c r="M23" s="18"/>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row>
    <row r="24" spans="1:44" ht="16" thickBot="1" x14ac:dyDescent="0.25">
      <c r="A24" s="17"/>
      <c r="B24" s="100">
        <f>B15*I43</f>
        <v>0</v>
      </c>
      <c r="C24" s="17"/>
      <c r="D24" s="30">
        <v>12</v>
      </c>
      <c r="E24" s="17" t="s">
        <v>79</v>
      </c>
      <c r="F24" s="17"/>
      <c r="G24" s="17"/>
      <c r="H24" s="30">
        <v>12</v>
      </c>
      <c r="I24" s="17" t="s">
        <v>79</v>
      </c>
      <c r="J24" s="17"/>
      <c r="K24" s="17"/>
      <c r="L24" s="17"/>
      <c r="M24" s="18"/>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row>
    <row r="25" spans="1:44" ht="16" thickBot="1" x14ac:dyDescent="0.25">
      <c r="A25" s="17"/>
      <c r="B25" s="17"/>
      <c r="C25" s="17"/>
      <c r="D25" s="17"/>
      <c r="E25" s="17"/>
      <c r="F25" s="17"/>
      <c r="G25" s="17"/>
      <c r="H25" s="17"/>
      <c r="I25" s="17"/>
      <c r="J25" s="101">
        <f>D23*I69</f>
        <v>0</v>
      </c>
      <c r="K25" s="17"/>
      <c r="L25" s="17"/>
      <c r="M25" s="18"/>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row>
    <row r="26" spans="1:44" ht="16" thickBot="1" x14ac:dyDescent="0.25">
      <c r="A26" s="17"/>
      <c r="B26" s="17"/>
      <c r="C26" s="17"/>
      <c r="D26" s="17"/>
      <c r="E26" s="17"/>
      <c r="F26" s="17"/>
      <c r="G26" s="17"/>
      <c r="H26" s="17"/>
      <c r="I26" s="17"/>
      <c r="J26" s="30">
        <v>10.45</v>
      </c>
      <c r="K26" s="17" t="s">
        <v>79</v>
      </c>
      <c r="L26" s="17"/>
      <c r="M26" s="18"/>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row>
    <row r="27" spans="1:44" x14ac:dyDescent="0.2">
      <c r="A27" s="17"/>
      <c r="B27" s="17"/>
      <c r="C27" s="17"/>
      <c r="D27" s="17"/>
      <c r="E27" s="17"/>
      <c r="F27" s="17"/>
      <c r="G27" s="17"/>
      <c r="H27" s="17"/>
      <c r="I27" s="17"/>
      <c r="J27" s="17"/>
      <c r="K27" s="17"/>
      <c r="L27" s="17"/>
      <c r="M27" s="18"/>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row>
    <row r="28" spans="1:44" x14ac:dyDescent="0.2">
      <c r="A28" s="17"/>
      <c r="B28" s="17"/>
      <c r="C28" s="17"/>
      <c r="D28" s="101">
        <f>B15*I41</f>
        <v>0</v>
      </c>
      <c r="E28" s="17"/>
      <c r="F28" s="17"/>
      <c r="G28" s="17"/>
      <c r="H28" s="17"/>
      <c r="I28" s="17"/>
      <c r="J28" s="17"/>
      <c r="K28" s="17"/>
      <c r="L28" s="17"/>
      <c r="M28" s="18"/>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row>
    <row r="29" spans="1:44" ht="16" thickBot="1" x14ac:dyDescent="0.25">
      <c r="A29" s="17"/>
      <c r="B29" s="17"/>
      <c r="C29" s="17"/>
      <c r="D29" s="17"/>
      <c r="E29" s="17"/>
      <c r="F29" s="17"/>
      <c r="G29" s="17"/>
      <c r="H29" s="17"/>
      <c r="I29" s="17"/>
      <c r="J29" s="17"/>
      <c r="K29" s="17"/>
      <c r="L29" s="17"/>
      <c r="M29" s="18"/>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row>
    <row r="30" spans="1:44" ht="16" thickBot="1" x14ac:dyDescent="0.25">
      <c r="A30" s="17"/>
      <c r="B30" s="17"/>
      <c r="C30" s="17"/>
      <c r="D30" s="17"/>
      <c r="E30" s="17"/>
      <c r="F30" s="17"/>
      <c r="G30" s="17"/>
      <c r="H30" s="17"/>
      <c r="I30" s="17"/>
      <c r="J30" s="17"/>
      <c r="K30" s="30">
        <v>10.45</v>
      </c>
      <c r="L30" s="17" t="s">
        <v>79</v>
      </c>
      <c r="M30" s="18"/>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row>
    <row r="31" spans="1:44" x14ac:dyDescent="0.2">
      <c r="A31" s="17"/>
      <c r="B31" s="17"/>
      <c r="C31" s="17"/>
      <c r="D31" s="17"/>
      <c r="E31" s="17"/>
      <c r="F31" s="17"/>
      <c r="G31" s="17"/>
      <c r="H31" s="17"/>
      <c r="I31" s="17"/>
      <c r="J31" s="17"/>
      <c r="K31" s="31"/>
      <c r="L31" s="17"/>
      <c r="M31" s="18"/>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row>
    <row r="32" spans="1:44" hidden="1" x14ac:dyDescent="0.2">
      <c r="A32" s="17"/>
      <c r="B32" s="17"/>
      <c r="C32" s="17"/>
      <c r="D32" s="17"/>
      <c r="E32" s="29" t="s">
        <v>1</v>
      </c>
      <c r="F32" s="28"/>
      <c r="G32" s="28"/>
      <c r="H32" s="28"/>
      <c r="I32" s="28"/>
      <c r="J32" s="28"/>
      <c r="K32" s="42"/>
      <c r="L32" s="17"/>
      <c r="M32" s="18"/>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row>
    <row r="33" spans="1:44" hidden="1" x14ac:dyDescent="0.2">
      <c r="A33" s="17"/>
      <c r="B33" s="17"/>
      <c r="C33" s="17"/>
      <c r="D33" s="17"/>
      <c r="E33" s="28"/>
      <c r="F33" s="28"/>
      <c r="G33" s="28"/>
      <c r="H33" s="28"/>
      <c r="I33" s="28"/>
      <c r="J33" s="28"/>
      <c r="K33" s="42"/>
      <c r="L33" s="17"/>
      <c r="M33" s="18"/>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row>
    <row r="34" spans="1:44" ht="16" hidden="1" thickBot="1" x14ac:dyDescent="0.25">
      <c r="A34" s="17"/>
      <c r="B34" s="17"/>
      <c r="C34" s="17"/>
      <c r="D34" s="17"/>
      <c r="E34" s="28"/>
      <c r="F34" s="28"/>
      <c r="G34" s="28"/>
      <c r="H34" s="28"/>
      <c r="I34" s="28"/>
      <c r="J34" s="28"/>
      <c r="K34" s="42"/>
      <c r="L34" s="17"/>
      <c r="M34" s="18"/>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row>
    <row r="35" spans="1:44" ht="16" hidden="1" thickBot="1" x14ac:dyDescent="0.25">
      <c r="A35" s="17"/>
      <c r="B35" s="17"/>
      <c r="C35" s="17"/>
      <c r="D35" s="17"/>
      <c r="E35" s="28"/>
      <c r="F35" s="28"/>
      <c r="G35" s="28"/>
      <c r="H35" s="28"/>
      <c r="I35" s="26">
        <v>0</v>
      </c>
      <c r="J35" s="161" t="str">
        <f>IF((OR(SUM(I35:I43)=0,SUM(I35:I43)=1)),"","Please ensure values = 100%")</f>
        <v/>
      </c>
      <c r="K35" s="42"/>
      <c r="L35" s="17"/>
      <c r="M35" s="18"/>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row>
    <row r="36" spans="1:44" ht="16" hidden="1" thickBot="1" x14ac:dyDescent="0.25">
      <c r="A36" s="17"/>
      <c r="B36" s="17"/>
      <c r="C36" s="17"/>
      <c r="D36" s="17"/>
      <c r="E36" s="28"/>
      <c r="F36" s="28"/>
      <c r="G36" s="28"/>
      <c r="H36" s="28"/>
      <c r="I36" s="28"/>
      <c r="J36" s="161"/>
      <c r="K36" s="42"/>
      <c r="L36" s="17"/>
      <c r="M36" s="18"/>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row>
    <row r="37" spans="1:44" ht="16" hidden="1" thickBot="1" x14ac:dyDescent="0.25">
      <c r="A37" s="17"/>
      <c r="B37" s="17"/>
      <c r="C37" s="17"/>
      <c r="D37" s="17"/>
      <c r="E37" s="28"/>
      <c r="F37" s="28"/>
      <c r="G37" s="28"/>
      <c r="H37" s="28"/>
      <c r="I37" s="26">
        <v>0</v>
      </c>
      <c r="J37" s="161"/>
      <c r="K37" s="42"/>
      <c r="L37" s="17"/>
      <c r="M37" s="18"/>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row>
    <row r="38" spans="1:44" ht="16" hidden="1" thickBot="1" x14ac:dyDescent="0.25">
      <c r="A38" s="17"/>
      <c r="B38" s="17"/>
      <c r="C38" s="17"/>
      <c r="D38" s="17"/>
      <c r="E38" s="28"/>
      <c r="F38" s="28"/>
      <c r="G38" s="28"/>
      <c r="H38" s="28"/>
      <c r="I38" s="28"/>
      <c r="J38" s="161"/>
      <c r="K38" s="42"/>
      <c r="L38" s="17"/>
      <c r="M38" s="18"/>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ht="16" hidden="1" thickBot="1" x14ac:dyDescent="0.25">
      <c r="A39" s="17"/>
      <c r="B39" s="17"/>
      <c r="C39" s="17"/>
      <c r="D39" s="17"/>
      <c r="E39" s="28"/>
      <c r="F39" s="28"/>
      <c r="G39" s="28"/>
      <c r="H39" s="28"/>
      <c r="I39" s="26">
        <v>0</v>
      </c>
      <c r="J39" s="161"/>
      <c r="K39" s="31"/>
      <c r="L39" s="17"/>
      <c r="M39" s="18"/>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ht="16" hidden="1" thickBot="1" x14ac:dyDescent="0.25">
      <c r="A40" s="17"/>
      <c r="B40" s="17"/>
      <c r="C40" s="17"/>
      <c r="D40" s="17"/>
      <c r="E40" s="28"/>
      <c r="F40" s="28"/>
      <c r="G40" s="28"/>
      <c r="H40" s="28"/>
      <c r="I40" s="28"/>
      <c r="J40" s="161"/>
      <c r="K40" s="31"/>
      <c r="L40" s="17"/>
      <c r="M40" s="18"/>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ht="16" hidden="1" thickBot="1" x14ac:dyDescent="0.25">
      <c r="A41" s="17"/>
      <c r="B41" s="17"/>
      <c r="C41" s="17"/>
      <c r="D41" s="17"/>
      <c r="E41" s="28"/>
      <c r="F41" s="28"/>
      <c r="G41" s="28"/>
      <c r="H41" s="28"/>
      <c r="I41" s="26">
        <v>0</v>
      </c>
      <c r="J41" s="161"/>
      <c r="K41" s="31" t="b">
        <v>0</v>
      </c>
      <c r="L41" s="17"/>
      <c r="M41" s="18"/>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ht="16" hidden="1" thickBot="1" x14ac:dyDescent="0.25">
      <c r="A42" s="17"/>
      <c r="B42" s="17"/>
      <c r="C42" s="17"/>
      <c r="D42" s="17"/>
      <c r="E42" s="28"/>
      <c r="F42" s="28"/>
      <c r="G42" s="28"/>
      <c r="H42" s="28"/>
      <c r="I42" s="28"/>
      <c r="J42" s="161"/>
      <c r="K42" s="31"/>
      <c r="L42" s="17"/>
      <c r="M42" s="18"/>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ht="16" hidden="1" thickBot="1" x14ac:dyDescent="0.25">
      <c r="A43" s="17"/>
      <c r="B43" s="17"/>
      <c r="C43" s="17"/>
      <c r="D43" s="17"/>
      <c r="E43" s="28"/>
      <c r="F43" s="28"/>
      <c r="G43" s="28"/>
      <c r="H43" s="28"/>
      <c r="I43" s="26">
        <v>0</v>
      </c>
      <c r="J43" s="161"/>
      <c r="K43" s="31" t="b">
        <v>0</v>
      </c>
      <c r="L43" s="17"/>
      <c r="M43" s="18"/>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hidden="1" x14ac:dyDescent="0.2">
      <c r="A44" s="17"/>
      <c r="B44" s="17"/>
      <c r="C44" s="17"/>
      <c r="D44" s="17"/>
      <c r="E44" s="28"/>
      <c r="F44" s="28"/>
      <c r="G44" s="28"/>
      <c r="H44" s="28"/>
      <c r="I44" s="28"/>
      <c r="J44" s="28"/>
      <c r="K44" s="31"/>
      <c r="L44" s="17"/>
      <c r="M44" s="18"/>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hidden="1" x14ac:dyDescent="0.2">
      <c r="A45" s="17"/>
      <c r="B45" s="17"/>
      <c r="C45" s="17"/>
      <c r="D45" s="17"/>
      <c r="E45" s="17"/>
      <c r="F45" s="17"/>
      <c r="G45" s="17"/>
      <c r="H45" s="17"/>
      <c r="I45" s="17"/>
      <c r="J45" s="17"/>
      <c r="K45" s="31"/>
      <c r="L45" s="17"/>
      <c r="M45" s="18"/>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hidden="1" x14ac:dyDescent="0.2">
      <c r="A46" s="17"/>
      <c r="B46" s="17"/>
      <c r="C46" s="17"/>
      <c r="D46" s="17"/>
      <c r="E46" s="29" t="s">
        <v>1</v>
      </c>
      <c r="F46" s="28"/>
      <c r="G46" s="28"/>
      <c r="H46" s="28"/>
      <c r="I46" s="28"/>
      <c r="J46" s="28"/>
      <c r="K46" s="31"/>
      <c r="L46" s="17"/>
      <c r="M46" s="18"/>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hidden="1" x14ac:dyDescent="0.2">
      <c r="A47" s="17"/>
      <c r="B47" s="17"/>
      <c r="C47" s="17"/>
      <c r="D47" s="17"/>
      <c r="E47" s="28"/>
      <c r="F47" s="28"/>
      <c r="G47" s="28"/>
      <c r="H47" s="28"/>
      <c r="I47" s="28"/>
      <c r="J47" s="28"/>
      <c r="K47" s="31"/>
      <c r="L47" s="17"/>
      <c r="M47" s="18"/>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ht="16" hidden="1" thickBot="1" x14ac:dyDescent="0.25">
      <c r="A48" s="17"/>
      <c r="B48" s="17"/>
      <c r="C48" s="17"/>
      <c r="D48" s="17"/>
      <c r="E48" s="28"/>
      <c r="F48" s="28"/>
      <c r="G48" s="28"/>
      <c r="H48" s="28"/>
      <c r="I48" s="28"/>
      <c r="J48" s="28"/>
      <c r="K48" s="31"/>
      <c r="L48" s="17"/>
      <c r="M48" s="18"/>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ht="16" hidden="1" thickBot="1" x14ac:dyDescent="0.25">
      <c r="A49" s="17"/>
      <c r="B49" s="17"/>
      <c r="C49" s="17"/>
      <c r="D49" s="17"/>
      <c r="E49" s="28"/>
      <c r="F49" s="28"/>
      <c r="G49" s="28"/>
      <c r="H49" s="28"/>
      <c r="I49" s="26">
        <v>0</v>
      </c>
      <c r="J49" s="161" t="str">
        <f>IF((OR(SUM(I49:I53)=0,SUM(I49:I53)=1)),"","Please ensure values = 100%")</f>
        <v/>
      </c>
      <c r="K49" s="31"/>
      <c r="L49" s="17"/>
      <c r="M49" s="18"/>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ht="16" hidden="1" thickBot="1" x14ac:dyDescent="0.25">
      <c r="A50" s="17"/>
      <c r="B50" s="17"/>
      <c r="C50" s="17"/>
      <c r="D50" s="17"/>
      <c r="E50" s="28"/>
      <c r="F50" s="28"/>
      <c r="G50" s="28"/>
      <c r="H50" s="28"/>
      <c r="I50" s="28"/>
      <c r="J50" s="161"/>
      <c r="K50" s="31"/>
      <c r="L50" s="17"/>
      <c r="M50" s="18"/>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ht="16" hidden="1" thickBot="1" x14ac:dyDescent="0.25">
      <c r="A51" s="17"/>
      <c r="B51" s="17"/>
      <c r="C51" s="17"/>
      <c r="D51" s="17"/>
      <c r="E51" s="28"/>
      <c r="F51" s="28"/>
      <c r="G51" s="28"/>
      <c r="H51" s="28"/>
      <c r="I51" s="26">
        <v>0</v>
      </c>
      <c r="J51" s="161"/>
      <c r="K51" s="31" t="b">
        <v>0</v>
      </c>
      <c r="L51" s="17"/>
      <c r="M51" s="18"/>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ht="16" hidden="1" thickBot="1" x14ac:dyDescent="0.25">
      <c r="A52" s="17"/>
      <c r="B52" s="17"/>
      <c r="C52" s="17"/>
      <c r="D52" s="17"/>
      <c r="E52" s="28"/>
      <c r="F52" s="28"/>
      <c r="G52" s="28"/>
      <c r="H52" s="28"/>
      <c r="I52" s="28"/>
      <c r="J52" s="161"/>
      <c r="K52" s="31"/>
      <c r="L52" s="17"/>
      <c r="M52" s="18"/>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ht="16" hidden="1" thickBot="1" x14ac:dyDescent="0.25">
      <c r="A53" s="17"/>
      <c r="B53" s="17"/>
      <c r="C53" s="17"/>
      <c r="D53" s="17"/>
      <c r="E53" s="28"/>
      <c r="F53" s="28"/>
      <c r="G53" s="28"/>
      <c r="H53" s="28"/>
      <c r="I53" s="26">
        <v>0</v>
      </c>
      <c r="J53" s="161"/>
      <c r="K53" s="31" t="b">
        <v>0</v>
      </c>
      <c r="L53" s="17"/>
      <c r="M53" s="18"/>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hidden="1" x14ac:dyDescent="0.2">
      <c r="A54" s="17"/>
      <c r="B54" s="17"/>
      <c r="C54" s="17"/>
      <c r="D54" s="17"/>
      <c r="E54" s="28"/>
      <c r="F54" s="28"/>
      <c r="G54" s="28"/>
      <c r="H54" s="28"/>
      <c r="I54" s="28"/>
      <c r="J54" s="28"/>
      <c r="K54" s="31"/>
      <c r="L54" s="17"/>
      <c r="M54" s="18"/>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hidden="1" x14ac:dyDescent="0.2">
      <c r="A55" s="17"/>
      <c r="B55" s="17"/>
      <c r="C55" s="17"/>
      <c r="D55" s="17"/>
      <c r="E55" s="17"/>
      <c r="F55" s="17"/>
      <c r="G55" s="17"/>
      <c r="H55" s="17"/>
      <c r="I55" s="17"/>
      <c r="J55" s="17"/>
      <c r="K55" s="31"/>
      <c r="L55" s="17"/>
      <c r="M55" s="18"/>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hidden="1" x14ac:dyDescent="0.2">
      <c r="A56" s="17"/>
      <c r="B56" s="17"/>
      <c r="C56" s="17"/>
      <c r="D56" s="17"/>
      <c r="E56" s="29" t="s">
        <v>1</v>
      </c>
      <c r="F56" s="28"/>
      <c r="G56" s="28"/>
      <c r="H56" s="28"/>
      <c r="I56" s="28"/>
      <c r="J56" s="28"/>
      <c r="K56" s="31"/>
      <c r="L56" s="17"/>
      <c r="M56" s="18"/>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hidden="1" x14ac:dyDescent="0.2">
      <c r="A57" s="17"/>
      <c r="B57" s="17"/>
      <c r="C57" s="17"/>
      <c r="D57" s="17"/>
      <c r="E57" s="28"/>
      <c r="F57" s="28"/>
      <c r="G57" s="28"/>
      <c r="H57" s="28"/>
      <c r="I57" s="28"/>
      <c r="J57" s="28"/>
      <c r="K57" s="31"/>
      <c r="L57" s="17"/>
      <c r="M57" s="18"/>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ht="16" hidden="1" thickBot="1" x14ac:dyDescent="0.25">
      <c r="A58" s="17"/>
      <c r="B58" s="17"/>
      <c r="C58" s="17"/>
      <c r="D58" s="17"/>
      <c r="E58" s="28"/>
      <c r="F58" s="28"/>
      <c r="G58" s="28"/>
      <c r="H58" s="28"/>
      <c r="I58" s="28"/>
      <c r="J58" s="28"/>
      <c r="K58" s="31"/>
      <c r="L58" s="17"/>
      <c r="M58" s="18"/>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ht="16" hidden="1" thickBot="1" x14ac:dyDescent="0.25">
      <c r="A59" s="17"/>
      <c r="B59" s="17"/>
      <c r="C59" s="17"/>
      <c r="D59" s="17"/>
      <c r="E59" s="28"/>
      <c r="F59" s="28"/>
      <c r="G59" s="28"/>
      <c r="H59" s="28"/>
      <c r="I59" s="26">
        <v>0</v>
      </c>
      <c r="J59" s="161" t="str">
        <f>IF((OR(SUM(I59:I61)=0,SUM(I59:I61)=1)),"","Please ensure values = 100%")</f>
        <v/>
      </c>
      <c r="K59" s="31"/>
      <c r="L59" s="17"/>
      <c r="M59" s="18"/>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ht="16" hidden="1" thickBot="1" x14ac:dyDescent="0.25">
      <c r="A60" s="17"/>
      <c r="B60" s="17"/>
      <c r="C60" s="17"/>
      <c r="D60" s="17"/>
      <c r="E60" s="28"/>
      <c r="F60" s="28"/>
      <c r="G60" s="28"/>
      <c r="H60" s="28"/>
      <c r="I60" s="28"/>
      <c r="J60" s="161"/>
      <c r="K60" s="31"/>
      <c r="L60" s="17"/>
      <c r="M60" s="18"/>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ht="16" hidden="1" thickBot="1" x14ac:dyDescent="0.25">
      <c r="A61" s="17"/>
      <c r="B61" s="17"/>
      <c r="C61" s="17"/>
      <c r="D61" s="17"/>
      <c r="E61" s="28"/>
      <c r="F61" s="28"/>
      <c r="G61" s="28"/>
      <c r="H61" s="28"/>
      <c r="I61" s="26">
        <v>0</v>
      </c>
      <c r="J61" s="161"/>
      <c r="K61" s="31"/>
      <c r="L61" s="17"/>
      <c r="M61" s="18"/>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row r="62" spans="1:44" hidden="1" x14ac:dyDescent="0.2">
      <c r="A62" s="17"/>
      <c r="B62" s="17"/>
      <c r="C62" s="17"/>
      <c r="D62" s="17"/>
      <c r="E62" s="28"/>
      <c r="F62" s="28"/>
      <c r="G62" s="28"/>
      <c r="H62" s="28"/>
      <c r="I62" s="28"/>
      <c r="J62" s="28"/>
      <c r="K62" s="31"/>
      <c r="L62" s="17"/>
      <c r="M62" s="18"/>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row>
    <row r="63" spans="1:44" hidden="1" x14ac:dyDescent="0.2">
      <c r="A63" s="17"/>
      <c r="B63" s="17"/>
      <c r="C63" s="17"/>
      <c r="D63" s="17"/>
      <c r="E63" s="17"/>
      <c r="F63" s="17"/>
      <c r="G63" s="17"/>
      <c r="H63" s="17"/>
      <c r="I63" s="17"/>
      <c r="J63" s="17"/>
      <c r="K63" s="31"/>
      <c r="L63" s="17"/>
      <c r="M63" s="18"/>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row>
    <row r="64" spans="1:44" x14ac:dyDescent="0.2">
      <c r="A64" s="17"/>
      <c r="B64" s="17"/>
      <c r="C64" s="17"/>
      <c r="D64" s="17"/>
      <c r="E64" s="29" t="s">
        <v>1</v>
      </c>
      <c r="F64" s="28"/>
      <c r="G64" s="28"/>
      <c r="H64" s="28"/>
      <c r="I64" s="28"/>
      <c r="J64" s="28"/>
      <c r="K64" s="31"/>
      <c r="L64" s="17"/>
      <c r="M64" s="18"/>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row>
    <row r="65" spans="1:44" x14ac:dyDescent="0.2">
      <c r="A65" s="17"/>
      <c r="B65" s="17"/>
      <c r="C65" s="17"/>
      <c r="D65" s="17"/>
      <c r="E65" s="28"/>
      <c r="F65" s="28"/>
      <c r="G65" s="28"/>
      <c r="H65" s="28"/>
      <c r="I65" s="28"/>
      <c r="J65" s="28"/>
      <c r="K65" s="31"/>
      <c r="L65" s="17"/>
      <c r="M65" s="18"/>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row>
    <row r="66" spans="1:44" ht="16" thickBot="1" x14ac:dyDescent="0.25">
      <c r="A66" s="17"/>
      <c r="B66" s="17"/>
      <c r="C66" s="17"/>
      <c r="D66" s="17"/>
      <c r="E66" s="28"/>
      <c r="F66" s="28"/>
      <c r="G66" s="28"/>
      <c r="H66" s="28"/>
      <c r="I66" s="28"/>
      <c r="J66" s="28"/>
      <c r="K66" s="31"/>
      <c r="L66" s="17"/>
      <c r="M66" s="18"/>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row>
    <row r="67" spans="1:44" ht="16" thickBot="1" x14ac:dyDescent="0.25">
      <c r="A67" s="17"/>
      <c r="B67" s="17"/>
      <c r="C67" s="17"/>
      <c r="D67" s="17"/>
      <c r="E67" s="28"/>
      <c r="F67" s="28"/>
      <c r="G67" s="28"/>
      <c r="H67" s="28"/>
      <c r="I67" s="26">
        <v>1</v>
      </c>
      <c r="J67" s="161" t="str">
        <f>IF((OR(SUM(I67:I71)=0,SUM(I67:I71)=1)),"","Please ensure values = 100%")</f>
        <v/>
      </c>
      <c r="K67" s="31"/>
      <c r="L67" s="17"/>
      <c r="M67" s="18"/>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1:44" ht="16" thickBot="1" x14ac:dyDescent="0.25">
      <c r="A68" s="17"/>
      <c r="B68" s="17"/>
      <c r="C68" s="17"/>
      <c r="D68" s="17"/>
      <c r="E68" s="28"/>
      <c r="F68" s="28"/>
      <c r="G68" s="28"/>
      <c r="H68" s="28"/>
      <c r="I68" s="28"/>
      <c r="J68" s="161"/>
      <c r="K68" s="31"/>
      <c r="L68" s="17"/>
      <c r="M68" s="18"/>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1:44" ht="16" thickBot="1" x14ac:dyDescent="0.25">
      <c r="A69" s="17"/>
      <c r="B69" s="17"/>
      <c r="C69" s="17"/>
      <c r="D69" s="17"/>
      <c r="E69" s="28"/>
      <c r="F69" s="28"/>
      <c r="G69" s="28"/>
      <c r="H69" s="28"/>
      <c r="I69" s="26">
        <v>0</v>
      </c>
      <c r="J69" s="161"/>
      <c r="K69" s="31" t="b">
        <v>0</v>
      </c>
      <c r="L69" s="17"/>
      <c r="M69" s="18"/>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1:44" ht="16" thickBot="1" x14ac:dyDescent="0.25">
      <c r="A70" s="17"/>
      <c r="B70" s="17"/>
      <c r="C70" s="17"/>
      <c r="D70" s="17"/>
      <c r="E70" s="28"/>
      <c r="F70" s="28"/>
      <c r="G70" s="28"/>
      <c r="H70" s="28"/>
      <c r="I70" s="28"/>
      <c r="J70" s="161"/>
      <c r="K70" s="31"/>
      <c r="L70" s="17"/>
      <c r="M70" s="18"/>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1:44" ht="16" thickBot="1" x14ac:dyDescent="0.25">
      <c r="A71" s="17"/>
      <c r="B71" s="17"/>
      <c r="C71" s="17"/>
      <c r="D71" s="17"/>
      <c r="E71" s="28"/>
      <c r="F71" s="28"/>
      <c r="G71" s="28"/>
      <c r="H71" s="28"/>
      <c r="I71" s="26">
        <v>0</v>
      </c>
      <c r="J71" s="161"/>
      <c r="K71" s="31" t="b">
        <v>0</v>
      </c>
      <c r="L71" s="17"/>
      <c r="M71" s="18"/>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1:44" x14ac:dyDescent="0.2">
      <c r="A72" s="17"/>
      <c r="B72" s="17"/>
      <c r="C72" s="17"/>
      <c r="D72" s="17"/>
      <c r="E72" s="28"/>
      <c r="F72" s="28"/>
      <c r="G72" s="28"/>
      <c r="H72" s="28"/>
      <c r="I72" s="28"/>
      <c r="J72" s="28"/>
      <c r="K72" s="42"/>
      <c r="L72" s="17"/>
      <c r="M72" s="18"/>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1:44" x14ac:dyDescent="0.2">
      <c r="A73" s="17"/>
      <c r="B73" s="17"/>
      <c r="C73" s="17"/>
      <c r="D73" s="17"/>
      <c r="E73" s="17"/>
      <c r="F73" s="17"/>
      <c r="G73" s="17"/>
      <c r="H73" s="17"/>
      <c r="I73" s="17"/>
      <c r="J73" s="17"/>
      <c r="K73" s="42"/>
      <c r="L73" s="17"/>
      <c r="M73" s="18"/>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1:44" x14ac:dyDescent="0.2">
      <c r="A74" s="22"/>
      <c r="B74" s="22"/>
      <c r="C74" s="22"/>
      <c r="D74" s="22"/>
      <c r="E74" s="22"/>
      <c r="F74" s="22"/>
      <c r="G74" s="22"/>
      <c r="H74" s="22"/>
      <c r="I74" s="22"/>
      <c r="J74" s="22"/>
      <c r="K74" s="22"/>
      <c r="L74" s="22"/>
      <c r="M74" s="23"/>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1:44"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1:44" x14ac:dyDescent="0.2">
      <c r="A76" s="1"/>
      <c r="B76" s="1"/>
      <c r="C76" s="1"/>
      <c r="D76" s="25"/>
      <c r="E76" s="25"/>
      <c r="F76" s="25"/>
      <c r="G76" s="25"/>
      <c r="H76" s="25"/>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1:44" x14ac:dyDescent="0.2">
      <c r="A77" s="1"/>
      <c r="B77" s="1"/>
      <c r="C77" s="1"/>
      <c r="D77" s="25"/>
      <c r="E77" s="25"/>
      <c r="F77" s="25" t="s">
        <v>113</v>
      </c>
      <c r="G77" s="25" t="b">
        <f>IF(AND(J35="",J49="",J59="",J67=""),TRUE,FALSE)</f>
        <v>1</v>
      </c>
      <c r="H77" s="25"/>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1:44" x14ac:dyDescent="0.2">
      <c r="A78" s="1"/>
      <c r="B78" s="1"/>
      <c r="C78" s="1"/>
      <c r="D78" s="25"/>
      <c r="E78" s="25"/>
      <c r="F78" s="25"/>
      <c r="G78" s="25"/>
      <c r="H78" s="25"/>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1:44"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row>
    <row r="80" spans="1:44"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row>
    <row r="81" spans="1:44"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row>
    <row r="82" spans="1:44"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row>
    <row r="83" spans="1:44"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row>
    <row r="84" spans="1:44"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row>
    <row r="85" spans="1:44"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row>
    <row r="86" spans="1:44"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row>
    <row r="87" spans="1:44"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row>
    <row r="88" spans="1:44"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row>
    <row r="89" spans="1:44"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row>
    <row r="90" spans="1:44"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row>
    <row r="91" spans="1:44"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row>
    <row r="92" spans="1:44"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row>
    <row r="93" spans="1:44"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row>
    <row r="94" spans="1:44"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row>
    <row r="95" spans="1:44"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row>
    <row r="96" spans="1:44"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row>
    <row r="97" spans="1:44"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row>
    <row r="98" spans="1:44"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row>
    <row r="99" spans="1:44"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row>
    <row r="100" spans="1:44"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row>
    <row r="101" spans="1:44"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row>
    <row r="102" spans="1:44"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row>
    <row r="103" spans="1:44"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row>
    <row r="104" spans="1:44"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row>
    <row r="105" spans="1:44"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row>
    <row r="106" spans="1:44"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row>
    <row r="107" spans="1:44"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row>
    <row r="108" spans="1:44"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row>
    <row r="109" spans="1:44"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row>
    <row r="110" spans="1:44"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row>
    <row r="111" spans="1:44"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row>
    <row r="112" spans="1:44"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row>
    <row r="113" spans="1:44"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row>
    <row r="114" spans="1:44"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row>
    <row r="115" spans="1:44"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row>
    <row r="116" spans="1:44"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row>
    <row r="117" spans="1:44"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row>
    <row r="118" spans="1:44"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row>
    <row r="119" spans="1:44"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row>
    <row r="120" spans="1:44"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row>
    <row r="121" spans="1:44"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row>
    <row r="122" spans="1:44"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row>
    <row r="123" spans="1:44"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row>
    <row r="124" spans="1:44"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row>
    <row r="125" spans="1:44"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row>
    <row r="126" spans="1:44"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row>
    <row r="127" spans="1:44"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row>
    <row r="128" spans="1:44"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row>
    <row r="129" spans="1:44"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row>
    <row r="130" spans="1:44"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row>
    <row r="131" spans="1:44"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row>
    <row r="132" spans="1:44"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row>
    <row r="133" spans="1:44"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row>
    <row r="134" spans="1:44"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row>
    <row r="135" spans="1:44"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row>
    <row r="136" spans="1:44"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row>
    <row r="137" spans="1:44"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row>
    <row r="138" spans="1:44"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row>
    <row r="139" spans="1:44"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row>
    <row r="140" spans="1:44"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row>
    <row r="141" spans="1:44"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row>
    <row r="142" spans="1:44"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row>
    <row r="143" spans="1:44"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row>
    <row r="144" spans="1:44"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row>
    <row r="145" spans="1:44"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row>
    <row r="146" spans="1:44"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row>
    <row r="147" spans="1:44"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row>
    <row r="148" spans="1:44"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row>
    <row r="149" spans="1:44"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row>
    <row r="150" spans="1:44"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row>
    <row r="151" spans="1:44"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row>
    <row r="152" spans="1:44"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row>
    <row r="153" spans="1:44"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row>
    <row r="154" spans="1:44"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row>
    <row r="155" spans="1:44"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row>
    <row r="156" spans="1:44"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row>
    <row r="157" spans="1:44"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row>
    <row r="158" spans="1:44"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row>
    <row r="159" spans="1:44"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row>
    <row r="160" spans="1:44"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row>
    <row r="161" spans="1:44"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row>
    <row r="162" spans="1:44"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row>
    <row r="163" spans="1:44"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row>
    <row r="164" spans="1:44"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row>
    <row r="165" spans="1:44"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row>
    <row r="166" spans="1:44"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row>
    <row r="167" spans="1:44"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row>
    <row r="168" spans="1:44"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row>
    <row r="169" spans="1:44"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row>
    <row r="170" spans="1:44"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row>
    <row r="171" spans="1:44"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row>
    <row r="172" spans="1:44"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row>
    <row r="173" spans="1:44"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row>
    <row r="174" spans="1:44"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row>
    <row r="175" spans="1:44"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row>
    <row r="176" spans="1:44"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row>
    <row r="177" spans="1:44"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row>
    <row r="178" spans="1:44"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row>
    <row r="179" spans="1:44"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row>
    <row r="180" spans="1:44"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row>
    <row r="181" spans="1:44"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row>
    <row r="182" spans="1:44"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row>
    <row r="183" spans="1:44"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row>
    <row r="184" spans="1:44"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row>
    <row r="185" spans="1:44"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row>
    <row r="186" spans="1:44"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row>
    <row r="187" spans="1:44"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row>
    <row r="188" spans="1:44"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row>
    <row r="189" spans="1:44"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row>
    <row r="190" spans="1:44"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row>
    <row r="191" spans="1:44"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row>
    <row r="192" spans="1:44"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row>
    <row r="193" spans="1:44"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row>
    <row r="194" spans="1:44"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row>
    <row r="195" spans="1:44"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row>
    <row r="196" spans="1:44"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row>
    <row r="197" spans="1:44"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row>
    <row r="198" spans="1:44"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row>
    <row r="199" spans="1:44"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row>
    <row r="200" spans="1:44"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row>
    <row r="201" spans="1:44"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row>
    <row r="202" spans="1:44"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row>
    <row r="203" spans="1:44"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row>
    <row r="204" spans="1:44"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row>
    <row r="205" spans="1:44"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row>
    <row r="206" spans="1:44"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row>
    <row r="207" spans="1:44"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row>
    <row r="208" spans="1:44"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row>
    <row r="209" spans="1:44"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row>
    <row r="210" spans="1:44"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row>
    <row r="211" spans="1:44"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row>
    <row r="212" spans="1:44"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row>
    <row r="213" spans="1:44"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row>
    <row r="214" spans="1:44"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row>
    <row r="215" spans="1:44"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row>
    <row r="216" spans="1:44"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row>
    <row r="217" spans="1:44"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row>
    <row r="218" spans="1:44"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row>
    <row r="219" spans="1:44"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row>
    <row r="220" spans="1:44"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row>
    <row r="221" spans="1:44"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row>
    <row r="222" spans="1:44"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row>
    <row r="223" spans="1:44"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row>
    <row r="224" spans="1:44"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row>
    <row r="225" spans="1:44"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row>
    <row r="226" spans="1:44"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row>
    <row r="227" spans="1:44"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row>
    <row r="228" spans="1:44"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row>
    <row r="229" spans="1:44"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row>
    <row r="230" spans="1:44"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row>
    <row r="231" spans="1:44"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row>
    <row r="232" spans="1:44"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row>
    <row r="233" spans="1:44"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row>
    <row r="234" spans="1:44"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row>
    <row r="235" spans="1:44"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row>
    <row r="236" spans="1:44"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row>
    <row r="237" spans="1:44"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row>
    <row r="238" spans="1:44"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row>
    <row r="239" spans="1:44"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row>
    <row r="240" spans="1:44"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row>
    <row r="241" spans="1:44"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row>
    <row r="242" spans="1:44"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row>
    <row r="243" spans="1:44"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row>
    <row r="244" spans="1:44"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row>
    <row r="245" spans="1:44"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row>
    <row r="246" spans="1:44"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row>
    <row r="247" spans="1:44"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row>
    <row r="248" spans="1:44"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row>
    <row r="249" spans="1:44"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row>
    <row r="250" spans="1:44"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row>
    <row r="251" spans="1:44"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row>
    <row r="252" spans="1:44"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row>
    <row r="253" spans="1:44"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row>
    <row r="254" spans="1:44"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row>
    <row r="255" spans="1:44"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row>
    <row r="256" spans="1:44"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row>
    <row r="257" spans="1:44"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row>
    <row r="258" spans="1:44"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row>
    <row r="259" spans="1:44"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row>
    <row r="260" spans="1:44"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row>
    <row r="261" spans="1:44"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row>
    <row r="262" spans="1:44"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row>
    <row r="263" spans="1:44"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row>
    <row r="264" spans="1:44"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row>
    <row r="265" spans="1:44"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row>
    <row r="266" spans="1:44"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row>
    <row r="267" spans="1:44"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row>
    <row r="268" spans="1:44"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row>
    <row r="269" spans="1:44"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row>
    <row r="270" spans="1:44"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row>
    <row r="271" spans="1:44"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row>
    <row r="272" spans="1:44"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row>
    <row r="273" spans="1:44"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row>
    <row r="274" spans="1:44"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row>
    <row r="275" spans="1:44"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row>
    <row r="276" spans="1:44"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row>
    <row r="277" spans="1:44"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row>
    <row r="278" spans="1:44"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row>
    <row r="279" spans="1:44"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row>
    <row r="280" spans="1:44"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row>
    <row r="281" spans="1:44"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row>
    <row r="282" spans="1:44"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row>
    <row r="283" spans="1:44"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row>
    <row r="284" spans="1:44"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row>
    <row r="285" spans="1:44"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row>
    <row r="286" spans="1:44"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row>
    <row r="287" spans="1:44"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row>
    <row r="288" spans="1:44"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row>
    <row r="289" spans="1:44"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row>
    <row r="290" spans="1:44"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row>
    <row r="291" spans="1:44"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row>
    <row r="292" spans="1:44"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row>
    <row r="293" spans="1:44"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row>
    <row r="294" spans="1:44"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row>
    <row r="295" spans="1:44"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row>
    <row r="296" spans="1:44"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row>
    <row r="297" spans="1:44"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row>
    <row r="298" spans="1:44"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row>
    <row r="299" spans="1:44"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row>
    <row r="300" spans="1:44"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row>
    <row r="301" spans="1:44"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row>
    <row r="302" spans="1:44"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row>
    <row r="303" spans="1:44"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row>
    <row r="304" spans="1:44"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row>
    <row r="305" spans="1:44"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row>
    <row r="306" spans="1:44"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row>
    <row r="307" spans="1:44"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row>
    <row r="308" spans="1:44"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row>
    <row r="309" spans="1:44"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row>
    <row r="310" spans="1:44"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row>
    <row r="311" spans="1:44"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row>
    <row r="312" spans="1:44"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row>
    <row r="313" spans="1:44"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row>
    <row r="314" spans="1:44"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row>
    <row r="315" spans="1:44"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row>
    <row r="316" spans="1:44"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row>
    <row r="317" spans="1:44"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row>
    <row r="318" spans="1:44"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row>
    <row r="319" spans="1:44"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row>
    <row r="320" spans="1:44"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row>
    <row r="321" spans="1:44"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row>
    <row r="322" spans="1:44"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row>
    <row r="323" spans="1:44"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row>
    <row r="324" spans="1:44"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row>
    <row r="325" spans="1:44"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row>
    <row r="326" spans="1:44"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row>
    <row r="327" spans="1:44"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row>
    <row r="328" spans="1:44"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row>
    <row r="329" spans="1:44"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row>
    <row r="330" spans="1:44"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row>
    <row r="331" spans="1:44"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row>
    <row r="332" spans="1:44"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row>
    <row r="333" spans="1:44"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row>
    <row r="334" spans="1:44"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row>
    <row r="335" spans="1:44"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row>
    <row r="336" spans="1:44"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row>
    <row r="337" spans="1:44"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row>
    <row r="338" spans="1:44"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row>
    <row r="339" spans="1:44"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row>
    <row r="340" spans="1:44"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row>
    <row r="341" spans="1:44"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row>
    <row r="342" spans="1:44"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row>
    <row r="343" spans="1:44"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row>
    <row r="344" spans="1:44"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row>
    <row r="345" spans="1:44"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row>
    <row r="346" spans="1:44"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row>
    <row r="347" spans="1:44"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row>
    <row r="348" spans="1:44"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row>
    <row r="349" spans="1:44"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row>
    <row r="350" spans="1:44"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row>
    <row r="351" spans="1:44"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row>
    <row r="352" spans="1:44"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row>
    <row r="353" spans="1:44"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row>
    <row r="354" spans="1:44"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row>
    <row r="355" spans="1:44"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row>
    <row r="356" spans="1:44"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row>
    <row r="357" spans="1:44"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row>
    <row r="358" spans="1:44"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row>
    <row r="359" spans="1:44"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row>
    <row r="360" spans="1:44"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row>
    <row r="361" spans="1:44"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row>
    <row r="362" spans="1:44"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row>
    <row r="363" spans="1:44"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row>
    <row r="364" spans="1:44"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row>
    <row r="365" spans="1:44"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row>
    <row r="366" spans="1:44"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row>
    <row r="367" spans="1:44"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row>
    <row r="368" spans="1:44"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row>
    <row r="369" spans="1:44"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row>
    <row r="370" spans="1:44"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row>
    <row r="371" spans="1:44"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row>
    <row r="372" spans="1:44"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row>
    <row r="373" spans="1:44"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row>
    <row r="374" spans="1:44"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row>
    <row r="375" spans="1:44"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row>
    <row r="376" spans="1:44"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row>
    <row r="377" spans="1:44"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row>
    <row r="378" spans="1:44"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row>
    <row r="379" spans="1:44"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row>
    <row r="380" spans="1:44"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row>
    <row r="381" spans="1:44"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row>
    <row r="382" spans="1:44"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row>
    <row r="383" spans="1:44"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row>
    <row r="384" spans="1:44"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row>
    <row r="385" spans="1:44"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row>
    <row r="386" spans="1:44"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row>
    <row r="387" spans="1:44"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row>
    <row r="388" spans="1:44"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row>
    <row r="389" spans="1:44"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row>
    <row r="390" spans="1:44"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row>
    <row r="391" spans="1:44"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row>
    <row r="392" spans="1:44"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row>
    <row r="393" spans="1:44"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row>
    <row r="394" spans="1:44" x14ac:dyDescent="0.2">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row>
  </sheetData>
  <mergeCells count="6">
    <mergeCell ref="J67:J71"/>
    <mergeCell ref="F2:J3"/>
    <mergeCell ref="K9:K13"/>
    <mergeCell ref="J35:J43"/>
    <mergeCell ref="J49:J53"/>
    <mergeCell ref="J59:J61"/>
  </mergeCells>
  <conditionalFormatting sqref="I41">
    <cfRule type="expression" dxfId="18" priority="17">
      <formula>$K$41=FALSE</formula>
    </cfRule>
  </conditionalFormatting>
  <conditionalFormatting sqref="I43">
    <cfRule type="expression" dxfId="17" priority="16">
      <formula>$K$43=FALSE</formula>
    </cfRule>
  </conditionalFormatting>
  <conditionalFormatting sqref="I51">
    <cfRule type="expression" dxfId="16" priority="15">
      <formula>$K$51=FALSE</formula>
    </cfRule>
  </conditionalFormatting>
  <conditionalFormatting sqref="I53">
    <cfRule type="expression" dxfId="15" priority="14">
      <formula>$K$53=FALSE</formula>
    </cfRule>
  </conditionalFormatting>
  <conditionalFormatting sqref="I69">
    <cfRule type="expression" dxfId="14" priority="13">
      <formula>$K$69=FALSE</formula>
    </cfRule>
  </conditionalFormatting>
  <conditionalFormatting sqref="I71">
    <cfRule type="expression" dxfId="13" priority="12">
      <formula>$K$71=FALSE</formula>
    </cfRule>
  </conditionalFormatting>
  <conditionalFormatting sqref="K30:L30">
    <cfRule type="expression" dxfId="12" priority="11">
      <formula>$K$41=FALSE</formula>
    </cfRule>
  </conditionalFormatting>
  <conditionalFormatting sqref="H7:L7">
    <cfRule type="expression" dxfId="11" priority="10">
      <formula>$K$51=FALSE</formula>
    </cfRule>
  </conditionalFormatting>
  <conditionalFormatting sqref="J26:K26">
    <cfRule type="expression" dxfId="10" priority="9">
      <formula>$K$69=FALSE</formula>
    </cfRule>
  </conditionalFormatting>
  <conditionalFormatting sqref="B15 B24 D9 D18 D23 D28 F8 F23 H7 H12 H23 J14 J25 K22">
    <cfRule type="expression" dxfId="9" priority="8">
      <formula>$D$5=FALSE</formula>
    </cfRule>
  </conditionalFormatting>
  <conditionalFormatting sqref="D28">
    <cfRule type="expression" dxfId="8" priority="7">
      <formula>$K$41=FALSE</formula>
    </cfRule>
  </conditionalFormatting>
  <conditionalFormatting sqref="B24">
    <cfRule type="expression" dxfId="7" priority="6">
      <formula>$K$43=FALSE</formula>
    </cfRule>
  </conditionalFormatting>
  <conditionalFormatting sqref="H7">
    <cfRule type="expression" dxfId="6" priority="5">
      <formula>$K$51=FALSE</formula>
    </cfRule>
  </conditionalFormatting>
  <conditionalFormatting sqref="F8">
    <cfRule type="expression" dxfId="5" priority="4">
      <formula>$K$53=FALSE</formula>
    </cfRule>
  </conditionalFormatting>
  <conditionalFormatting sqref="J25">
    <cfRule type="expression" dxfId="4" priority="3">
      <formula>$K$69=FALSE</formula>
    </cfRule>
  </conditionalFormatting>
  <conditionalFormatting sqref="F23">
    <cfRule type="expression" dxfId="3" priority="2">
      <formula>$K$71=FALSE</formula>
    </cfRule>
  </conditionalFormatting>
  <conditionalFormatting sqref="F2">
    <cfRule type="expression" dxfId="2" priority="1">
      <formula>$N$2=TRUE</formula>
    </cfRule>
  </conditionalFormatting>
  <dataValidations count="2">
    <dataValidation type="decimal" allowBlank="1" showInputMessage="1" showErrorMessage="1" sqref="C10 D24 F18 F14 I10 J15 H24" xr:uid="{00000000-0002-0000-0900-000000000000}">
      <formula1>0</formula1>
      <formula2>52</formula2>
    </dataValidation>
    <dataValidation type="decimal" allowBlank="1" showInputMessage="1" showErrorMessage="1" sqref="K7 K23 J26 K30" xr:uid="{00000000-0002-0000-0900-000001000000}">
      <formula1>0</formula1>
      <formula2>104</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9" r:id="rId4" name="Check Box 7">
              <controlPr defaultSize="0" autoFill="0" autoLine="0" autoPict="0">
                <anchor moveWithCells="1">
                  <from>
                    <xdr:col>2</xdr:col>
                    <xdr:colOff>508000</xdr:colOff>
                    <xdr:row>3</xdr:row>
                    <xdr:rowOff>177800</xdr:rowOff>
                  </from>
                  <to>
                    <xdr:col>2</xdr:col>
                    <xdr:colOff>812800</xdr:colOff>
                    <xdr:row>5</xdr:row>
                    <xdr:rowOff>25400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B4EA81B2-F023-4C7A-BDA5-E5725D5FB536}">
            <xm:f>'Calculations - Revised Mode (2'!$W$74="OVER"</xm:f>
            <x14:dxf>
              <font>
                <color theme="0"/>
              </font>
              <fill>
                <patternFill>
                  <bgColor rgb="FFC00000"/>
                </patternFill>
              </fill>
            </x14:dxf>
          </x14:cfRule>
          <xm:sqref>K9:K13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dimension ref="A1:AY354"/>
  <sheetViews>
    <sheetView showRowColHeaders="0" zoomScale="80" zoomScaleNormal="80" workbookViewId="0"/>
  </sheetViews>
  <sheetFormatPr baseColWidth="10" defaultColWidth="8.83203125" defaultRowHeight="15" x14ac:dyDescent="0.2"/>
  <sheetData>
    <row r="1" spans="1:51" x14ac:dyDescent="0.2">
      <c r="A1" s="13"/>
      <c r="B1" s="14"/>
      <c r="C1" s="14"/>
      <c r="D1" s="14"/>
      <c r="E1" s="14"/>
      <c r="F1" s="14"/>
      <c r="G1" s="14"/>
      <c r="H1" s="14"/>
      <c r="I1" s="14"/>
      <c r="J1" s="14"/>
      <c r="K1" s="14"/>
      <c r="L1" s="14"/>
      <c r="M1" s="14"/>
      <c r="N1" s="14"/>
      <c r="O1" s="14"/>
      <c r="P1" s="14"/>
      <c r="Q1" s="14"/>
      <c r="R1" s="14"/>
      <c r="S1" s="14"/>
      <c r="T1" s="15"/>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row>
    <row r="2" spans="1:51" x14ac:dyDescent="0.2">
      <c r="A2" s="16"/>
      <c r="B2" s="17"/>
      <c r="C2" s="17"/>
      <c r="D2" s="17"/>
      <c r="E2" s="17"/>
      <c r="F2" s="17"/>
      <c r="G2" s="17"/>
      <c r="H2" s="17"/>
      <c r="I2" s="17"/>
      <c r="J2" s="17"/>
      <c r="K2" s="17"/>
      <c r="L2" s="17"/>
      <c r="M2" s="17"/>
      <c r="N2" s="17"/>
      <c r="O2" s="17"/>
      <c r="P2" s="17"/>
      <c r="Q2" s="17"/>
      <c r="R2" s="17"/>
      <c r="S2" s="17"/>
      <c r="T2" s="18"/>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row>
    <row r="3" spans="1:51" x14ac:dyDescent="0.2">
      <c r="A3" s="16"/>
      <c r="B3" s="17"/>
      <c r="C3" s="17"/>
      <c r="D3" s="17"/>
      <c r="E3" s="17"/>
      <c r="F3" s="17"/>
      <c r="G3" s="17"/>
      <c r="H3" s="17"/>
      <c r="I3" s="17"/>
      <c r="J3" s="17"/>
      <c r="K3" s="17"/>
      <c r="L3" s="17"/>
      <c r="M3" s="17"/>
      <c r="N3" s="17"/>
      <c r="O3" s="17"/>
      <c r="P3" s="17"/>
      <c r="Q3" s="17"/>
      <c r="R3" s="17"/>
      <c r="S3" s="17"/>
      <c r="T3" s="18"/>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row>
    <row r="4" spans="1:51" x14ac:dyDescent="0.2">
      <c r="A4" s="16"/>
      <c r="B4" s="17"/>
      <c r="C4" s="17"/>
      <c r="D4" s="17"/>
      <c r="E4" s="17"/>
      <c r="F4" s="17"/>
      <c r="G4" s="17"/>
      <c r="H4" s="17"/>
      <c r="I4" s="17"/>
      <c r="J4" s="17"/>
      <c r="K4" s="17"/>
      <c r="L4" s="17"/>
      <c r="M4" s="17"/>
      <c r="N4" s="17"/>
      <c r="O4" s="17"/>
      <c r="P4" s="17"/>
      <c r="Q4" s="17"/>
      <c r="R4" s="17"/>
      <c r="S4" s="17"/>
      <c r="T4" s="18"/>
      <c r="U4" s="25"/>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row>
    <row r="5" spans="1:51" x14ac:dyDescent="0.2">
      <c r="A5" s="16"/>
      <c r="B5" s="17"/>
      <c r="C5" s="17"/>
      <c r="D5" s="17"/>
      <c r="E5" s="17"/>
      <c r="F5" s="17"/>
      <c r="G5" s="17"/>
      <c r="H5" s="17"/>
      <c r="I5" s="17"/>
      <c r="J5" s="17"/>
      <c r="K5" s="17"/>
      <c r="L5" s="17"/>
      <c r="M5" s="17"/>
      <c r="N5" s="17"/>
      <c r="O5" s="17"/>
      <c r="P5" s="17"/>
      <c r="Q5" s="17"/>
      <c r="R5" s="17"/>
      <c r="S5" s="17"/>
      <c r="T5" s="18"/>
      <c r="U5" s="25" t="s">
        <v>114</v>
      </c>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row>
    <row r="6" spans="1:51" x14ac:dyDescent="0.2">
      <c r="A6" s="104" t="b">
        <v>0</v>
      </c>
      <c r="B6" s="17"/>
      <c r="C6" s="32"/>
      <c r="D6" s="32"/>
      <c r="E6" s="103" t="s">
        <v>112</v>
      </c>
      <c r="F6" s="103"/>
      <c r="G6" s="103"/>
      <c r="H6" s="103"/>
      <c r="I6" s="103"/>
      <c r="J6" s="103"/>
      <c r="K6" s="103"/>
      <c r="L6" s="103"/>
      <c r="M6" s="103"/>
      <c r="N6" s="103"/>
      <c r="O6" s="103"/>
      <c r="P6" s="103"/>
      <c r="Q6" s="103"/>
      <c r="R6" s="32"/>
      <c r="S6" s="17"/>
      <c r="T6" s="18"/>
      <c r="U6" s="25" t="b">
        <f>IF(OR('Current service model'!N2=FALSE,'Current service model'!G77=FALSE,'Revised service model'!N2=FALSE,'Revised service model'!G77=FALSE,'Revised service model (2)'!N2=FALSE,'Revised service model (2)'!G77=FALSE),TRUE,FALSE)</f>
        <v>0</v>
      </c>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row>
    <row r="7" spans="1:51" ht="16" thickBot="1" x14ac:dyDescent="0.25">
      <c r="A7" s="104" t="b">
        <v>0</v>
      </c>
      <c r="B7" s="17"/>
      <c r="C7" s="32"/>
      <c r="D7" s="32"/>
      <c r="E7" s="32"/>
      <c r="F7" s="32"/>
      <c r="G7" s="32"/>
      <c r="H7" s="32"/>
      <c r="I7" s="32"/>
      <c r="J7" s="32"/>
      <c r="K7" s="32"/>
      <c r="L7" s="32"/>
      <c r="M7" s="32"/>
      <c r="N7" s="32"/>
      <c r="O7" s="32"/>
      <c r="P7" s="32"/>
      <c r="Q7" s="32"/>
      <c r="R7" s="32"/>
      <c r="S7" s="17"/>
      <c r="T7" s="18"/>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row>
    <row r="8" spans="1:51" ht="19.25" customHeight="1" x14ac:dyDescent="0.2">
      <c r="A8" s="16"/>
      <c r="B8" s="17"/>
      <c r="C8" s="32"/>
      <c r="D8" s="32"/>
      <c r="E8" s="32"/>
      <c r="F8" s="32"/>
      <c r="G8" s="237" t="s">
        <v>97</v>
      </c>
      <c r="H8" s="238"/>
      <c r="I8" s="238"/>
      <c r="J8" s="238"/>
      <c r="K8" s="238" t="s">
        <v>98</v>
      </c>
      <c r="L8" s="238"/>
      <c r="M8" s="238"/>
      <c r="N8" s="238"/>
      <c r="O8" s="238" t="s">
        <v>174</v>
      </c>
      <c r="P8" s="238"/>
      <c r="Q8" s="238"/>
      <c r="R8" s="241"/>
      <c r="S8" s="17"/>
      <c r="T8" s="18"/>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row>
    <row r="9" spans="1:51" ht="18" customHeight="1" thickBot="1" x14ac:dyDescent="0.25">
      <c r="A9" s="16"/>
      <c r="B9" s="17"/>
      <c r="C9" s="32"/>
      <c r="D9" s="32"/>
      <c r="E9" s="32"/>
      <c r="F9" s="32"/>
      <c r="G9" s="239"/>
      <c r="H9" s="240"/>
      <c r="I9" s="240"/>
      <c r="J9" s="240"/>
      <c r="K9" s="240"/>
      <c r="L9" s="240"/>
      <c r="M9" s="240"/>
      <c r="N9" s="240"/>
      <c r="O9" s="240"/>
      <c r="P9" s="240"/>
      <c r="Q9" s="240"/>
      <c r="R9" s="242"/>
      <c r="S9" s="17"/>
      <c r="T9" s="18"/>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row>
    <row r="10" spans="1:51" ht="36" customHeight="1" x14ac:dyDescent="0.2">
      <c r="A10" s="16"/>
      <c r="B10" s="17"/>
      <c r="C10" s="190" t="s">
        <v>124</v>
      </c>
      <c r="D10" s="191"/>
      <c r="E10" s="191"/>
      <c r="F10" s="192"/>
      <c r="G10" s="205">
        <f>'Calculations - Current Model'!H182</f>
        <v>0</v>
      </c>
      <c r="H10" s="206"/>
      <c r="I10" s="206"/>
      <c r="J10" s="206"/>
      <c r="K10" s="213">
        <f>'Calculations - Revised Model'!H182</f>
        <v>0</v>
      </c>
      <c r="L10" s="213"/>
      <c r="M10" s="213"/>
      <c r="N10" s="213"/>
      <c r="O10" s="213">
        <f>'Calculations - Revised Mode (2'!H182</f>
        <v>0</v>
      </c>
      <c r="P10" s="213"/>
      <c r="Q10" s="213"/>
      <c r="R10" s="214"/>
      <c r="S10" s="17"/>
      <c r="T10" s="18"/>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row>
    <row r="11" spans="1:51" ht="18" hidden="1" customHeight="1" x14ac:dyDescent="0.2">
      <c r="A11" s="16"/>
      <c r="B11" s="17"/>
      <c r="C11" s="186" t="s">
        <v>133</v>
      </c>
      <c r="D11" s="187"/>
      <c r="E11" s="187"/>
      <c r="F11" s="187"/>
      <c r="G11" s="235">
        <f>'Calculations - Current Model'!H186</f>
        <v>0</v>
      </c>
      <c r="H11" s="236"/>
      <c r="I11" s="236"/>
      <c r="J11" s="236"/>
      <c r="K11" s="236">
        <f>'Calculations - Revised Model'!H186</f>
        <v>0</v>
      </c>
      <c r="L11" s="236"/>
      <c r="M11" s="236"/>
      <c r="N11" s="236"/>
      <c r="O11" s="236">
        <f>'Calculations - Revised Mode (2'!H186</f>
        <v>0</v>
      </c>
      <c r="P11" s="236"/>
      <c r="Q11" s="236"/>
      <c r="R11" s="245"/>
      <c r="S11" s="17"/>
      <c r="T11" s="18"/>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row>
    <row r="12" spans="1:51" ht="18" hidden="1" customHeight="1" x14ac:dyDescent="0.2">
      <c r="A12" s="16"/>
      <c r="B12" s="17"/>
      <c r="C12" s="186" t="s">
        <v>134</v>
      </c>
      <c r="D12" s="187"/>
      <c r="E12" s="187"/>
      <c r="F12" s="187"/>
      <c r="G12" s="235">
        <f>'Calculations - Current Model'!H187</f>
        <v>0</v>
      </c>
      <c r="H12" s="236"/>
      <c r="I12" s="236"/>
      <c r="J12" s="236"/>
      <c r="K12" s="236">
        <f>'Calculations - Revised Model'!H187</f>
        <v>0</v>
      </c>
      <c r="L12" s="236"/>
      <c r="M12" s="236"/>
      <c r="N12" s="236"/>
      <c r="O12" s="236">
        <f>'Calculations - Revised Mode (2'!H187</f>
        <v>0</v>
      </c>
      <c r="P12" s="236"/>
      <c r="Q12" s="236"/>
      <c r="R12" s="245"/>
      <c r="S12" s="17"/>
      <c r="T12" s="18"/>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row>
    <row r="13" spans="1:51" ht="18" hidden="1" customHeight="1" x14ac:dyDescent="0.2">
      <c r="A13" s="16"/>
      <c r="B13" s="17"/>
      <c r="C13" s="186" t="s">
        <v>136</v>
      </c>
      <c r="D13" s="187"/>
      <c r="E13" s="187"/>
      <c r="F13" s="187"/>
      <c r="G13" s="235">
        <f>'Calculations - Current Model'!H188</f>
        <v>0</v>
      </c>
      <c r="H13" s="236"/>
      <c r="I13" s="236"/>
      <c r="J13" s="236"/>
      <c r="K13" s="236">
        <f>'Calculations - Revised Model'!H188</f>
        <v>0</v>
      </c>
      <c r="L13" s="236"/>
      <c r="M13" s="236"/>
      <c r="N13" s="236"/>
      <c r="O13" s="236">
        <f>'Calculations - Revised Mode (2'!H188</f>
        <v>0</v>
      </c>
      <c r="P13" s="236"/>
      <c r="Q13" s="236"/>
      <c r="R13" s="245"/>
      <c r="S13" s="17"/>
      <c r="T13" s="18"/>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row>
    <row r="14" spans="1:51" ht="18" hidden="1" customHeight="1" x14ac:dyDescent="0.2">
      <c r="A14" s="16"/>
      <c r="B14" s="17"/>
      <c r="C14" s="186" t="s">
        <v>135</v>
      </c>
      <c r="D14" s="187"/>
      <c r="E14" s="187"/>
      <c r="F14" s="187"/>
      <c r="G14" s="235">
        <f>'Calculations - Current Model'!H189</f>
        <v>0</v>
      </c>
      <c r="H14" s="236"/>
      <c r="I14" s="236"/>
      <c r="J14" s="236"/>
      <c r="K14" s="236">
        <f>'Calculations - Revised Model'!H189</f>
        <v>0</v>
      </c>
      <c r="L14" s="236"/>
      <c r="M14" s="236"/>
      <c r="N14" s="236"/>
      <c r="O14" s="236">
        <f>'Calculations - Revised Mode (2'!H189</f>
        <v>0</v>
      </c>
      <c r="P14" s="236"/>
      <c r="Q14" s="236"/>
      <c r="R14" s="245"/>
      <c r="S14" s="17"/>
      <c r="T14" s="18"/>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row>
    <row r="15" spans="1:51" ht="36" customHeight="1" x14ac:dyDescent="0.2">
      <c r="A15" s="16"/>
      <c r="B15" s="17"/>
      <c r="C15" s="193" t="s">
        <v>125</v>
      </c>
      <c r="D15" s="194"/>
      <c r="E15" s="194"/>
      <c r="F15" s="195"/>
      <c r="G15" s="207"/>
      <c r="H15" s="208"/>
      <c r="I15" s="208"/>
      <c r="J15" s="208"/>
      <c r="K15" s="217">
        <f>G10-K10</f>
        <v>0</v>
      </c>
      <c r="L15" s="217"/>
      <c r="M15" s="217"/>
      <c r="N15" s="217"/>
      <c r="O15" s="217">
        <f>G10-O10</f>
        <v>0</v>
      </c>
      <c r="P15" s="217"/>
      <c r="Q15" s="217"/>
      <c r="R15" s="218"/>
      <c r="S15" s="17"/>
      <c r="T15" s="18"/>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row>
    <row r="16" spans="1:51" ht="36" customHeight="1" x14ac:dyDescent="0.2">
      <c r="A16" s="16"/>
      <c r="B16" s="17"/>
      <c r="C16" s="164" t="s">
        <v>126</v>
      </c>
      <c r="D16" s="165"/>
      <c r="E16" s="165"/>
      <c r="F16" s="166"/>
      <c r="G16" s="175">
        <f>'Calculations - Current Model'!H214</f>
        <v>0</v>
      </c>
      <c r="H16" s="176"/>
      <c r="I16" s="176"/>
      <c r="J16" s="176"/>
      <c r="K16" s="211">
        <f>'Calculations - Revised Model'!H214</f>
        <v>0</v>
      </c>
      <c r="L16" s="211"/>
      <c r="M16" s="211"/>
      <c r="N16" s="211"/>
      <c r="O16" s="211">
        <f>'Calculations - Revised Mode (2'!H214</f>
        <v>0</v>
      </c>
      <c r="P16" s="211"/>
      <c r="Q16" s="211"/>
      <c r="R16" s="212"/>
      <c r="S16" s="17"/>
      <c r="T16" s="18"/>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row>
    <row r="17" spans="1:51" ht="18" hidden="1" customHeight="1" x14ac:dyDescent="0.2">
      <c r="A17" s="16"/>
      <c r="B17" s="17"/>
      <c r="C17" s="186" t="s">
        <v>133</v>
      </c>
      <c r="D17" s="187"/>
      <c r="E17" s="187"/>
      <c r="F17" s="187"/>
      <c r="G17" s="188">
        <f>'Calculations - Current Model'!H210</f>
        <v>0</v>
      </c>
      <c r="H17" s="189"/>
      <c r="I17" s="189"/>
      <c r="J17" s="189"/>
      <c r="K17" s="189">
        <f>'Calculations - Revised Model'!H210</f>
        <v>0</v>
      </c>
      <c r="L17" s="189"/>
      <c r="M17" s="189"/>
      <c r="N17" s="189"/>
      <c r="O17" s="189">
        <f>'Calculations - Revised Mode (2'!H210</f>
        <v>0</v>
      </c>
      <c r="P17" s="189"/>
      <c r="Q17" s="189"/>
      <c r="R17" s="234"/>
      <c r="S17" s="17"/>
      <c r="T17" s="18"/>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row>
    <row r="18" spans="1:51" ht="18" hidden="1" customHeight="1" x14ac:dyDescent="0.2">
      <c r="A18" s="16"/>
      <c r="B18" s="17"/>
      <c r="C18" s="186" t="s">
        <v>134</v>
      </c>
      <c r="D18" s="187"/>
      <c r="E18" s="187"/>
      <c r="F18" s="187"/>
      <c r="G18" s="188">
        <f>'Calculations - Current Model'!H211</f>
        <v>0</v>
      </c>
      <c r="H18" s="189"/>
      <c r="I18" s="189"/>
      <c r="J18" s="189"/>
      <c r="K18" s="189">
        <f>'Calculations - Revised Model'!H211</f>
        <v>0</v>
      </c>
      <c r="L18" s="189"/>
      <c r="M18" s="189"/>
      <c r="N18" s="189"/>
      <c r="O18" s="189">
        <f>'Calculations - Revised Mode (2'!H211</f>
        <v>0</v>
      </c>
      <c r="P18" s="189"/>
      <c r="Q18" s="189"/>
      <c r="R18" s="234"/>
      <c r="S18" s="17"/>
      <c r="T18" s="18"/>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row>
    <row r="19" spans="1:51" ht="18" hidden="1" customHeight="1" x14ac:dyDescent="0.2">
      <c r="A19" s="16"/>
      <c r="B19" s="17"/>
      <c r="C19" s="186" t="s">
        <v>136</v>
      </c>
      <c r="D19" s="187"/>
      <c r="E19" s="187"/>
      <c r="F19" s="187"/>
      <c r="G19" s="188">
        <f>'Calculations - Current Model'!H212</f>
        <v>0</v>
      </c>
      <c r="H19" s="189"/>
      <c r="I19" s="189"/>
      <c r="J19" s="189"/>
      <c r="K19" s="189">
        <f>'Calculations - Revised Model'!H212</f>
        <v>0</v>
      </c>
      <c r="L19" s="189"/>
      <c r="M19" s="189"/>
      <c r="N19" s="189"/>
      <c r="O19" s="189">
        <f>'Calculations - Revised Mode (2'!H212</f>
        <v>0</v>
      </c>
      <c r="P19" s="189"/>
      <c r="Q19" s="189"/>
      <c r="R19" s="234"/>
      <c r="S19" s="17"/>
      <c r="T19" s="18"/>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row>
    <row r="20" spans="1:51" ht="18" hidden="1" customHeight="1" x14ac:dyDescent="0.2">
      <c r="A20" s="16"/>
      <c r="B20" s="17"/>
      <c r="C20" s="186" t="s">
        <v>135</v>
      </c>
      <c r="D20" s="187"/>
      <c r="E20" s="187"/>
      <c r="F20" s="187"/>
      <c r="G20" s="188">
        <f>'Calculations - Current Model'!H213</f>
        <v>0</v>
      </c>
      <c r="H20" s="189"/>
      <c r="I20" s="189"/>
      <c r="J20" s="189"/>
      <c r="K20" s="189">
        <f>'Calculations - Revised Model'!H213</f>
        <v>0</v>
      </c>
      <c r="L20" s="189"/>
      <c r="M20" s="189"/>
      <c r="N20" s="189"/>
      <c r="O20" s="189">
        <f>'Calculations - Revised Mode (2'!H213</f>
        <v>0</v>
      </c>
      <c r="P20" s="189"/>
      <c r="Q20" s="189"/>
      <c r="R20" s="234"/>
      <c r="S20" s="17"/>
      <c r="T20" s="18"/>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row>
    <row r="21" spans="1:51" ht="36" customHeight="1" x14ac:dyDescent="0.2">
      <c r="A21" s="16"/>
      <c r="B21" s="17"/>
      <c r="C21" s="193" t="s">
        <v>127</v>
      </c>
      <c r="D21" s="194"/>
      <c r="E21" s="194"/>
      <c r="F21" s="195"/>
      <c r="G21" s="207"/>
      <c r="H21" s="208"/>
      <c r="I21" s="208"/>
      <c r="J21" s="208"/>
      <c r="K21" s="220">
        <f>G16-K16</f>
        <v>0</v>
      </c>
      <c r="L21" s="220"/>
      <c r="M21" s="220"/>
      <c r="N21" s="220"/>
      <c r="O21" s="220">
        <f>G16-O16</f>
        <v>0</v>
      </c>
      <c r="P21" s="220"/>
      <c r="Q21" s="220"/>
      <c r="R21" s="221"/>
      <c r="S21" s="17"/>
      <c r="T21" s="18"/>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row>
    <row r="22" spans="1:51" ht="36" customHeight="1" x14ac:dyDescent="0.2">
      <c r="A22" s="16"/>
      <c r="B22" s="17"/>
      <c r="C22" s="164" t="s">
        <v>128</v>
      </c>
      <c r="D22" s="165"/>
      <c r="E22" s="165"/>
      <c r="F22" s="166"/>
      <c r="G22" s="181">
        <f>'Calculations - Current Model'!F175+'Calculations - Current Model'!G175</f>
        <v>0</v>
      </c>
      <c r="H22" s="182"/>
      <c r="I22" s="182"/>
      <c r="J22" s="182"/>
      <c r="K22" s="215">
        <f>'Calculations - Revised Model'!F175+'Calculations - Revised Model'!G175</f>
        <v>0</v>
      </c>
      <c r="L22" s="215"/>
      <c r="M22" s="215"/>
      <c r="N22" s="215"/>
      <c r="O22" s="215">
        <f>'Calculations - Revised Mode (2'!F175+'Calculations - Revised Mode (2'!G175</f>
        <v>0</v>
      </c>
      <c r="P22" s="215"/>
      <c r="Q22" s="215"/>
      <c r="R22" s="216"/>
      <c r="S22" s="17"/>
      <c r="T22" s="18"/>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row>
    <row r="23" spans="1:51" ht="36" customHeight="1" thickBot="1" x14ac:dyDescent="0.25">
      <c r="A23" s="16"/>
      <c r="B23" s="17"/>
      <c r="C23" s="183" t="s">
        <v>129</v>
      </c>
      <c r="D23" s="184"/>
      <c r="E23" s="184"/>
      <c r="F23" s="185"/>
      <c r="G23" s="209" t="str">
        <f>IF(('Calculations - Current Model'!F175+'Calculations - Current Model'!G175)=0,"n/a",'Calculations - Current Model'!I170)</f>
        <v>n/a</v>
      </c>
      <c r="H23" s="210"/>
      <c r="I23" s="210"/>
      <c r="J23" s="210"/>
      <c r="K23" s="210" t="str">
        <f>IF(('Calculations - Revised Model'!F175+'Calculations - Revised Model'!G175)=0,"n/a",'Calculations - Revised Model'!I170)</f>
        <v>n/a</v>
      </c>
      <c r="L23" s="210"/>
      <c r="M23" s="210"/>
      <c r="N23" s="210"/>
      <c r="O23" s="210" t="str">
        <f>IF(('Calculations - Revised Mode (2'!F175+'Calculations - Revised Mode (2'!G175)=0,"n/a",'Calculations - Revised Mode (2'!I170)</f>
        <v>n/a</v>
      </c>
      <c r="P23" s="210"/>
      <c r="Q23" s="210"/>
      <c r="R23" s="219"/>
      <c r="S23" s="17"/>
      <c r="T23" s="18"/>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row>
    <row r="24" spans="1:51" ht="19" hidden="1" x14ac:dyDescent="0.25">
      <c r="A24" s="16"/>
      <c r="B24" s="17"/>
      <c r="C24" s="167" t="s">
        <v>7</v>
      </c>
      <c r="D24" s="168"/>
      <c r="E24" s="168"/>
      <c r="F24" s="169"/>
      <c r="G24" s="246">
        <f>'Calculations - Current Model'!H198</f>
        <v>0</v>
      </c>
      <c r="H24" s="244"/>
      <c r="I24" s="244"/>
      <c r="J24" s="244"/>
      <c r="K24" s="243">
        <f>'Calculations - Revised Model'!H198</f>
        <v>0</v>
      </c>
      <c r="L24" s="244"/>
      <c r="M24" s="244"/>
      <c r="N24" s="244"/>
      <c r="O24" s="250">
        <f>'Calculations - Revised Mode (2'!H198</f>
        <v>0</v>
      </c>
      <c r="P24" s="250"/>
      <c r="Q24" s="250"/>
      <c r="R24" s="251"/>
      <c r="S24" s="17"/>
      <c r="T24" s="18"/>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row>
    <row r="25" spans="1:51" ht="19" hidden="1" x14ac:dyDescent="0.2">
      <c r="A25" s="16"/>
      <c r="B25" s="17"/>
      <c r="C25" s="170" t="s">
        <v>8</v>
      </c>
      <c r="D25" s="171"/>
      <c r="E25" s="171"/>
      <c r="F25" s="172"/>
      <c r="G25" s="179">
        <f>'Calculations - Current Model'!H206</f>
        <v>88848.24</v>
      </c>
      <c r="H25" s="180"/>
      <c r="I25" s="180"/>
      <c r="J25" s="180"/>
      <c r="K25" s="227">
        <f>'Calculations - Revised Model'!H206</f>
        <v>88848.24</v>
      </c>
      <c r="L25" s="180"/>
      <c r="M25" s="180"/>
      <c r="N25" s="180"/>
      <c r="O25" s="247">
        <f>'Calculations - Revised Mode (2'!H206</f>
        <v>88848.24</v>
      </c>
      <c r="P25" s="247"/>
      <c r="Q25" s="247"/>
      <c r="R25" s="248"/>
      <c r="S25" s="17"/>
      <c r="T25" s="18"/>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row>
    <row r="26" spans="1:51" ht="36" hidden="1" customHeight="1" thickBot="1" x14ac:dyDescent="0.25">
      <c r="A26" s="16"/>
      <c r="B26" s="17"/>
      <c r="C26" s="196" t="s">
        <v>121</v>
      </c>
      <c r="D26" s="197"/>
      <c r="E26" s="197"/>
      <c r="F26" s="198"/>
      <c r="G26" s="173">
        <f>G16+G24+G25</f>
        <v>88848.24</v>
      </c>
      <c r="H26" s="174"/>
      <c r="I26" s="174"/>
      <c r="J26" s="174"/>
      <c r="K26" s="223">
        <f>K16+K24+K25</f>
        <v>88848.24</v>
      </c>
      <c r="L26" s="174"/>
      <c r="M26" s="174"/>
      <c r="N26" s="174"/>
      <c r="O26" s="249">
        <f>O16+O24+O25</f>
        <v>88848.24</v>
      </c>
      <c r="P26" s="174"/>
      <c r="Q26" s="174"/>
      <c r="R26" s="224"/>
      <c r="S26" s="17"/>
      <c r="T26" s="18"/>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row>
    <row r="27" spans="1:51" x14ac:dyDescent="0.2">
      <c r="A27" s="16"/>
      <c r="B27" s="17"/>
      <c r="C27" s="32"/>
      <c r="D27" s="32"/>
      <c r="E27" s="32"/>
      <c r="F27" s="32"/>
      <c r="G27" s="32"/>
      <c r="H27" s="32"/>
      <c r="I27" s="32"/>
      <c r="J27" s="32"/>
      <c r="K27" s="222"/>
      <c r="L27" s="222"/>
      <c r="M27" s="222"/>
      <c r="N27" s="222"/>
      <c r="O27" s="130"/>
      <c r="P27" s="130"/>
      <c r="Q27" s="130"/>
      <c r="R27" s="32"/>
      <c r="S27" s="17"/>
      <c r="T27" s="18"/>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row>
    <row r="28" spans="1:51" x14ac:dyDescent="0.2">
      <c r="A28" s="16"/>
      <c r="B28" s="17"/>
      <c r="C28" s="32"/>
      <c r="D28" s="32"/>
      <c r="E28" s="32"/>
      <c r="F28" s="32"/>
      <c r="G28" s="32"/>
      <c r="H28" s="32"/>
      <c r="I28" s="32"/>
      <c r="J28" s="32"/>
      <c r="K28" s="222"/>
      <c r="L28" s="222"/>
      <c r="M28" s="222"/>
      <c r="N28" s="222"/>
      <c r="O28" s="130"/>
      <c r="P28" s="130"/>
      <c r="Q28" s="130"/>
      <c r="R28" s="32"/>
      <c r="S28" s="17"/>
      <c r="T28" s="18"/>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row>
    <row r="29" spans="1:51" x14ac:dyDescent="0.2">
      <c r="A29" s="16"/>
      <c r="B29" s="17"/>
      <c r="C29" s="32"/>
      <c r="D29" s="32"/>
      <c r="E29" s="32"/>
      <c r="F29" s="32"/>
      <c r="G29" s="32"/>
      <c r="H29" s="32"/>
      <c r="I29" s="32"/>
      <c r="J29" s="32"/>
      <c r="K29" s="32"/>
      <c r="L29" s="32"/>
      <c r="M29" s="32"/>
      <c r="N29" s="32"/>
      <c r="O29" s="32"/>
      <c r="P29" s="32"/>
      <c r="Q29" s="32"/>
      <c r="R29" s="32"/>
      <c r="S29" s="17"/>
      <c r="T29" s="18"/>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row>
    <row r="30" spans="1:51" x14ac:dyDescent="0.2">
      <c r="A30" s="16"/>
      <c r="B30" s="17"/>
      <c r="C30" s="32"/>
      <c r="D30" s="32"/>
      <c r="E30" s="32"/>
      <c r="F30" s="32"/>
      <c r="G30" s="32"/>
      <c r="H30" s="32"/>
      <c r="I30" s="32"/>
      <c r="J30" s="32"/>
      <c r="K30" s="32"/>
      <c r="L30" s="32"/>
      <c r="M30" s="32"/>
      <c r="N30" s="32"/>
      <c r="O30" s="32"/>
      <c r="P30" s="32"/>
      <c r="Q30" s="32"/>
      <c r="R30" s="32"/>
      <c r="S30" s="17"/>
      <c r="T30" s="18"/>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row>
    <row r="31" spans="1:51" x14ac:dyDescent="0.2">
      <c r="A31" s="16"/>
      <c r="B31" s="17"/>
      <c r="C31" s="17"/>
      <c r="D31" s="17"/>
      <c r="E31" s="17"/>
      <c r="F31" s="17"/>
      <c r="G31" s="17"/>
      <c r="H31" s="17"/>
      <c r="I31" s="17"/>
      <c r="J31" s="17"/>
      <c r="K31" s="17"/>
      <c r="L31" s="17"/>
      <c r="M31" s="17"/>
      <c r="N31" s="17"/>
      <c r="O31" s="17"/>
      <c r="P31" s="17"/>
      <c r="Q31" s="17"/>
      <c r="R31" s="17"/>
      <c r="S31" s="17"/>
      <c r="T31" s="18"/>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row>
    <row r="32" spans="1:51" x14ac:dyDescent="0.2">
      <c r="A32" s="16"/>
      <c r="B32" s="17"/>
      <c r="C32" s="17"/>
      <c r="D32" s="17"/>
      <c r="E32" s="17"/>
      <c r="F32" s="17"/>
      <c r="G32" s="17"/>
      <c r="H32" s="17"/>
      <c r="I32" s="17"/>
      <c r="J32" s="17"/>
      <c r="K32" s="17"/>
      <c r="L32" s="17"/>
      <c r="M32" s="17"/>
      <c r="N32" s="17"/>
      <c r="O32" s="17"/>
      <c r="P32" s="17"/>
      <c r="Q32" s="17"/>
      <c r="R32" s="17"/>
      <c r="S32" s="17"/>
      <c r="T32" s="18"/>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row>
    <row r="33" spans="1:51" x14ac:dyDescent="0.2">
      <c r="A33" s="16"/>
      <c r="B33" s="17"/>
      <c r="C33" s="17"/>
      <c r="D33" s="17"/>
      <c r="E33" s="17"/>
      <c r="F33" s="17"/>
      <c r="G33" s="17"/>
      <c r="H33" s="17"/>
      <c r="I33" s="17"/>
      <c r="J33" s="17"/>
      <c r="K33" s="17"/>
      <c r="L33" s="17"/>
      <c r="M33" s="17"/>
      <c r="N33" s="17"/>
      <c r="O33" s="17"/>
      <c r="P33" s="17"/>
      <c r="Q33" s="17"/>
      <c r="R33" s="17"/>
      <c r="S33" s="17"/>
      <c r="T33" s="18"/>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row>
    <row r="34" spans="1:51" x14ac:dyDescent="0.2">
      <c r="A34" s="21"/>
      <c r="B34" s="22"/>
      <c r="C34" s="22"/>
      <c r="D34" s="22"/>
      <c r="E34" s="22"/>
      <c r="F34" s="22"/>
      <c r="G34" s="22"/>
      <c r="H34" s="22"/>
      <c r="I34" s="22"/>
      <c r="J34" s="22"/>
      <c r="K34" s="22"/>
      <c r="L34" s="22"/>
      <c r="M34" s="22"/>
      <c r="N34" s="22"/>
      <c r="O34" s="22"/>
      <c r="P34" s="22"/>
      <c r="Q34" s="22"/>
      <c r="R34" s="22"/>
      <c r="S34" s="22"/>
      <c r="T34" s="23"/>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row>
    <row r="35" spans="1:51"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row>
    <row r="36" spans="1:51"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row>
    <row r="37" spans="1:51"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row>
    <row r="38" spans="1:51"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row>
    <row r="39" spans="1:51"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row>
    <row r="40" spans="1:51"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row>
    <row r="41" spans="1:51"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row>
    <row r="42" spans="1:5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row>
    <row r="43" spans="1:5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row>
    <row r="44" spans="1:5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row>
    <row r="45" spans="1:5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row>
    <row r="46" spans="1:5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row>
    <row r="47" spans="1:5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row>
    <row r="48" spans="1:5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row>
    <row r="49" spans="1:5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row>
    <row r="50" spans="1:5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row>
    <row r="51" spans="1:5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row>
    <row r="52" spans="1:5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row>
    <row r="53" spans="1:5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row>
    <row r="54" spans="1:5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row>
    <row r="55" spans="1:5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row>
    <row r="56" spans="1:5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row>
    <row r="57" spans="1:5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row>
    <row r="58" spans="1:5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row>
    <row r="59" spans="1:5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row>
    <row r="60" spans="1:5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row>
    <row r="61" spans="1:5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row>
    <row r="62" spans="1:5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row>
    <row r="63" spans="1:5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row>
    <row r="64" spans="1:5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row>
    <row r="65" spans="1:5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row>
    <row r="66" spans="1:5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row>
    <row r="67" spans="1:5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row>
    <row r="68" spans="1:5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row>
    <row r="69" spans="1:5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row>
    <row r="70" spans="1:5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row>
    <row r="71" spans="1:5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row>
    <row r="72" spans="1:5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row>
    <row r="73" spans="1:5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row>
    <row r="74" spans="1:5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row>
    <row r="75" spans="1:5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row>
    <row r="76" spans="1:5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row>
    <row r="77" spans="1:5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row>
    <row r="78" spans="1:5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row>
    <row r="79" spans="1:5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row>
    <row r="80" spans="1:5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row>
    <row r="81" spans="1:5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row>
    <row r="82" spans="1:5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row>
    <row r="83" spans="1:5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row>
    <row r="84" spans="1:5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row>
    <row r="85" spans="1:5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row>
    <row r="86" spans="1:5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row>
    <row r="87" spans="1:5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row>
    <row r="88" spans="1:5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row>
    <row r="89" spans="1:5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row>
    <row r="90" spans="1:5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row>
    <row r="91" spans="1:5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row>
    <row r="92" spans="1:5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row>
    <row r="93" spans="1:5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row>
    <row r="94" spans="1:5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row>
    <row r="95" spans="1:5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row>
    <row r="96" spans="1:5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row>
    <row r="97" spans="1:5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row>
    <row r="98" spans="1:5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row>
    <row r="99" spans="1:5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row>
    <row r="100" spans="1:5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row>
    <row r="101" spans="1:5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row>
    <row r="102" spans="1:5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row>
    <row r="103" spans="1:5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row>
    <row r="104" spans="1:5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row>
    <row r="105" spans="1:5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row>
    <row r="106" spans="1:5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row>
    <row r="107" spans="1:5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row>
    <row r="108" spans="1:5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row>
    <row r="109" spans="1:5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row>
    <row r="110" spans="1:5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row>
    <row r="111" spans="1:5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row>
    <row r="112" spans="1:5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row>
    <row r="113" spans="1:5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row>
    <row r="114" spans="1:5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row>
    <row r="115" spans="1:5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row>
    <row r="116" spans="1:5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row>
    <row r="117" spans="1:5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row>
    <row r="118" spans="1:5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row>
    <row r="119" spans="1:5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row>
    <row r="120" spans="1:5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row>
    <row r="121" spans="1:5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row>
    <row r="122" spans="1:5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row>
    <row r="123" spans="1:5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row>
    <row r="124" spans="1:5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row>
    <row r="125" spans="1:5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row>
    <row r="126" spans="1:5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row>
    <row r="127" spans="1:5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row>
    <row r="128" spans="1:5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row>
    <row r="129" spans="1:5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row>
    <row r="130" spans="1:5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row>
    <row r="131" spans="1:5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row>
    <row r="132" spans="1:5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row>
    <row r="133" spans="1:5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row>
    <row r="134" spans="1:5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row>
    <row r="135" spans="1:5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row>
    <row r="136" spans="1:5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row>
    <row r="137" spans="1:5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row>
    <row r="138" spans="1:5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row>
    <row r="139" spans="1:5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row>
    <row r="140" spans="1:5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row>
    <row r="141" spans="1:5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row>
    <row r="142" spans="1:5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row>
    <row r="143" spans="1:5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row>
    <row r="144" spans="1:5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row>
    <row r="145" spans="1:5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row>
    <row r="146" spans="1:5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row>
    <row r="147" spans="1:5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row>
    <row r="148" spans="1:5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row>
    <row r="149" spans="1:5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row>
    <row r="150" spans="1:5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row>
    <row r="151" spans="1:5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row>
    <row r="152" spans="1:5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row>
    <row r="153" spans="1:5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row>
    <row r="154" spans="1:5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row>
    <row r="155" spans="1:5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row>
    <row r="156" spans="1:5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row>
    <row r="157" spans="1:5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row>
    <row r="158" spans="1:5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row>
    <row r="159" spans="1:5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row>
    <row r="160" spans="1:5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row>
    <row r="161" spans="1:5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row>
    <row r="162" spans="1:5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row>
    <row r="163" spans="1:5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row>
    <row r="164" spans="1:5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row>
    <row r="165" spans="1:5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row>
    <row r="166" spans="1:5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row>
    <row r="167" spans="1:5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row>
    <row r="168" spans="1:5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row>
    <row r="169" spans="1:5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row>
    <row r="170" spans="1:5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row>
    <row r="171" spans="1:5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row>
    <row r="172" spans="1:5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row>
    <row r="173" spans="1:5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row>
    <row r="174" spans="1:5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row>
    <row r="175" spans="1:5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row>
    <row r="176" spans="1:5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row>
    <row r="177" spans="1:5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row>
    <row r="178" spans="1:5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row>
    <row r="179" spans="1:5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row>
    <row r="180" spans="1:5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row>
    <row r="181" spans="1:5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row>
    <row r="182" spans="1:5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row>
    <row r="183" spans="1:5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row>
    <row r="184" spans="1:5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row>
    <row r="185" spans="1:5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row>
    <row r="186" spans="1:5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row>
    <row r="187" spans="1:5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row>
    <row r="188" spans="1:5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row>
    <row r="189" spans="1:5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row>
    <row r="190" spans="1:5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row>
    <row r="191" spans="1:5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row>
    <row r="192" spans="1:5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row>
    <row r="193" spans="1:5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row>
    <row r="194" spans="1:5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row>
    <row r="195" spans="1:5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row>
    <row r="196" spans="1:5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row>
    <row r="197" spans="1:5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row>
    <row r="198" spans="1:5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row>
    <row r="199" spans="1:5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row>
    <row r="200" spans="1:5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row>
    <row r="201" spans="1:5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row>
    <row r="202" spans="1:5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row>
    <row r="203" spans="1:5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row>
    <row r="204" spans="1:5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row>
    <row r="205" spans="1:5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row>
    <row r="206" spans="1:5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row>
    <row r="207" spans="1:5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row>
    <row r="208" spans="1:5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row>
    <row r="209" spans="1:5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row>
    <row r="210" spans="1:5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row>
    <row r="211" spans="1:5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row>
    <row r="212" spans="1:5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row>
    <row r="213" spans="1:5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row>
    <row r="214" spans="1:5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row>
    <row r="215" spans="1:5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row>
    <row r="216" spans="1:5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row>
    <row r="217" spans="1:5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row>
    <row r="218" spans="1:5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row>
    <row r="219" spans="1:5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row>
    <row r="220" spans="1:5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row>
    <row r="221" spans="1:5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row>
    <row r="222" spans="1:5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row>
    <row r="223" spans="1:5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row>
    <row r="224" spans="1:5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row>
    <row r="225" spans="1:5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row>
    <row r="226" spans="1:5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row>
    <row r="227" spans="1:5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row>
    <row r="228" spans="1:5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row>
    <row r="229" spans="1:5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row>
    <row r="230" spans="1:5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row>
    <row r="231" spans="1:5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row>
    <row r="232" spans="1:5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row>
    <row r="233" spans="1:5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row>
    <row r="234" spans="1:5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row>
    <row r="235" spans="1:5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row>
    <row r="236" spans="1:5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row>
    <row r="237" spans="1:5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row>
    <row r="238" spans="1:5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row>
    <row r="239" spans="1:5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row>
    <row r="240" spans="1:5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row>
    <row r="241" spans="1:5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row>
    <row r="242" spans="1:5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row>
    <row r="243" spans="1:5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row>
    <row r="244" spans="1:5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row>
    <row r="245" spans="1:5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row>
    <row r="246" spans="1:5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row>
    <row r="247" spans="1:5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row>
    <row r="248" spans="1:5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row>
    <row r="249" spans="1:5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row>
    <row r="250" spans="1:5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row>
    <row r="251" spans="1:5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row>
    <row r="252" spans="1:5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row>
    <row r="253" spans="1:5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row>
    <row r="254" spans="1:5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row>
    <row r="255" spans="1:5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row>
    <row r="256" spans="1:5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row>
    <row r="257" spans="1:5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row>
    <row r="258" spans="1:5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row>
    <row r="259" spans="1:5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row>
    <row r="260" spans="1:5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row>
    <row r="261" spans="1:5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row>
    <row r="262" spans="1:5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row>
    <row r="263" spans="1:5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row>
    <row r="264" spans="1:5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row>
    <row r="265" spans="1:5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row>
    <row r="266" spans="1:5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row>
    <row r="267" spans="1:5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row>
    <row r="268" spans="1:5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row>
    <row r="269" spans="1:5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row>
    <row r="270" spans="1:5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row>
    <row r="271" spans="1:5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row>
    <row r="272" spans="1:5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row>
    <row r="273" spans="1:5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row>
    <row r="274" spans="1:5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row>
    <row r="275" spans="1:5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row>
    <row r="276" spans="1:5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row>
    <row r="277" spans="1:5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row>
    <row r="278" spans="1:5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row>
    <row r="279" spans="1:5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row>
    <row r="280" spans="1:5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row>
    <row r="281" spans="1:5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row>
    <row r="282" spans="1:5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row>
    <row r="283" spans="1:5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row>
    <row r="284" spans="1:5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row>
    <row r="285" spans="1:5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row>
    <row r="286" spans="1:5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row>
    <row r="287" spans="1:5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row>
    <row r="288" spans="1:5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row>
    <row r="289" spans="1:5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row>
    <row r="290" spans="1:5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row>
    <row r="291" spans="1:5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row>
    <row r="292" spans="1:5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row>
    <row r="293" spans="1:5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row>
    <row r="294" spans="1:5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row>
    <row r="295" spans="1:5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row>
    <row r="296" spans="1:5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row>
    <row r="297" spans="1:5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row>
    <row r="298" spans="1:5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row>
    <row r="299" spans="1:5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row>
    <row r="300" spans="1:5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row>
    <row r="301" spans="1:5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row>
    <row r="302" spans="1:5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row>
    <row r="303" spans="1:5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row>
    <row r="304" spans="1:5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row>
    <row r="305" spans="1:5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row>
    <row r="306" spans="1:5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row>
    <row r="307" spans="1:5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row>
    <row r="308" spans="1:5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row>
    <row r="309" spans="1:5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row>
    <row r="310" spans="1:5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row>
    <row r="311" spans="1:5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row>
    <row r="312" spans="1:5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row>
    <row r="313" spans="1:5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row>
    <row r="314" spans="1:5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row>
    <row r="315" spans="1:5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row>
    <row r="316" spans="1:5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row>
    <row r="317" spans="1:5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row>
    <row r="318" spans="1:5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row>
    <row r="319" spans="1:5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row>
    <row r="320" spans="1:5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row>
    <row r="321" spans="1:5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row>
    <row r="322" spans="1:5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row>
    <row r="323" spans="1:5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row>
    <row r="324" spans="1:5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row>
    <row r="325" spans="1:5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row>
    <row r="326" spans="1:5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row>
    <row r="327" spans="1:5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row>
    <row r="328" spans="1:5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row>
    <row r="329" spans="1:5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row>
    <row r="330" spans="1:5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row>
    <row r="331" spans="1:5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row>
    <row r="332" spans="1:5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row>
    <row r="333" spans="1:5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row>
    <row r="334" spans="1:5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row>
    <row r="335" spans="1:5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row>
    <row r="336" spans="1:5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row>
    <row r="337" spans="1:5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row>
    <row r="338" spans="1:5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row>
    <row r="339" spans="1:5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row>
    <row r="340" spans="1:5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row>
    <row r="341" spans="1:5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row>
    <row r="342" spans="1:5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row>
    <row r="343" spans="1:5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row>
    <row r="344" spans="1:5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row>
    <row r="345" spans="1:5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row>
    <row r="346" spans="1:5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row>
    <row r="347" spans="1:5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row>
    <row r="348" spans="1:5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row>
    <row r="349" spans="1:5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row>
    <row r="350" spans="1:5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row>
    <row r="351" spans="1:5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row>
    <row r="352" spans="1:5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row>
    <row r="353" spans="1:5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row>
    <row r="354" spans="1:51" x14ac:dyDescent="0.2">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row>
  </sheetData>
  <mergeCells count="73">
    <mergeCell ref="O25:R25"/>
    <mergeCell ref="O26:R26"/>
    <mergeCell ref="O22:R22"/>
    <mergeCell ref="O23:R23"/>
    <mergeCell ref="O12:R12"/>
    <mergeCell ref="O13:R13"/>
    <mergeCell ref="O14:R14"/>
    <mergeCell ref="O17:R17"/>
    <mergeCell ref="O24:R24"/>
    <mergeCell ref="C22:F22"/>
    <mergeCell ref="G22:J22"/>
    <mergeCell ref="C23:F23"/>
    <mergeCell ref="G23:J23"/>
    <mergeCell ref="C20:F20"/>
    <mergeCell ref="G20:J20"/>
    <mergeCell ref="C21:F21"/>
    <mergeCell ref="G21:J21"/>
    <mergeCell ref="C26:F26"/>
    <mergeCell ref="G26:J26"/>
    <mergeCell ref="K26:N26"/>
    <mergeCell ref="C24:F24"/>
    <mergeCell ref="G24:J24"/>
    <mergeCell ref="C25:F25"/>
    <mergeCell ref="G25:J25"/>
    <mergeCell ref="K27:N27"/>
    <mergeCell ref="K28:N28"/>
    <mergeCell ref="O8:R9"/>
    <mergeCell ref="O10:R10"/>
    <mergeCell ref="O15:R15"/>
    <mergeCell ref="O16:R16"/>
    <mergeCell ref="O21:R21"/>
    <mergeCell ref="K24:N24"/>
    <mergeCell ref="K25:N25"/>
    <mergeCell ref="K22:N22"/>
    <mergeCell ref="K23:N23"/>
    <mergeCell ref="K20:N20"/>
    <mergeCell ref="O18:R18"/>
    <mergeCell ref="O19:R19"/>
    <mergeCell ref="O20:R20"/>
    <mergeCell ref="O11:R11"/>
    <mergeCell ref="K21:N21"/>
    <mergeCell ref="C18:F18"/>
    <mergeCell ref="G18:J18"/>
    <mergeCell ref="K18:N18"/>
    <mergeCell ref="C19:F19"/>
    <mergeCell ref="G19:J19"/>
    <mergeCell ref="K19:N19"/>
    <mergeCell ref="C16:F16"/>
    <mergeCell ref="G16:J16"/>
    <mergeCell ref="K16:N16"/>
    <mergeCell ref="C17:F17"/>
    <mergeCell ref="G17:J17"/>
    <mergeCell ref="K17:N17"/>
    <mergeCell ref="C14:F14"/>
    <mergeCell ref="G14:J14"/>
    <mergeCell ref="K14:N14"/>
    <mergeCell ref="C15:F15"/>
    <mergeCell ref="G15:J15"/>
    <mergeCell ref="K15:N15"/>
    <mergeCell ref="C12:F12"/>
    <mergeCell ref="G12:J12"/>
    <mergeCell ref="K12:N12"/>
    <mergeCell ref="C13:F13"/>
    <mergeCell ref="G13:J13"/>
    <mergeCell ref="K13:N13"/>
    <mergeCell ref="C11:F11"/>
    <mergeCell ref="G11:J11"/>
    <mergeCell ref="K11:N11"/>
    <mergeCell ref="G8:J9"/>
    <mergeCell ref="K8:N9"/>
    <mergeCell ref="C10:F10"/>
    <mergeCell ref="G10:J10"/>
    <mergeCell ref="K10:N10"/>
  </mergeCells>
  <conditionalFormatting sqref="E6:Q6">
    <cfRule type="expression" dxfId="0" priority="1">
      <formula>$U$6=FALSE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Check Box 21">
              <controlPr defaultSize="0" autoFill="0" autoLine="0" autoPict="0" macro="[0]!CheckBox21_Click">
                <anchor moveWithCells="1">
                  <from>
                    <xdr:col>17</xdr:col>
                    <xdr:colOff>431800</xdr:colOff>
                    <xdr:row>3</xdr:row>
                    <xdr:rowOff>114300</xdr:rowOff>
                  </from>
                  <to>
                    <xdr:col>18</xdr:col>
                    <xdr:colOff>127000</xdr:colOff>
                    <xdr:row>4</xdr:row>
                    <xdr:rowOff>139700</xdr:rowOff>
                  </to>
                </anchor>
              </controlPr>
            </control>
          </mc:Choice>
        </mc:AlternateContent>
        <mc:AlternateContent xmlns:mc="http://schemas.openxmlformats.org/markup-compatibility/2006">
          <mc:Choice Requires="x14">
            <control shapeId="55298" r:id="rId5" name="Check Box 22">
              <controlPr defaultSize="0" autoFill="0" autoLine="0" autoPict="0" macro="[0]!CheckBox22_Click">
                <anchor moveWithCells="1">
                  <from>
                    <xdr:col>4</xdr:col>
                    <xdr:colOff>330200</xdr:colOff>
                    <xdr:row>3</xdr:row>
                    <xdr:rowOff>63500</xdr:rowOff>
                  </from>
                  <to>
                    <xdr:col>4</xdr:col>
                    <xdr:colOff>558800</xdr:colOff>
                    <xdr:row>4</xdr:row>
                    <xdr:rowOff>165100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AW359"/>
  <sheetViews>
    <sheetView showGridLines="0" showRowColHeaders="0" zoomScale="80" zoomScaleNormal="80" workbookViewId="0">
      <selection activeCell="H23" sqref="H23:I24"/>
    </sheetView>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ht="19" x14ac:dyDescent="0.25">
      <c r="A6" s="16"/>
      <c r="B6" s="38" t="s">
        <v>21</v>
      </c>
      <c r="C6" s="32"/>
      <c r="D6" s="32"/>
      <c r="E6" s="32"/>
      <c r="F6" s="32"/>
      <c r="G6" s="32"/>
      <c r="H6" s="32"/>
      <c r="I6" s="32"/>
      <c r="J6" s="32"/>
      <c r="K6" s="32"/>
      <c r="L6" s="32"/>
      <c r="M6" s="32"/>
      <c r="N6" s="32"/>
      <c r="O6" s="32"/>
      <c r="P6" s="32"/>
      <c r="Q6" s="17"/>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x14ac:dyDescent="0.2">
      <c r="A7" s="16"/>
      <c r="B7" s="32"/>
      <c r="C7" s="32"/>
      <c r="D7" s="32"/>
      <c r="E7" s="32"/>
      <c r="F7" s="32"/>
      <c r="G7" s="32"/>
      <c r="H7" s="32"/>
      <c r="I7" s="32"/>
      <c r="J7" s="32"/>
      <c r="K7" s="32"/>
      <c r="L7" s="32"/>
      <c r="M7" s="32"/>
      <c r="N7" s="32"/>
      <c r="O7" s="32"/>
      <c r="P7" s="32"/>
      <c r="Q7" s="17"/>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6" x14ac:dyDescent="0.2">
      <c r="A8" s="16"/>
      <c r="B8" s="35" t="s">
        <v>9</v>
      </c>
      <c r="C8" s="34"/>
      <c r="D8" s="34"/>
      <c r="E8" s="34"/>
      <c r="F8" s="34"/>
      <c r="G8" s="34"/>
      <c r="H8" s="34"/>
      <c r="I8" s="34"/>
      <c r="J8" s="34"/>
      <c r="K8" s="34"/>
      <c r="L8" s="34"/>
      <c r="M8" s="34"/>
      <c r="N8" s="34"/>
      <c r="O8" s="34"/>
      <c r="P8" s="32"/>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6" x14ac:dyDescent="0.2">
      <c r="A9" s="16"/>
      <c r="B9" s="34"/>
      <c r="C9" s="34"/>
      <c r="D9" s="34"/>
      <c r="E9" s="34"/>
      <c r="F9" s="34"/>
      <c r="G9" s="34"/>
      <c r="H9" s="34"/>
      <c r="I9" s="34"/>
      <c r="J9" s="34"/>
      <c r="K9" s="34"/>
      <c r="L9" s="34"/>
      <c r="M9" s="34"/>
      <c r="N9" s="34"/>
      <c r="O9" s="34"/>
      <c r="P9" s="32"/>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ht="18" customHeight="1" x14ac:dyDescent="0.2">
      <c r="A10" s="16"/>
      <c r="B10" s="34"/>
      <c r="C10" s="34"/>
      <c r="D10" s="34"/>
      <c r="E10" s="34"/>
      <c r="F10" s="261" t="s">
        <v>13</v>
      </c>
      <c r="G10" s="265"/>
      <c r="H10" s="265" t="s">
        <v>14</v>
      </c>
      <c r="I10" s="265"/>
      <c r="J10" s="262" t="s">
        <v>116</v>
      </c>
      <c r="K10" s="262"/>
      <c r="L10" s="262" t="s">
        <v>15</v>
      </c>
      <c r="M10" s="262"/>
      <c r="N10" s="34"/>
      <c r="O10" s="34"/>
      <c r="P10" s="32"/>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ht="16" x14ac:dyDescent="0.2">
      <c r="A11" s="16"/>
      <c r="B11" s="34"/>
      <c r="C11" s="267"/>
      <c r="D11" s="267"/>
      <c r="E11" s="267"/>
      <c r="F11" s="261"/>
      <c r="G11" s="265"/>
      <c r="H11" s="265"/>
      <c r="I11" s="265"/>
      <c r="J11" s="262"/>
      <c r="K11" s="262"/>
      <c r="L11" s="262"/>
      <c r="M11" s="262"/>
      <c r="N11" s="34"/>
      <c r="O11" s="34"/>
      <c r="P11" s="32"/>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ht="16" x14ac:dyDescent="0.2">
      <c r="A12" s="16"/>
      <c r="B12" s="37"/>
      <c r="C12" s="270" t="s">
        <v>12</v>
      </c>
      <c r="D12" s="270"/>
      <c r="E12" s="270"/>
      <c r="F12" s="255">
        <v>0.2</v>
      </c>
      <c r="G12" s="255"/>
      <c r="H12" s="255">
        <v>0.63139999999999996</v>
      </c>
      <c r="I12" s="255"/>
      <c r="J12" s="255">
        <v>0.1232</v>
      </c>
      <c r="K12" s="255"/>
      <c r="L12" s="255">
        <v>4.5400000000000003E-2</v>
      </c>
      <c r="M12" s="255"/>
      <c r="N12" s="34"/>
      <c r="O12" s="34"/>
      <c r="P12" s="32"/>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ht="16" x14ac:dyDescent="0.2">
      <c r="A13" s="16"/>
      <c r="B13" s="37"/>
      <c r="C13" s="270"/>
      <c r="D13" s="270"/>
      <c r="E13" s="270"/>
      <c r="F13" s="255"/>
      <c r="G13" s="255"/>
      <c r="H13" s="255"/>
      <c r="I13" s="255"/>
      <c r="J13" s="255"/>
      <c r="K13" s="255"/>
      <c r="L13" s="255"/>
      <c r="M13" s="255"/>
      <c r="N13" s="34"/>
      <c r="O13" s="34"/>
      <c r="P13" s="32"/>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ht="16" x14ac:dyDescent="0.2">
      <c r="A14" s="16"/>
      <c r="B14" s="36"/>
      <c r="C14" s="266" t="s">
        <v>11</v>
      </c>
      <c r="D14" s="266"/>
      <c r="E14" s="266"/>
      <c r="F14" s="264">
        <v>1174</v>
      </c>
      <c r="G14" s="264"/>
      <c r="H14" s="264">
        <v>3337</v>
      </c>
      <c r="I14" s="264"/>
      <c r="J14" s="264">
        <v>8618</v>
      </c>
      <c r="K14" s="264"/>
      <c r="L14" s="264">
        <v>3313</v>
      </c>
      <c r="M14" s="264"/>
      <c r="N14" s="34"/>
      <c r="O14" s="34"/>
      <c r="P14" s="32"/>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ht="17" thickBot="1" x14ac:dyDescent="0.25">
      <c r="A15" s="16"/>
      <c r="B15" s="36"/>
      <c r="C15" s="266"/>
      <c r="D15" s="266"/>
      <c r="E15" s="266"/>
      <c r="F15" s="264"/>
      <c r="G15" s="264"/>
      <c r="H15" s="264"/>
      <c r="I15" s="264"/>
      <c r="J15" s="264"/>
      <c r="K15" s="264"/>
      <c r="L15" s="264"/>
      <c r="M15" s="264"/>
      <c r="N15" s="34"/>
      <c r="O15" s="34"/>
      <c r="P15" s="34"/>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ht="14.5" customHeight="1" x14ac:dyDescent="0.2">
      <c r="A16" s="16"/>
      <c r="B16" s="34"/>
      <c r="C16" s="34"/>
      <c r="D16" s="34"/>
      <c r="E16" s="34"/>
      <c r="F16" s="34"/>
      <c r="G16" s="34"/>
      <c r="H16" s="34"/>
      <c r="I16" s="34"/>
      <c r="J16" s="34"/>
      <c r="K16" s="34"/>
      <c r="L16" s="256">
        <f>(F12*F14)+(H12*H14)+(J12*J14)+(L12*L14)</f>
        <v>3553.9295999999999</v>
      </c>
      <c r="M16" s="257"/>
      <c r="N16" s="34"/>
      <c r="O16" s="34"/>
      <c r="P16" s="32"/>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ht="14.5" customHeight="1" thickBot="1" x14ac:dyDescent="0.25">
      <c r="A17" s="16"/>
      <c r="B17" s="32"/>
      <c r="C17" s="32"/>
      <c r="D17" s="32"/>
      <c r="E17" s="32"/>
      <c r="F17" s="32"/>
      <c r="G17" s="32"/>
      <c r="H17" s="32"/>
      <c r="I17" s="32"/>
      <c r="J17" s="32"/>
      <c r="K17" s="32"/>
      <c r="L17" s="258"/>
      <c r="M17" s="259"/>
      <c r="N17" s="34"/>
      <c r="O17" s="34"/>
      <c r="P17" s="32"/>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ht="14.5" customHeight="1" x14ac:dyDescent="0.2">
      <c r="A18" s="16"/>
      <c r="B18" s="32"/>
      <c r="C18" s="32"/>
      <c r="D18" s="32"/>
      <c r="E18" s="32"/>
      <c r="F18" s="32"/>
      <c r="G18" s="32"/>
      <c r="H18" s="32"/>
      <c r="I18" s="32"/>
      <c r="J18" s="32"/>
      <c r="K18" s="32"/>
      <c r="L18" s="34"/>
      <c r="M18" s="34"/>
      <c r="N18" s="34"/>
      <c r="O18" s="34"/>
      <c r="P18" s="32"/>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ht="16" x14ac:dyDescent="0.2">
      <c r="A19" s="16"/>
      <c r="B19" s="35" t="s">
        <v>10</v>
      </c>
      <c r="C19" s="34"/>
      <c r="D19" s="34"/>
      <c r="E19" s="34"/>
      <c r="F19" s="34"/>
      <c r="G19" s="34"/>
      <c r="H19" s="34"/>
      <c r="I19" s="34"/>
      <c r="J19" s="34"/>
      <c r="K19" s="34"/>
      <c r="L19" s="34"/>
      <c r="M19" s="34"/>
      <c r="N19" s="34"/>
      <c r="O19" s="34"/>
      <c r="P19" s="32"/>
      <c r="Q19" s="17"/>
      <c r="R19" s="18"/>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ht="16" x14ac:dyDescent="0.2">
      <c r="A20" s="16"/>
      <c r="B20" s="34"/>
      <c r="C20" s="34"/>
      <c r="D20" s="34"/>
      <c r="E20" s="34"/>
      <c r="F20" s="34"/>
      <c r="G20" s="34"/>
      <c r="H20" s="34"/>
      <c r="I20" s="34"/>
      <c r="J20" s="34"/>
      <c r="K20" s="34"/>
      <c r="L20" s="34"/>
      <c r="M20" s="34"/>
      <c r="N20" s="34"/>
      <c r="O20" s="34"/>
      <c r="P20" s="32"/>
      <c r="Q20" s="17"/>
      <c r="R20" s="18"/>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ht="18" customHeight="1" x14ac:dyDescent="0.2">
      <c r="A21" s="16"/>
      <c r="B21" s="34"/>
      <c r="C21" s="34"/>
      <c r="D21" s="34"/>
      <c r="E21" s="34"/>
      <c r="F21" s="261" t="s">
        <v>5</v>
      </c>
      <c r="G21" s="265"/>
      <c r="H21" s="268" t="s">
        <v>4</v>
      </c>
      <c r="I21" s="268"/>
      <c r="J21" s="269" t="s">
        <v>177</v>
      </c>
      <c r="K21" s="261"/>
      <c r="L21" s="262" t="s">
        <v>3</v>
      </c>
      <c r="M21" s="262"/>
      <c r="N21" s="262" t="s">
        <v>2</v>
      </c>
      <c r="O21" s="263"/>
      <c r="P21" s="32"/>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6" x14ac:dyDescent="0.2">
      <c r="A22" s="16"/>
      <c r="B22" s="34"/>
      <c r="C22" s="267"/>
      <c r="D22" s="267"/>
      <c r="E22" s="267"/>
      <c r="F22" s="261"/>
      <c r="G22" s="265"/>
      <c r="H22" s="268"/>
      <c r="I22" s="268"/>
      <c r="J22" s="269"/>
      <c r="K22" s="261"/>
      <c r="L22" s="262"/>
      <c r="M22" s="262"/>
      <c r="N22" s="262"/>
      <c r="O22" s="263"/>
      <c r="P22" s="32"/>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ht="16" x14ac:dyDescent="0.2">
      <c r="A23" s="16"/>
      <c r="B23" s="36"/>
      <c r="C23" s="266" t="s">
        <v>6</v>
      </c>
      <c r="D23" s="266"/>
      <c r="E23" s="266"/>
      <c r="F23" s="264">
        <f>L16</f>
        <v>3553.9295999999999</v>
      </c>
      <c r="G23" s="264"/>
      <c r="H23" s="264">
        <v>78</v>
      </c>
      <c r="I23" s="264"/>
      <c r="J23" s="264">
        <v>468</v>
      </c>
      <c r="K23" s="264"/>
      <c r="L23" s="264">
        <v>31.3</v>
      </c>
      <c r="M23" s="264"/>
      <c r="N23" s="264">
        <v>275</v>
      </c>
      <c r="O23" s="264"/>
      <c r="P23" s="32"/>
      <c r="Q23" s="17"/>
      <c r="R23" s="18"/>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ht="16" x14ac:dyDescent="0.2">
      <c r="A24" s="16"/>
      <c r="B24" s="36"/>
      <c r="C24" s="266"/>
      <c r="D24" s="266"/>
      <c r="E24" s="266"/>
      <c r="F24" s="264"/>
      <c r="G24" s="264"/>
      <c r="H24" s="264"/>
      <c r="I24" s="264"/>
      <c r="J24" s="264"/>
      <c r="K24" s="264"/>
      <c r="L24" s="264"/>
      <c r="M24" s="264"/>
      <c r="N24" s="264"/>
      <c r="O24" s="264"/>
      <c r="P24" s="32"/>
      <c r="Q24" s="17"/>
      <c r="R24" s="18"/>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ht="14.5" customHeight="1" x14ac:dyDescent="0.2">
      <c r="A25" s="16"/>
      <c r="B25" s="34"/>
      <c r="C25" s="34"/>
      <c r="D25" s="34"/>
      <c r="E25" s="34"/>
      <c r="F25" s="34"/>
      <c r="G25" s="34"/>
      <c r="H25" s="34"/>
      <c r="I25" s="34"/>
      <c r="J25" s="34"/>
      <c r="K25" s="34"/>
      <c r="L25" s="34"/>
      <c r="M25" s="34"/>
      <c r="N25" s="34"/>
      <c r="O25" s="34"/>
      <c r="P25" s="32"/>
      <c r="Q25" s="17"/>
      <c r="R25" s="18"/>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ht="14.5" customHeight="1" x14ac:dyDescent="0.2">
      <c r="A26" s="16"/>
      <c r="B26" s="34"/>
      <c r="C26" s="34"/>
      <c r="D26" s="34"/>
      <c r="E26" s="34"/>
      <c r="F26" s="34"/>
      <c r="G26" s="34"/>
      <c r="H26" s="34"/>
      <c r="I26" s="34"/>
      <c r="J26" s="34"/>
      <c r="K26" s="34"/>
      <c r="L26" s="34"/>
      <c r="M26" s="34"/>
      <c r="N26" s="34"/>
      <c r="O26" s="34"/>
      <c r="P26" s="32"/>
      <c r="Q26" s="17"/>
      <c r="R26" s="18"/>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ht="14.5" customHeight="1" x14ac:dyDescent="0.2">
      <c r="A27" s="16"/>
      <c r="B27" s="32"/>
      <c r="C27" s="32"/>
      <c r="D27" s="32"/>
      <c r="E27" s="32"/>
      <c r="F27" s="32"/>
      <c r="G27" s="32"/>
      <c r="H27" s="32"/>
      <c r="I27" s="32"/>
      <c r="J27" s="32"/>
      <c r="K27" s="32"/>
      <c r="L27" s="32"/>
      <c r="M27" s="32"/>
      <c r="N27" s="32"/>
      <c r="O27" s="32"/>
      <c r="P27" s="32"/>
      <c r="Q27" s="33"/>
      <c r="R27" s="18"/>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ht="14.5" customHeight="1" x14ac:dyDescent="0.2">
      <c r="A28" s="16"/>
      <c r="B28" s="33"/>
      <c r="C28" s="33"/>
      <c r="D28" s="33"/>
      <c r="E28" s="33"/>
      <c r="F28" s="33"/>
      <c r="G28" s="33"/>
      <c r="H28" s="33"/>
      <c r="I28" s="33"/>
      <c r="J28" s="33"/>
      <c r="K28" s="33"/>
      <c r="L28" s="33"/>
      <c r="M28" s="33"/>
      <c r="N28" s="33"/>
      <c r="O28" s="33"/>
      <c r="P28" s="33"/>
      <c r="Q28" s="33"/>
      <c r="R28" s="18"/>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ht="14.5" customHeight="1" x14ac:dyDescent="0.2">
      <c r="A29" s="16"/>
      <c r="B29" s="33"/>
      <c r="C29" s="33"/>
      <c r="D29" s="33"/>
      <c r="E29" s="33"/>
      <c r="F29" s="33"/>
      <c r="G29" s="33"/>
      <c r="H29" s="33"/>
      <c r="I29" s="33"/>
      <c r="J29" s="33"/>
      <c r="K29" s="33"/>
      <c r="L29" s="33"/>
      <c r="M29" s="33"/>
      <c r="N29" s="33"/>
      <c r="O29" s="33"/>
      <c r="P29" s="33"/>
      <c r="Q29" s="33"/>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ht="19" x14ac:dyDescent="0.25">
      <c r="A30" s="16"/>
      <c r="B30" s="38" t="s">
        <v>20</v>
      </c>
      <c r="C30" s="32"/>
      <c r="D30" s="32"/>
      <c r="E30" s="32"/>
      <c r="F30" s="32"/>
      <c r="G30" s="32"/>
      <c r="H30" s="32"/>
      <c r="I30" s="32"/>
      <c r="J30" s="32"/>
      <c r="K30" s="32"/>
      <c r="L30" s="32"/>
      <c r="M30" s="32"/>
      <c r="N30" s="32"/>
      <c r="O30" s="32"/>
      <c r="P30" s="32"/>
      <c r="Q30" s="17"/>
      <c r="R30" s="18"/>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ht="14.5" customHeight="1" x14ac:dyDescent="0.2">
      <c r="A31" s="16"/>
      <c r="B31" s="254"/>
      <c r="C31" s="254"/>
      <c r="D31" s="254"/>
      <c r="E31" s="254"/>
      <c r="F31" s="260" t="s">
        <v>17</v>
      </c>
      <c r="G31" s="260"/>
      <c r="H31" s="261"/>
      <c r="I31" s="260" t="s">
        <v>18</v>
      </c>
      <c r="J31" s="260"/>
      <c r="K31" s="261"/>
      <c r="L31" s="260" t="s">
        <v>19</v>
      </c>
      <c r="M31" s="260"/>
      <c r="N31" s="261"/>
      <c r="O31" s="32"/>
      <c r="P31" s="32"/>
      <c r="Q31" s="33"/>
      <c r="R31" s="18"/>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ht="14.5" customHeight="1" x14ac:dyDescent="0.2">
      <c r="A32" s="16"/>
      <c r="B32" s="254"/>
      <c r="C32" s="254"/>
      <c r="D32" s="254"/>
      <c r="E32" s="254"/>
      <c r="F32" s="260"/>
      <c r="G32" s="260"/>
      <c r="H32" s="261"/>
      <c r="I32" s="260"/>
      <c r="J32" s="260"/>
      <c r="K32" s="261"/>
      <c r="L32" s="260"/>
      <c r="M32" s="260"/>
      <c r="N32" s="261"/>
      <c r="O32" s="32"/>
      <c r="P32" s="32"/>
      <c r="Q32" s="17"/>
      <c r="R32" s="18"/>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ht="14.5" customHeight="1" x14ac:dyDescent="0.2">
      <c r="A33" s="16"/>
      <c r="B33" s="252" t="s">
        <v>16</v>
      </c>
      <c r="C33" s="252"/>
      <c r="D33" s="252"/>
      <c r="E33" s="252"/>
      <c r="F33" s="253">
        <v>0.32279999999999998</v>
      </c>
      <c r="G33" s="253"/>
      <c r="H33" s="253"/>
      <c r="I33" s="253">
        <v>0.4788</v>
      </c>
      <c r="J33" s="253"/>
      <c r="K33" s="253"/>
      <c r="L33" s="253">
        <f>I33-F33</f>
        <v>0.15600000000000003</v>
      </c>
      <c r="M33" s="253"/>
      <c r="N33" s="253"/>
      <c r="O33" s="32"/>
      <c r="P33" s="32"/>
      <c r="Q33" s="33"/>
      <c r="R33" s="18"/>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ht="15.5" customHeight="1" x14ac:dyDescent="0.2">
      <c r="A34" s="16"/>
      <c r="B34" s="252"/>
      <c r="C34" s="252"/>
      <c r="D34" s="252"/>
      <c r="E34" s="252"/>
      <c r="F34" s="253"/>
      <c r="G34" s="253"/>
      <c r="H34" s="253"/>
      <c r="I34" s="253"/>
      <c r="J34" s="253"/>
      <c r="K34" s="253"/>
      <c r="L34" s="253"/>
      <c r="M34" s="253"/>
      <c r="N34" s="253"/>
      <c r="O34" s="32"/>
      <c r="P34" s="32"/>
      <c r="Q34" s="17"/>
      <c r="R34" s="18"/>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ht="14.5" customHeight="1" x14ac:dyDescent="0.2">
      <c r="A35" s="16"/>
      <c r="B35" s="32"/>
      <c r="C35" s="32"/>
      <c r="D35" s="32"/>
      <c r="E35" s="32"/>
      <c r="F35" s="32"/>
      <c r="G35" s="32"/>
      <c r="H35" s="32"/>
      <c r="I35" s="32"/>
      <c r="J35" s="32"/>
      <c r="K35" s="32"/>
      <c r="L35" s="32"/>
      <c r="M35" s="32"/>
      <c r="N35" s="32"/>
      <c r="O35" s="32"/>
      <c r="P35" s="32"/>
      <c r="Q35" s="33"/>
      <c r="R35" s="18"/>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ht="14.5" customHeight="1" x14ac:dyDescent="0.2">
      <c r="A36" s="16"/>
      <c r="B36" s="33"/>
      <c r="C36" s="33"/>
      <c r="D36" s="33"/>
      <c r="E36" s="33"/>
      <c r="F36" s="33"/>
      <c r="G36" s="33"/>
      <c r="H36" s="33"/>
      <c r="I36" s="33"/>
      <c r="J36" s="33"/>
      <c r="K36" s="33"/>
      <c r="L36" s="33"/>
      <c r="M36" s="33"/>
      <c r="N36" s="33"/>
      <c r="O36" s="33"/>
      <c r="P36" s="33"/>
      <c r="Q36" s="33"/>
      <c r="R36" s="18"/>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ht="14.5" customHeight="1" x14ac:dyDescent="0.2">
      <c r="A37" s="16"/>
      <c r="B37" s="33"/>
      <c r="C37" s="33"/>
      <c r="D37" s="33"/>
      <c r="E37" s="33"/>
      <c r="F37" s="33"/>
      <c r="G37" s="33"/>
      <c r="H37" s="33"/>
      <c r="I37" s="33"/>
      <c r="J37" s="33"/>
      <c r="K37" s="33"/>
      <c r="L37" s="33"/>
      <c r="M37" s="33"/>
      <c r="N37" s="33"/>
      <c r="O37" s="33"/>
      <c r="P37" s="33"/>
      <c r="Q37" s="33"/>
      <c r="R37" s="18"/>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6"/>
      <c r="B38" s="17"/>
      <c r="C38" s="17"/>
      <c r="D38" s="17"/>
      <c r="E38" s="17"/>
      <c r="F38" s="17"/>
      <c r="G38" s="17"/>
      <c r="H38" s="17"/>
      <c r="I38" s="17"/>
      <c r="J38" s="17"/>
      <c r="K38" s="17"/>
      <c r="L38" s="17"/>
      <c r="M38" s="17"/>
      <c r="N38" s="17"/>
      <c r="O38" s="17"/>
      <c r="P38" s="17"/>
      <c r="Q38" s="17"/>
      <c r="R38" s="18"/>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21"/>
      <c r="B39" s="22"/>
      <c r="C39" s="22"/>
      <c r="D39" s="22"/>
      <c r="E39" s="22"/>
      <c r="F39" s="22"/>
      <c r="G39" s="22"/>
      <c r="H39" s="22"/>
      <c r="I39" s="22"/>
      <c r="J39" s="22"/>
      <c r="K39" s="22"/>
      <c r="L39" s="22"/>
      <c r="M39" s="22"/>
      <c r="N39" s="22"/>
      <c r="O39" s="22"/>
      <c r="P39" s="22"/>
      <c r="Q39" s="22"/>
      <c r="R39" s="23"/>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spans="1:49"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spans="1:49"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spans="1:49"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row r="358" spans="1:49"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row>
    <row r="359" spans="1:49" x14ac:dyDescent="0.2">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row>
  </sheetData>
  <mergeCells count="36">
    <mergeCell ref="C11:E11"/>
    <mergeCell ref="C22:E22"/>
    <mergeCell ref="H21:I22"/>
    <mergeCell ref="J21:K22"/>
    <mergeCell ref="L21:M22"/>
    <mergeCell ref="F10:G11"/>
    <mergeCell ref="H10:I11"/>
    <mergeCell ref="J10:K11"/>
    <mergeCell ref="L10:M11"/>
    <mergeCell ref="L12:M13"/>
    <mergeCell ref="C14:E15"/>
    <mergeCell ref="F14:G15"/>
    <mergeCell ref="H14:I15"/>
    <mergeCell ref="J14:K15"/>
    <mergeCell ref="L14:M15"/>
    <mergeCell ref="C12:E13"/>
    <mergeCell ref="C23:E24"/>
    <mergeCell ref="F23:G24"/>
    <mergeCell ref="H23:I24"/>
    <mergeCell ref="J23:K24"/>
    <mergeCell ref="L23:M24"/>
    <mergeCell ref="F12:G13"/>
    <mergeCell ref="H12:I13"/>
    <mergeCell ref="J12:K13"/>
    <mergeCell ref="L16:M17"/>
    <mergeCell ref="F31:H32"/>
    <mergeCell ref="I31:K32"/>
    <mergeCell ref="L31:N32"/>
    <mergeCell ref="N21:O22"/>
    <mergeCell ref="N23:O24"/>
    <mergeCell ref="F21:G22"/>
    <mergeCell ref="B33:E34"/>
    <mergeCell ref="F33:H34"/>
    <mergeCell ref="I33:K34"/>
    <mergeCell ref="L33:N34"/>
    <mergeCell ref="B31:E32"/>
  </mergeCell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W350"/>
  <sheetViews>
    <sheetView showRowColHeaders="0" zoomScale="90" zoomScaleNormal="90" workbookViewId="0">
      <selection activeCell="X17" sqref="X17"/>
    </sheetView>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x14ac:dyDescent="0.2">
      <c r="A6" s="16"/>
      <c r="B6" s="17"/>
      <c r="C6" s="17"/>
      <c r="D6" s="17"/>
      <c r="E6" s="17"/>
      <c r="F6" s="17"/>
      <c r="G6" s="17"/>
      <c r="H6" s="17"/>
      <c r="I6" s="17"/>
      <c r="J6" s="17"/>
      <c r="K6" s="17"/>
      <c r="L6" s="17"/>
      <c r="M6" s="17"/>
      <c r="N6" s="17"/>
      <c r="O6" s="17"/>
      <c r="P6" s="17"/>
      <c r="Q6" s="17"/>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x14ac:dyDescent="0.2">
      <c r="A7" s="16"/>
      <c r="B7" s="17"/>
      <c r="C7" s="17"/>
      <c r="D7" s="17"/>
      <c r="E7" s="17"/>
      <c r="F7" s="17"/>
      <c r="G7" s="17"/>
      <c r="H7" s="17"/>
      <c r="I7" s="17"/>
      <c r="J7" s="17"/>
      <c r="K7" s="17"/>
      <c r="L7" s="17"/>
      <c r="M7" s="17"/>
      <c r="N7" s="17"/>
      <c r="O7" s="17"/>
      <c r="P7" s="17"/>
      <c r="Q7" s="17"/>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x14ac:dyDescent="0.2">
      <c r="A8" s="16"/>
      <c r="B8" s="17"/>
      <c r="C8" s="17"/>
      <c r="D8" s="17"/>
      <c r="E8" s="17"/>
      <c r="F8" s="17"/>
      <c r="G8" s="17"/>
      <c r="H8" s="17"/>
      <c r="I8" s="17"/>
      <c r="J8" s="17"/>
      <c r="K8" s="17"/>
      <c r="L8" s="17"/>
      <c r="M8" s="17"/>
      <c r="N8" s="17"/>
      <c r="O8" s="17"/>
      <c r="P8" s="17"/>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x14ac:dyDescent="0.2">
      <c r="A9" s="16"/>
      <c r="B9" s="17"/>
      <c r="C9" s="17"/>
      <c r="D9" s="17"/>
      <c r="E9" s="17"/>
      <c r="F9" s="17"/>
      <c r="G9" s="17"/>
      <c r="H9" s="17"/>
      <c r="I9" s="17"/>
      <c r="J9" s="17"/>
      <c r="K9" s="17"/>
      <c r="L9" s="17"/>
      <c r="M9" s="17"/>
      <c r="N9" s="17"/>
      <c r="O9" s="17"/>
      <c r="P9" s="17"/>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16"/>
      <c r="B10" s="17"/>
      <c r="C10" s="17"/>
      <c r="D10" s="17"/>
      <c r="E10" s="17"/>
      <c r="F10" s="17"/>
      <c r="G10" s="17"/>
      <c r="H10" s="17"/>
      <c r="I10" s="17"/>
      <c r="J10" s="17"/>
      <c r="K10" s="17"/>
      <c r="L10" s="17"/>
      <c r="M10" s="17"/>
      <c r="N10" s="17"/>
      <c r="O10" s="17"/>
      <c r="P10" s="17"/>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x14ac:dyDescent="0.2">
      <c r="A11" s="16"/>
      <c r="B11" s="17"/>
      <c r="C11" s="17"/>
      <c r="D11" s="17"/>
      <c r="E11" s="17"/>
      <c r="F11" s="17"/>
      <c r="G11" s="17"/>
      <c r="H11" s="17"/>
      <c r="I11" s="17"/>
      <c r="J11" s="17"/>
      <c r="K11" s="17"/>
      <c r="L11" s="17"/>
      <c r="M11" s="17"/>
      <c r="N11" s="17"/>
      <c r="O11" s="17"/>
      <c r="P11" s="17"/>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16"/>
      <c r="B12" s="17"/>
      <c r="C12" s="17"/>
      <c r="D12" s="17"/>
      <c r="E12" s="17"/>
      <c r="F12" s="17"/>
      <c r="G12" s="17"/>
      <c r="H12" s="17"/>
      <c r="I12" s="17"/>
      <c r="J12" s="17"/>
      <c r="K12" s="17"/>
      <c r="L12" s="17"/>
      <c r="M12" s="17"/>
      <c r="N12" s="17"/>
      <c r="O12" s="17"/>
      <c r="P12" s="17"/>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16"/>
      <c r="B13" s="17"/>
      <c r="C13" s="17"/>
      <c r="D13" s="17"/>
      <c r="E13" s="17"/>
      <c r="F13" s="17"/>
      <c r="G13" s="17"/>
      <c r="H13" s="17"/>
      <c r="I13" s="17"/>
      <c r="J13" s="17"/>
      <c r="K13" s="17"/>
      <c r="L13" s="17"/>
      <c r="M13" s="17"/>
      <c r="N13" s="17"/>
      <c r="O13" s="17"/>
      <c r="P13" s="17"/>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6"/>
      <c r="B14" s="17"/>
      <c r="C14" s="17"/>
      <c r="D14" s="17"/>
      <c r="E14" s="17"/>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16"/>
      <c r="B15" s="17"/>
      <c r="C15" s="17"/>
      <c r="D15" s="17"/>
      <c r="E15" s="17"/>
      <c r="F15" s="17"/>
      <c r="G15" s="17"/>
      <c r="H15" s="17"/>
      <c r="I15" s="17"/>
      <c r="J15" s="17"/>
      <c r="K15" s="17"/>
      <c r="L15" s="17"/>
      <c r="M15" s="17"/>
      <c r="N15" s="17"/>
      <c r="O15" s="17"/>
      <c r="P15" s="17"/>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16"/>
      <c r="B16" s="17"/>
      <c r="C16" s="17"/>
      <c r="D16" s="17"/>
      <c r="E16" s="17"/>
      <c r="F16" s="17"/>
      <c r="G16" s="17"/>
      <c r="H16" s="17"/>
      <c r="I16" s="17"/>
      <c r="J16" s="17"/>
      <c r="K16" s="17"/>
      <c r="L16" s="17"/>
      <c r="M16" s="17"/>
      <c r="N16" s="17"/>
      <c r="O16" s="17"/>
      <c r="P16" s="17"/>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16"/>
      <c r="B17" s="17"/>
      <c r="C17" s="17"/>
      <c r="D17" s="17"/>
      <c r="E17" s="17"/>
      <c r="F17" s="17"/>
      <c r="G17" s="17"/>
      <c r="H17" s="17"/>
      <c r="I17" s="17"/>
      <c r="J17" s="17"/>
      <c r="K17" s="17"/>
      <c r="L17" s="17"/>
      <c r="M17" s="17"/>
      <c r="N17" s="17"/>
      <c r="O17" s="17"/>
      <c r="P17" s="17"/>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x14ac:dyDescent="0.2">
      <c r="A18" s="16"/>
      <c r="B18" s="17"/>
      <c r="C18" s="17"/>
      <c r="D18" s="17"/>
      <c r="E18" s="17"/>
      <c r="F18" s="17"/>
      <c r="G18" s="17"/>
      <c r="H18" s="17"/>
      <c r="I18" s="17"/>
      <c r="J18" s="17"/>
      <c r="K18" s="17"/>
      <c r="L18" s="17"/>
      <c r="M18" s="17"/>
      <c r="N18" s="17"/>
      <c r="O18" s="17"/>
      <c r="P18" s="17"/>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6"/>
      <c r="B19" s="17"/>
      <c r="C19" s="17"/>
      <c r="D19" s="17"/>
      <c r="E19" s="17"/>
      <c r="F19" s="17"/>
      <c r="G19" s="17"/>
      <c r="H19" s="17"/>
      <c r="I19" s="17"/>
      <c r="J19" s="17"/>
      <c r="K19" s="17"/>
      <c r="L19" s="17"/>
      <c r="M19" s="17"/>
      <c r="N19" s="17"/>
      <c r="O19" s="17"/>
      <c r="P19" s="17"/>
      <c r="Q19" s="17"/>
      <c r="R19" s="18"/>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6"/>
      <c r="B20" s="17"/>
      <c r="C20" s="17"/>
      <c r="D20" s="17"/>
      <c r="E20" s="17"/>
      <c r="F20" s="17"/>
      <c r="G20" s="17"/>
      <c r="H20" s="17"/>
      <c r="I20" s="17"/>
      <c r="J20" s="17"/>
      <c r="K20" s="17"/>
      <c r="L20" s="17"/>
      <c r="M20" s="17"/>
      <c r="N20" s="17"/>
      <c r="O20" s="17"/>
      <c r="P20" s="17"/>
      <c r="Q20" s="17"/>
      <c r="R20" s="18"/>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6"/>
      <c r="B21" s="17"/>
      <c r="C21" s="17"/>
      <c r="D21" s="17"/>
      <c r="E21" s="17"/>
      <c r="F21" s="17"/>
      <c r="G21" s="17"/>
      <c r="H21" s="17"/>
      <c r="I21" s="17"/>
      <c r="J21" s="17"/>
      <c r="K21" s="17"/>
      <c r="L21" s="17"/>
      <c r="M21" s="17"/>
      <c r="N21" s="17"/>
      <c r="O21" s="17"/>
      <c r="P21" s="17"/>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x14ac:dyDescent="0.2">
      <c r="A22" s="16"/>
      <c r="B22" s="17"/>
      <c r="C22" s="17"/>
      <c r="D22" s="17"/>
      <c r="E22" s="17"/>
      <c r="F22" s="17"/>
      <c r="G22" s="17"/>
      <c r="H22" s="17"/>
      <c r="I22" s="17"/>
      <c r="J22" s="17"/>
      <c r="K22" s="17"/>
      <c r="L22" s="17"/>
      <c r="M22" s="17"/>
      <c r="N22" s="17"/>
      <c r="O22" s="17"/>
      <c r="P22" s="17"/>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x14ac:dyDescent="0.2">
      <c r="A23" s="16"/>
      <c r="B23" s="17"/>
      <c r="C23" s="17"/>
      <c r="D23" s="17"/>
      <c r="E23" s="17"/>
      <c r="F23" s="17"/>
      <c r="G23" s="17"/>
      <c r="H23" s="17"/>
      <c r="I23" s="17"/>
      <c r="J23" s="17"/>
      <c r="K23" s="17"/>
      <c r="L23" s="17"/>
      <c r="M23" s="17"/>
      <c r="N23" s="17"/>
      <c r="O23" s="17"/>
      <c r="P23" s="17"/>
      <c r="Q23" s="17"/>
      <c r="R23" s="18"/>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x14ac:dyDescent="0.2">
      <c r="A24" s="16"/>
      <c r="B24" s="17"/>
      <c r="C24" s="17"/>
      <c r="D24" s="17"/>
      <c r="E24" s="17"/>
      <c r="F24" s="17"/>
      <c r="G24" s="17"/>
      <c r="H24" s="17"/>
      <c r="I24" s="17"/>
      <c r="J24" s="17"/>
      <c r="K24" s="17"/>
      <c r="L24" s="17"/>
      <c r="M24" s="17"/>
      <c r="N24" s="17"/>
      <c r="O24" s="17"/>
      <c r="P24" s="17"/>
      <c r="Q24" s="17"/>
      <c r="R24" s="18"/>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6"/>
      <c r="B25" s="17"/>
      <c r="C25" s="17"/>
      <c r="D25" s="17"/>
      <c r="E25" s="17"/>
      <c r="F25" s="17"/>
      <c r="G25" s="17"/>
      <c r="H25" s="17"/>
      <c r="I25" s="17"/>
      <c r="J25" s="17"/>
      <c r="K25" s="17"/>
      <c r="L25" s="17"/>
      <c r="M25" s="17"/>
      <c r="N25" s="17"/>
      <c r="O25" s="17"/>
      <c r="P25" s="17"/>
      <c r="Q25" s="17"/>
      <c r="R25" s="18"/>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6"/>
      <c r="B26" s="17"/>
      <c r="C26" s="17"/>
      <c r="D26" s="17"/>
      <c r="E26" s="17"/>
      <c r="F26" s="17"/>
      <c r="G26" s="17"/>
      <c r="H26" s="17"/>
      <c r="I26" s="17"/>
      <c r="J26" s="17"/>
      <c r="K26" s="17"/>
      <c r="L26" s="17"/>
      <c r="M26" s="17"/>
      <c r="N26" s="17"/>
      <c r="O26" s="17"/>
      <c r="P26" s="17"/>
      <c r="Q26" s="17"/>
      <c r="R26" s="18"/>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6"/>
      <c r="B27" s="17"/>
      <c r="C27" s="17"/>
      <c r="D27" s="17"/>
      <c r="E27" s="17"/>
      <c r="F27" s="17"/>
      <c r="G27" s="17"/>
      <c r="H27" s="17"/>
      <c r="I27" s="17"/>
      <c r="J27" s="17"/>
      <c r="K27" s="17"/>
      <c r="L27" s="17"/>
      <c r="M27" s="17"/>
      <c r="N27" s="17"/>
      <c r="O27" s="17"/>
      <c r="P27" s="17"/>
      <c r="Q27" s="17"/>
      <c r="R27" s="18"/>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6"/>
      <c r="B28" s="17"/>
      <c r="C28" s="17"/>
      <c r="D28" s="17"/>
      <c r="E28" s="17"/>
      <c r="F28" s="17"/>
      <c r="G28" s="17"/>
      <c r="H28" s="17"/>
      <c r="I28" s="17"/>
      <c r="J28" s="17"/>
      <c r="K28" s="17"/>
      <c r="L28" s="17"/>
      <c r="M28" s="17"/>
      <c r="N28" s="17"/>
      <c r="O28" s="17"/>
      <c r="P28" s="17"/>
      <c r="Q28" s="17"/>
      <c r="R28" s="18"/>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6"/>
      <c r="B29" s="17"/>
      <c r="C29" s="17"/>
      <c r="D29" s="17"/>
      <c r="E29" s="17"/>
      <c r="F29" s="17"/>
      <c r="G29" s="17"/>
      <c r="H29" s="17"/>
      <c r="I29" s="17"/>
      <c r="J29" s="17"/>
      <c r="K29" s="17"/>
      <c r="L29" s="17"/>
      <c r="M29" s="17"/>
      <c r="N29" s="17"/>
      <c r="O29" s="17"/>
      <c r="P29" s="17"/>
      <c r="Q29" s="17"/>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21"/>
      <c r="B30" s="22"/>
      <c r="C30" s="22"/>
      <c r="D30" s="22"/>
      <c r="E30" s="22"/>
      <c r="F30" s="22"/>
      <c r="G30" s="22"/>
      <c r="H30" s="22"/>
      <c r="I30" s="22"/>
      <c r="J30" s="22"/>
      <c r="K30" s="22"/>
      <c r="L30" s="22"/>
      <c r="M30" s="22"/>
      <c r="N30" s="22"/>
      <c r="O30" s="22"/>
      <c r="P30" s="22"/>
      <c r="Q30" s="22"/>
      <c r="R30" s="23"/>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sheetData>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W350"/>
  <sheetViews>
    <sheetView showRowColHeaders="0" zoomScale="90" zoomScaleNormal="90" workbookViewId="0"/>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x14ac:dyDescent="0.2">
      <c r="A6" s="16"/>
      <c r="B6" s="17"/>
      <c r="C6" s="17"/>
      <c r="D6" s="17"/>
      <c r="E6" s="17"/>
      <c r="F6" s="17"/>
      <c r="G6" s="17"/>
      <c r="H6" s="17"/>
      <c r="I6" s="17"/>
      <c r="J6" s="17"/>
      <c r="K6" s="17"/>
      <c r="L6" s="17"/>
      <c r="M6" s="17"/>
      <c r="N6" s="17"/>
      <c r="O6" s="17"/>
      <c r="P6" s="17"/>
      <c r="Q6" s="17"/>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x14ac:dyDescent="0.2">
      <c r="A7" s="16"/>
      <c r="B7" s="17"/>
      <c r="C7" s="17"/>
      <c r="D7" s="17"/>
      <c r="E7" s="17"/>
      <c r="F7" s="17"/>
      <c r="G7" s="17"/>
      <c r="H7" s="17"/>
      <c r="I7" s="17"/>
      <c r="J7" s="17"/>
      <c r="K7" s="17"/>
      <c r="L7" s="17"/>
      <c r="M7" s="17"/>
      <c r="N7" s="17"/>
      <c r="O7" s="17"/>
      <c r="P7" s="17"/>
      <c r="Q7" s="17"/>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x14ac:dyDescent="0.2">
      <c r="A8" s="16"/>
      <c r="B8" s="17"/>
      <c r="C8" s="17"/>
      <c r="D8" s="17"/>
      <c r="E8" s="17"/>
      <c r="F8" s="17"/>
      <c r="G8" s="17"/>
      <c r="H8" s="17"/>
      <c r="I8" s="17"/>
      <c r="J8" s="17"/>
      <c r="K8" s="17"/>
      <c r="L8" s="17"/>
      <c r="M8" s="17"/>
      <c r="N8" s="17"/>
      <c r="O8" s="17"/>
      <c r="P8" s="17"/>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x14ac:dyDescent="0.2">
      <c r="A9" s="16"/>
      <c r="B9" s="17"/>
      <c r="C9" s="17"/>
      <c r="D9" s="17"/>
      <c r="E9" s="17"/>
      <c r="F9" s="17"/>
      <c r="G9" s="17"/>
      <c r="H9" s="17"/>
      <c r="I9" s="17"/>
      <c r="J9" s="17"/>
      <c r="K9" s="17"/>
      <c r="L9" s="17"/>
      <c r="M9" s="17"/>
      <c r="N9" s="17"/>
      <c r="O9" s="17"/>
      <c r="P9" s="17"/>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16"/>
      <c r="B10" s="17"/>
      <c r="C10" s="17"/>
      <c r="D10" s="17"/>
      <c r="E10" s="17"/>
      <c r="F10" s="17"/>
      <c r="G10" s="17"/>
      <c r="H10" s="17"/>
      <c r="I10" s="17"/>
      <c r="J10" s="17"/>
      <c r="K10" s="17"/>
      <c r="L10" s="17"/>
      <c r="M10" s="17"/>
      <c r="N10" s="17"/>
      <c r="O10" s="17"/>
      <c r="P10" s="17"/>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x14ac:dyDescent="0.2">
      <c r="A11" s="16"/>
      <c r="B11" s="17"/>
      <c r="C11" s="17"/>
      <c r="D11" s="17"/>
      <c r="E11" s="17"/>
      <c r="F11" s="17"/>
      <c r="G11" s="17"/>
      <c r="H11" s="17"/>
      <c r="I11" s="17"/>
      <c r="J11" s="17"/>
      <c r="K11" s="17"/>
      <c r="L11" s="17"/>
      <c r="M11" s="17"/>
      <c r="N11" s="17"/>
      <c r="O11" s="17"/>
      <c r="P11" s="17"/>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16"/>
      <c r="B12" s="17"/>
      <c r="C12" s="17"/>
      <c r="D12" s="17"/>
      <c r="E12" s="17"/>
      <c r="F12" s="17"/>
      <c r="G12" s="17"/>
      <c r="H12" s="17"/>
      <c r="I12" s="17"/>
      <c r="J12" s="17"/>
      <c r="K12" s="17"/>
      <c r="L12" s="17"/>
      <c r="M12" s="17"/>
      <c r="N12" s="17"/>
      <c r="O12" s="17"/>
      <c r="P12" s="17"/>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16"/>
      <c r="B13" s="17"/>
      <c r="C13" s="17"/>
      <c r="D13" s="17"/>
      <c r="E13" s="17"/>
      <c r="F13" s="17"/>
      <c r="G13" s="17"/>
      <c r="H13" s="17"/>
      <c r="I13" s="17"/>
      <c r="J13" s="17"/>
      <c r="K13" s="17"/>
      <c r="L13" s="17"/>
      <c r="M13" s="17"/>
      <c r="N13" s="17"/>
      <c r="O13" s="17"/>
      <c r="P13" s="17"/>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6"/>
      <c r="B14" s="17"/>
      <c r="C14" s="17"/>
      <c r="D14" s="17"/>
      <c r="E14" s="17"/>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16"/>
      <c r="B15" s="17"/>
      <c r="C15" s="17"/>
      <c r="D15" s="17"/>
      <c r="E15" s="17"/>
      <c r="F15" s="17"/>
      <c r="G15" s="17"/>
      <c r="H15" s="17"/>
      <c r="I15" s="17"/>
      <c r="J15" s="17"/>
      <c r="K15" s="17"/>
      <c r="L15" s="17"/>
      <c r="M15" s="17"/>
      <c r="N15" s="17"/>
      <c r="O15" s="17"/>
      <c r="P15" s="17"/>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16"/>
      <c r="B16" s="17"/>
      <c r="C16" s="17"/>
      <c r="D16" s="17"/>
      <c r="E16" s="17"/>
      <c r="F16" s="17"/>
      <c r="G16" s="17"/>
      <c r="H16" s="17"/>
      <c r="I16" s="17"/>
      <c r="J16" s="17"/>
      <c r="K16" s="17"/>
      <c r="L16" s="17"/>
      <c r="M16" s="17"/>
      <c r="N16" s="17"/>
      <c r="O16" s="17"/>
      <c r="P16" s="17"/>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16"/>
      <c r="B17" s="17"/>
      <c r="C17" s="17"/>
      <c r="D17" s="17"/>
      <c r="E17" s="17"/>
      <c r="F17" s="17"/>
      <c r="G17" s="17"/>
      <c r="H17" s="17"/>
      <c r="I17" s="17"/>
      <c r="J17" s="17"/>
      <c r="K17" s="17"/>
      <c r="L17" s="17"/>
      <c r="M17" s="17"/>
      <c r="N17" s="17"/>
      <c r="O17" s="17"/>
      <c r="P17" s="17"/>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x14ac:dyDescent="0.2">
      <c r="A18" s="16"/>
      <c r="B18" s="17"/>
      <c r="C18" s="17"/>
      <c r="D18" s="17"/>
      <c r="E18" s="17"/>
      <c r="F18" s="17"/>
      <c r="G18" s="17"/>
      <c r="H18" s="17"/>
      <c r="I18" s="17"/>
      <c r="J18" s="17"/>
      <c r="K18" s="17"/>
      <c r="L18" s="17"/>
      <c r="M18" s="17"/>
      <c r="N18" s="17"/>
      <c r="O18" s="17"/>
      <c r="P18" s="17"/>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6"/>
      <c r="B19" s="17"/>
      <c r="C19" s="17"/>
      <c r="D19" s="17"/>
      <c r="E19" s="17"/>
      <c r="F19" s="17"/>
      <c r="G19" s="17"/>
      <c r="H19" s="17"/>
      <c r="I19" s="17"/>
      <c r="J19" s="17"/>
      <c r="K19" s="17"/>
      <c r="L19" s="17"/>
      <c r="M19" s="17"/>
      <c r="N19" s="17"/>
      <c r="O19" s="17"/>
      <c r="P19" s="17"/>
      <c r="Q19" s="17"/>
      <c r="R19" s="18"/>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6"/>
      <c r="B20" s="17"/>
      <c r="C20" s="17"/>
      <c r="D20" s="17"/>
      <c r="E20" s="17"/>
      <c r="F20" s="17"/>
      <c r="G20" s="17"/>
      <c r="H20" s="17"/>
      <c r="I20" s="17"/>
      <c r="J20" s="17"/>
      <c r="K20" s="17"/>
      <c r="L20" s="17"/>
      <c r="M20" s="17"/>
      <c r="N20" s="17"/>
      <c r="O20" s="17"/>
      <c r="P20" s="17"/>
      <c r="Q20" s="17"/>
      <c r="R20" s="18"/>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6"/>
      <c r="B21" s="17"/>
      <c r="C21" s="17"/>
      <c r="D21" s="17"/>
      <c r="E21" s="17"/>
      <c r="F21" s="17"/>
      <c r="G21" s="17"/>
      <c r="H21" s="17"/>
      <c r="I21" s="17"/>
      <c r="J21" s="17"/>
      <c r="K21" s="17"/>
      <c r="L21" s="17"/>
      <c r="M21" s="17"/>
      <c r="N21" s="17"/>
      <c r="O21" s="17"/>
      <c r="P21" s="17"/>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x14ac:dyDescent="0.2">
      <c r="A22" s="16"/>
      <c r="B22" s="17"/>
      <c r="C22" s="17"/>
      <c r="D22" s="17"/>
      <c r="E22" s="17"/>
      <c r="F22" s="17"/>
      <c r="G22" s="17"/>
      <c r="H22" s="17"/>
      <c r="I22" s="17"/>
      <c r="J22" s="17"/>
      <c r="K22" s="17"/>
      <c r="L22" s="17"/>
      <c r="M22" s="17"/>
      <c r="N22" s="17"/>
      <c r="O22" s="17"/>
      <c r="P22" s="17"/>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x14ac:dyDescent="0.2">
      <c r="A23" s="16"/>
      <c r="B23" s="17"/>
      <c r="C23" s="17"/>
      <c r="D23" s="17"/>
      <c r="E23" s="17"/>
      <c r="F23" s="17"/>
      <c r="G23" s="17"/>
      <c r="H23" s="17"/>
      <c r="I23" s="17"/>
      <c r="J23" s="17"/>
      <c r="K23" s="17"/>
      <c r="L23" s="17"/>
      <c r="M23" s="17"/>
      <c r="N23" s="17"/>
      <c r="O23" s="17"/>
      <c r="P23" s="17"/>
      <c r="Q23" s="17"/>
      <c r="R23" s="18"/>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x14ac:dyDescent="0.2">
      <c r="A24" s="16"/>
      <c r="B24" s="17"/>
      <c r="C24" s="17"/>
      <c r="D24" s="17"/>
      <c r="E24" s="17"/>
      <c r="F24" s="17"/>
      <c r="G24" s="17"/>
      <c r="H24" s="17"/>
      <c r="I24" s="17"/>
      <c r="J24" s="17"/>
      <c r="K24" s="17"/>
      <c r="L24" s="17"/>
      <c r="M24" s="17"/>
      <c r="N24" s="17"/>
      <c r="O24" s="17"/>
      <c r="P24" s="17"/>
      <c r="Q24" s="17"/>
      <c r="R24" s="18"/>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6"/>
      <c r="B25" s="17"/>
      <c r="C25" s="17"/>
      <c r="D25" s="17"/>
      <c r="E25" s="17"/>
      <c r="F25" s="17"/>
      <c r="G25" s="17"/>
      <c r="H25" s="17"/>
      <c r="I25" s="17"/>
      <c r="J25" s="17"/>
      <c r="K25" s="17"/>
      <c r="L25" s="17"/>
      <c r="M25" s="17"/>
      <c r="N25" s="17"/>
      <c r="O25" s="17"/>
      <c r="P25" s="17"/>
      <c r="Q25" s="17"/>
      <c r="R25" s="18"/>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6"/>
      <c r="B26" s="17"/>
      <c r="C26" s="17"/>
      <c r="D26" s="17"/>
      <c r="E26" s="17"/>
      <c r="F26" s="17"/>
      <c r="G26" s="17"/>
      <c r="H26" s="17"/>
      <c r="I26" s="17"/>
      <c r="J26" s="17"/>
      <c r="K26" s="17"/>
      <c r="L26" s="17"/>
      <c r="M26" s="17"/>
      <c r="N26" s="17"/>
      <c r="O26" s="17"/>
      <c r="P26" s="17"/>
      <c r="Q26" s="17"/>
      <c r="R26" s="18"/>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6"/>
      <c r="B27" s="17"/>
      <c r="C27" s="17"/>
      <c r="D27" s="17"/>
      <c r="E27" s="17"/>
      <c r="F27" s="17"/>
      <c r="G27" s="17"/>
      <c r="H27" s="17"/>
      <c r="I27" s="17"/>
      <c r="J27" s="17"/>
      <c r="K27" s="17"/>
      <c r="L27" s="17"/>
      <c r="M27" s="17"/>
      <c r="N27" s="17"/>
      <c r="O27" s="17"/>
      <c r="P27" s="17"/>
      <c r="Q27" s="17"/>
      <c r="R27" s="18"/>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6"/>
      <c r="B28" s="17"/>
      <c r="C28" s="17"/>
      <c r="D28" s="17"/>
      <c r="E28" s="17"/>
      <c r="F28" s="17"/>
      <c r="G28" s="17"/>
      <c r="H28" s="17"/>
      <c r="I28" s="17"/>
      <c r="J28" s="17"/>
      <c r="K28" s="17"/>
      <c r="L28" s="17"/>
      <c r="M28" s="17"/>
      <c r="N28" s="17"/>
      <c r="O28" s="17"/>
      <c r="P28" s="17"/>
      <c r="Q28" s="17"/>
      <c r="R28" s="18"/>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6"/>
      <c r="B29" s="17"/>
      <c r="C29" s="17"/>
      <c r="D29" s="17"/>
      <c r="E29" s="17"/>
      <c r="F29" s="17"/>
      <c r="G29" s="17"/>
      <c r="H29" s="17"/>
      <c r="I29" s="17"/>
      <c r="J29" s="17"/>
      <c r="K29" s="17"/>
      <c r="L29" s="17"/>
      <c r="M29" s="17"/>
      <c r="N29" s="17"/>
      <c r="O29" s="17"/>
      <c r="P29" s="17"/>
      <c r="Q29" s="17"/>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21"/>
      <c r="B30" s="22"/>
      <c r="C30" s="22"/>
      <c r="D30" s="22"/>
      <c r="E30" s="22"/>
      <c r="F30" s="22"/>
      <c r="G30" s="22"/>
      <c r="H30" s="22"/>
      <c r="I30" s="22"/>
      <c r="J30" s="22"/>
      <c r="K30" s="22"/>
      <c r="L30" s="22"/>
      <c r="M30" s="22"/>
      <c r="N30" s="22"/>
      <c r="O30" s="22"/>
      <c r="P30" s="22"/>
      <c r="Q30" s="22"/>
      <c r="R30" s="23"/>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AW350"/>
  <sheetViews>
    <sheetView showRowColHeaders="0" zoomScale="90" zoomScaleNormal="90" workbookViewId="0"/>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x14ac:dyDescent="0.2">
      <c r="A6" s="16"/>
      <c r="B6" s="20"/>
      <c r="C6" s="17"/>
      <c r="D6" s="17"/>
      <c r="E6" s="17"/>
      <c r="F6" s="17"/>
      <c r="G6" s="17"/>
      <c r="H6" s="17"/>
      <c r="I6" s="17"/>
      <c r="J6" s="17"/>
      <c r="K6" s="17"/>
      <c r="L6" s="17"/>
      <c r="M6" s="17"/>
      <c r="N6" s="17"/>
      <c r="O6" s="17"/>
      <c r="P6" s="17"/>
      <c r="Q6" s="17"/>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x14ac:dyDescent="0.2">
      <c r="A7" s="16"/>
      <c r="B7" s="17"/>
      <c r="C7" s="17"/>
      <c r="D7" s="17"/>
      <c r="E7" s="17"/>
      <c r="F7" s="17"/>
      <c r="G7" s="17"/>
      <c r="H7" s="17"/>
      <c r="I7" s="17"/>
      <c r="J7" s="17"/>
      <c r="K7" s="17"/>
      <c r="L7" s="17"/>
      <c r="M7" s="17"/>
      <c r="N7" s="17"/>
      <c r="O7" s="17"/>
      <c r="P7" s="17"/>
      <c r="Q7" s="17"/>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x14ac:dyDescent="0.2">
      <c r="A8" s="16"/>
      <c r="B8" s="17"/>
      <c r="C8" s="17"/>
      <c r="D8" s="17"/>
      <c r="E8" s="17"/>
      <c r="F8" s="17"/>
      <c r="G8" s="17"/>
      <c r="H8" s="17"/>
      <c r="I8" s="17"/>
      <c r="J8" s="17"/>
      <c r="K8" s="17"/>
      <c r="L8" s="17"/>
      <c r="M8" s="17"/>
      <c r="N8" s="17"/>
      <c r="O8" s="17"/>
      <c r="P8" s="17"/>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x14ac:dyDescent="0.2">
      <c r="A9" s="16"/>
      <c r="B9" s="17"/>
      <c r="C9" s="17"/>
      <c r="D9" s="17"/>
      <c r="E9" s="17"/>
      <c r="F9" s="17"/>
      <c r="G9" s="17"/>
      <c r="H9" s="17"/>
      <c r="I9" s="17"/>
      <c r="J9" s="17"/>
      <c r="K9" s="17"/>
      <c r="L9" s="17"/>
      <c r="M9" s="17"/>
      <c r="N9" s="17"/>
      <c r="O9" s="17"/>
      <c r="P9" s="17"/>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16"/>
      <c r="B10" s="17"/>
      <c r="C10" s="17"/>
      <c r="D10" s="17"/>
      <c r="E10" s="17"/>
      <c r="F10" s="17"/>
      <c r="G10" s="17"/>
      <c r="H10" s="17"/>
      <c r="I10" s="17"/>
      <c r="J10" s="17"/>
      <c r="K10" s="17"/>
      <c r="L10" s="17"/>
      <c r="M10" s="17"/>
      <c r="N10" s="17"/>
      <c r="O10" s="17"/>
      <c r="P10" s="17"/>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x14ac:dyDescent="0.2">
      <c r="A11" s="16"/>
      <c r="B11" s="17"/>
      <c r="C11" s="17"/>
      <c r="D11" s="17"/>
      <c r="E11" s="17"/>
      <c r="F11" s="17"/>
      <c r="G11" s="17"/>
      <c r="H11" s="17"/>
      <c r="I11" s="17"/>
      <c r="J11" s="17"/>
      <c r="K11" s="17"/>
      <c r="L11" s="17"/>
      <c r="M11" s="17"/>
      <c r="N11" s="17"/>
      <c r="O11" s="17"/>
      <c r="P11" s="17"/>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16"/>
      <c r="B12" s="17"/>
      <c r="C12" s="17"/>
      <c r="D12" s="17"/>
      <c r="E12" s="17"/>
      <c r="F12" s="17"/>
      <c r="G12" s="17"/>
      <c r="H12" s="17"/>
      <c r="I12" s="17"/>
      <c r="J12" s="17"/>
      <c r="K12" s="17"/>
      <c r="L12" s="17"/>
      <c r="M12" s="17"/>
      <c r="N12" s="17"/>
      <c r="O12" s="17"/>
      <c r="P12" s="17"/>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16"/>
      <c r="B13" s="17"/>
      <c r="C13" s="17"/>
      <c r="D13" s="17"/>
      <c r="E13" s="17"/>
      <c r="F13" s="17"/>
      <c r="G13" s="17"/>
      <c r="H13" s="17"/>
      <c r="I13" s="17"/>
      <c r="J13" s="17"/>
      <c r="K13" s="17"/>
      <c r="L13" s="17"/>
      <c r="M13" s="17"/>
      <c r="N13" s="17"/>
      <c r="O13" s="17"/>
      <c r="P13" s="17"/>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6"/>
      <c r="B14" s="17"/>
      <c r="C14" s="17"/>
      <c r="D14" s="17"/>
      <c r="E14" s="17"/>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16"/>
      <c r="B15" s="17"/>
      <c r="C15" s="17"/>
      <c r="D15" s="17"/>
      <c r="E15" s="17"/>
      <c r="F15" s="17"/>
      <c r="G15" s="17"/>
      <c r="H15" s="17"/>
      <c r="I15" s="17"/>
      <c r="J15" s="17"/>
      <c r="K15" s="17"/>
      <c r="L15" s="17"/>
      <c r="M15" s="17"/>
      <c r="N15" s="17"/>
      <c r="O15" s="17"/>
      <c r="P15" s="17"/>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16"/>
      <c r="B16" s="17"/>
      <c r="C16" s="17"/>
      <c r="D16" s="17"/>
      <c r="E16" s="17"/>
      <c r="F16" s="17"/>
      <c r="G16" s="17"/>
      <c r="H16" s="17"/>
      <c r="I16" s="17"/>
      <c r="J16" s="17"/>
      <c r="K16" s="17"/>
      <c r="L16" s="17"/>
      <c r="M16" s="17"/>
      <c r="N16" s="17"/>
      <c r="O16" s="17"/>
      <c r="P16" s="17"/>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16"/>
      <c r="B17" s="17"/>
      <c r="C17" s="17"/>
      <c r="D17" s="17"/>
      <c r="E17" s="17"/>
      <c r="F17" s="17"/>
      <c r="G17" s="17"/>
      <c r="H17" s="17"/>
      <c r="I17" s="17"/>
      <c r="J17" s="17"/>
      <c r="K17" s="17"/>
      <c r="L17" s="17"/>
      <c r="M17" s="17"/>
      <c r="N17" s="17"/>
      <c r="O17" s="17"/>
      <c r="P17" s="17"/>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x14ac:dyDescent="0.2">
      <c r="A18" s="16"/>
      <c r="B18" s="17"/>
      <c r="C18" s="17"/>
      <c r="D18" s="17"/>
      <c r="E18" s="17"/>
      <c r="F18" s="17"/>
      <c r="G18" s="17"/>
      <c r="H18" s="17"/>
      <c r="I18" s="17"/>
      <c r="J18" s="17"/>
      <c r="K18" s="17"/>
      <c r="L18" s="17"/>
      <c r="M18" s="17"/>
      <c r="N18" s="17"/>
      <c r="O18" s="17"/>
      <c r="P18" s="17"/>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6"/>
      <c r="B19" s="17"/>
      <c r="C19" s="17"/>
      <c r="D19" s="17"/>
      <c r="E19" s="17"/>
      <c r="F19" s="17"/>
      <c r="G19" s="17"/>
      <c r="H19" s="17"/>
      <c r="I19" s="17"/>
      <c r="J19" s="17"/>
      <c r="K19" s="17"/>
      <c r="L19" s="17"/>
      <c r="M19" s="17"/>
      <c r="N19" s="17"/>
      <c r="O19" s="17"/>
      <c r="P19" s="17"/>
      <c r="Q19" s="17"/>
      <c r="R19" s="18"/>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6"/>
      <c r="B20" s="17"/>
      <c r="C20" s="17"/>
      <c r="D20" s="17"/>
      <c r="E20" s="17"/>
      <c r="F20" s="17"/>
      <c r="G20" s="17"/>
      <c r="H20" s="17"/>
      <c r="I20" s="17"/>
      <c r="J20" s="17"/>
      <c r="K20" s="17"/>
      <c r="L20" s="17"/>
      <c r="M20" s="17"/>
      <c r="N20" s="17"/>
      <c r="O20" s="17"/>
      <c r="P20" s="17"/>
      <c r="Q20" s="17"/>
      <c r="R20" s="18"/>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6"/>
      <c r="B21" s="17"/>
      <c r="C21" s="17"/>
      <c r="D21" s="17"/>
      <c r="E21" s="17"/>
      <c r="F21" s="17"/>
      <c r="G21" s="17"/>
      <c r="H21" s="17"/>
      <c r="I21" s="17"/>
      <c r="J21" s="17"/>
      <c r="K21" s="17"/>
      <c r="L21" s="17"/>
      <c r="M21" s="17"/>
      <c r="N21" s="17"/>
      <c r="O21" s="17"/>
      <c r="P21" s="17"/>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x14ac:dyDescent="0.2">
      <c r="A22" s="16"/>
      <c r="B22" s="17"/>
      <c r="C22" s="17"/>
      <c r="D22" s="17"/>
      <c r="E22" s="17"/>
      <c r="F22" s="17"/>
      <c r="G22" s="17"/>
      <c r="H22" s="17"/>
      <c r="I22" s="17"/>
      <c r="J22" s="17"/>
      <c r="K22" s="17"/>
      <c r="L22" s="17"/>
      <c r="M22" s="17"/>
      <c r="N22" s="17"/>
      <c r="O22" s="17"/>
      <c r="P22" s="17"/>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x14ac:dyDescent="0.2">
      <c r="A23" s="16"/>
      <c r="B23" s="17"/>
      <c r="C23" s="17"/>
      <c r="D23" s="17"/>
      <c r="E23" s="17"/>
      <c r="F23" s="17"/>
      <c r="G23" s="17"/>
      <c r="H23" s="17"/>
      <c r="I23" s="17"/>
      <c r="J23" s="17"/>
      <c r="K23" s="17"/>
      <c r="L23" s="17"/>
      <c r="M23" s="17"/>
      <c r="N23" s="17"/>
      <c r="O23" s="17"/>
      <c r="P23" s="17"/>
      <c r="Q23" s="17"/>
      <c r="R23" s="18"/>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x14ac:dyDescent="0.2">
      <c r="A24" s="16"/>
      <c r="B24" s="17"/>
      <c r="C24" s="17"/>
      <c r="D24" s="17"/>
      <c r="E24" s="17"/>
      <c r="F24" s="17"/>
      <c r="G24" s="17"/>
      <c r="H24" s="17"/>
      <c r="I24" s="17"/>
      <c r="J24" s="17"/>
      <c r="K24" s="17"/>
      <c r="L24" s="17"/>
      <c r="M24" s="17"/>
      <c r="N24" s="17"/>
      <c r="O24" s="17"/>
      <c r="P24" s="17"/>
      <c r="Q24" s="17"/>
      <c r="R24" s="18"/>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6"/>
      <c r="B25" s="17"/>
      <c r="C25" s="17"/>
      <c r="D25" s="17"/>
      <c r="E25" s="17"/>
      <c r="F25" s="17"/>
      <c r="G25" s="17"/>
      <c r="H25" s="17"/>
      <c r="I25" s="17"/>
      <c r="J25" s="17"/>
      <c r="K25" s="17"/>
      <c r="L25" s="17"/>
      <c r="M25" s="17"/>
      <c r="N25" s="17"/>
      <c r="O25" s="17"/>
      <c r="P25" s="17"/>
      <c r="Q25" s="17"/>
      <c r="R25" s="18"/>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6"/>
      <c r="B26" s="17"/>
      <c r="C26" s="17"/>
      <c r="D26" s="17"/>
      <c r="E26" s="17"/>
      <c r="F26" s="17"/>
      <c r="G26" s="17"/>
      <c r="H26" s="17"/>
      <c r="I26" s="17"/>
      <c r="J26" s="17"/>
      <c r="K26" s="17"/>
      <c r="L26" s="17"/>
      <c r="M26" s="17"/>
      <c r="N26" s="17"/>
      <c r="O26" s="17"/>
      <c r="P26" s="17"/>
      <c r="Q26" s="17"/>
      <c r="R26" s="18"/>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6"/>
      <c r="B27" s="17"/>
      <c r="C27" s="17"/>
      <c r="D27" s="17"/>
      <c r="E27" s="17"/>
      <c r="F27" s="17"/>
      <c r="G27" s="17"/>
      <c r="H27" s="17"/>
      <c r="I27" s="17"/>
      <c r="J27" s="17"/>
      <c r="K27" s="17"/>
      <c r="L27" s="17"/>
      <c r="M27" s="17"/>
      <c r="N27" s="17"/>
      <c r="O27" s="17"/>
      <c r="P27" s="17"/>
      <c r="Q27" s="17"/>
      <c r="R27" s="18"/>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6"/>
      <c r="B28" s="17"/>
      <c r="C28" s="17"/>
      <c r="D28" s="17"/>
      <c r="E28" s="17"/>
      <c r="F28" s="17"/>
      <c r="G28" s="17"/>
      <c r="H28" s="17"/>
      <c r="I28" s="17"/>
      <c r="J28" s="17"/>
      <c r="K28" s="17"/>
      <c r="L28" s="17"/>
      <c r="M28" s="17"/>
      <c r="N28" s="17"/>
      <c r="O28" s="17"/>
      <c r="P28" s="17"/>
      <c r="Q28" s="17"/>
      <c r="R28" s="18"/>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6"/>
      <c r="B29" s="17"/>
      <c r="C29" s="17"/>
      <c r="D29" s="17"/>
      <c r="E29" s="17"/>
      <c r="F29" s="17"/>
      <c r="G29" s="17"/>
      <c r="H29" s="17"/>
      <c r="I29" s="17"/>
      <c r="J29" s="17"/>
      <c r="K29" s="17"/>
      <c r="L29" s="17"/>
      <c r="M29" s="17"/>
      <c r="N29" s="17"/>
      <c r="O29" s="17"/>
      <c r="P29" s="17"/>
      <c r="Q29" s="17"/>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21"/>
      <c r="B30" s="22"/>
      <c r="C30" s="22"/>
      <c r="D30" s="22"/>
      <c r="E30" s="22"/>
      <c r="F30" s="22"/>
      <c r="G30" s="22"/>
      <c r="H30" s="22"/>
      <c r="I30" s="22"/>
      <c r="J30" s="22"/>
      <c r="K30" s="22"/>
      <c r="L30" s="22"/>
      <c r="M30" s="22"/>
      <c r="N30" s="22"/>
      <c r="O30" s="22"/>
      <c r="P30" s="22"/>
      <c r="Q30" s="22"/>
      <c r="R30" s="23"/>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AW335"/>
  <sheetViews>
    <sheetView showGridLines="0" showRowColHeaders="0" zoomScale="80" zoomScaleNormal="80" workbookViewId="0"/>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ht="14.5" customHeight="1" x14ac:dyDescent="0.2">
      <c r="A6" s="16"/>
      <c r="B6" s="33"/>
      <c r="C6" s="33"/>
      <c r="D6" s="33"/>
      <c r="E6" s="33"/>
      <c r="F6" s="33"/>
      <c r="G6" s="33"/>
      <c r="H6" s="33"/>
      <c r="I6" s="33"/>
      <c r="J6" s="33"/>
      <c r="K6" s="33"/>
      <c r="L6" s="33"/>
      <c r="M6" s="33"/>
      <c r="N6" s="33"/>
      <c r="O6" s="33"/>
      <c r="P6" s="33"/>
      <c r="Q6" s="33"/>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ht="14.5" customHeight="1" x14ac:dyDescent="0.2">
      <c r="A7" s="16"/>
      <c r="B7" s="33"/>
      <c r="C7" s="33"/>
      <c r="D7" s="33"/>
      <c r="E7" s="33"/>
      <c r="F7" s="33"/>
      <c r="G7" s="33"/>
      <c r="H7" s="33"/>
      <c r="I7" s="33"/>
      <c r="J7" s="33"/>
      <c r="K7" s="33"/>
      <c r="L7" s="33"/>
      <c r="M7" s="33"/>
      <c r="N7" s="33"/>
      <c r="O7" s="33"/>
      <c r="P7" s="33"/>
      <c r="Q7" s="33"/>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9" x14ac:dyDescent="0.25">
      <c r="A8" s="16"/>
      <c r="B8" s="38" t="s">
        <v>22</v>
      </c>
      <c r="C8" s="32"/>
      <c r="D8" s="32"/>
      <c r="E8" s="32"/>
      <c r="F8" s="32"/>
      <c r="G8" s="32"/>
      <c r="H8" s="32"/>
      <c r="I8" s="32"/>
      <c r="J8" s="32"/>
      <c r="K8" s="32"/>
      <c r="L8" s="32"/>
      <c r="M8" s="32"/>
      <c r="N8" s="32"/>
      <c r="O8" s="32"/>
      <c r="P8" s="32"/>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4.5" customHeight="1" x14ac:dyDescent="0.2">
      <c r="A9" s="16"/>
      <c r="B9" s="254"/>
      <c r="C9" s="254"/>
      <c r="D9" s="254"/>
      <c r="E9" s="254"/>
      <c r="F9" s="260" t="s">
        <v>122</v>
      </c>
      <c r="G9" s="260"/>
      <c r="H9" s="261"/>
      <c r="I9" s="260" t="s">
        <v>123</v>
      </c>
      <c r="J9" s="260"/>
      <c r="K9" s="261"/>
      <c r="L9" s="260" t="s">
        <v>23</v>
      </c>
      <c r="M9" s="260"/>
      <c r="N9" s="261"/>
      <c r="O9" s="32"/>
      <c r="P9" s="32"/>
      <c r="Q9" s="33"/>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ht="14.5" customHeight="1" thickBot="1" x14ac:dyDescent="0.25">
      <c r="A10" s="16"/>
      <c r="B10" s="254"/>
      <c r="C10" s="254"/>
      <c r="D10" s="254"/>
      <c r="E10" s="254"/>
      <c r="F10" s="260"/>
      <c r="G10" s="260"/>
      <c r="H10" s="261"/>
      <c r="I10" s="260"/>
      <c r="J10" s="260"/>
      <c r="K10" s="261"/>
      <c r="L10" s="260"/>
      <c r="M10" s="260"/>
      <c r="N10" s="261"/>
      <c r="O10" s="32"/>
      <c r="P10" s="32"/>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ht="14.5" customHeight="1" x14ac:dyDescent="0.2">
      <c r="A11" s="16"/>
      <c r="B11" s="252" t="s">
        <v>147</v>
      </c>
      <c r="C11" s="252"/>
      <c r="D11" s="252"/>
      <c r="E11" s="252"/>
      <c r="F11" s="277">
        <v>2</v>
      </c>
      <c r="G11" s="278"/>
      <c r="H11" s="279"/>
      <c r="I11" s="277">
        <v>20</v>
      </c>
      <c r="J11" s="278"/>
      <c r="K11" s="279"/>
      <c r="L11" s="271">
        <f>F11*I11</f>
        <v>40</v>
      </c>
      <c r="M11" s="272"/>
      <c r="N11" s="273"/>
      <c r="O11" s="32"/>
      <c r="P11" s="32"/>
      <c r="Q11" s="33"/>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ht="15.5" customHeight="1" thickBot="1" x14ac:dyDescent="0.25">
      <c r="A12" s="16"/>
      <c r="B12" s="252"/>
      <c r="C12" s="252"/>
      <c r="D12" s="252"/>
      <c r="E12" s="252"/>
      <c r="F12" s="280"/>
      <c r="G12" s="281"/>
      <c r="H12" s="282"/>
      <c r="I12" s="280"/>
      <c r="J12" s="281"/>
      <c r="K12" s="282"/>
      <c r="L12" s="274"/>
      <c r="M12" s="275"/>
      <c r="N12" s="276"/>
      <c r="O12" s="32"/>
      <c r="P12" s="32"/>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ht="14.5" customHeight="1" x14ac:dyDescent="0.2">
      <c r="A13" s="16"/>
      <c r="B13" s="32"/>
      <c r="C13" s="32"/>
      <c r="D13" s="32"/>
      <c r="E13" s="32"/>
      <c r="F13" s="32"/>
      <c r="G13" s="32"/>
      <c r="H13" s="32"/>
      <c r="I13" s="32"/>
      <c r="J13" s="32"/>
      <c r="K13" s="32"/>
      <c r="L13" s="32"/>
      <c r="M13" s="32"/>
      <c r="N13" s="32"/>
      <c r="O13" s="32"/>
      <c r="P13" s="32"/>
      <c r="Q13" s="33"/>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6"/>
      <c r="B14" s="17"/>
      <c r="C14" s="17"/>
      <c r="D14" s="17"/>
      <c r="E14" s="17"/>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21"/>
      <c r="B15" s="22"/>
      <c r="C15" s="22"/>
      <c r="D15" s="22"/>
      <c r="E15" s="22"/>
      <c r="F15" s="22"/>
      <c r="G15" s="22"/>
      <c r="H15" s="22"/>
      <c r="I15" s="22"/>
      <c r="J15" s="22"/>
      <c r="K15" s="22"/>
      <c r="L15" s="22"/>
      <c r="M15" s="22"/>
      <c r="N15" s="22"/>
      <c r="O15" s="22"/>
      <c r="P15" s="22"/>
      <c r="Q15" s="22"/>
      <c r="R15" s="23"/>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x14ac:dyDescent="0.2">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x14ac:dyDescent="0.2">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x14ac:dyDescent="0.2">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x14ac:dyDescent="0.2">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sheetData>
  <mergeCells count="8">
    <mergeCell ref="B9:E10"/>
    <mergeCell ref="L9:N10"/>
    <mergeCell ref="B11:E12"/>
    <mergeCell ref="L11:N12"/>
    <mergeCell ref="F9:H10"/>
    <mergeCell ref="I9:K10"/>
    <mergeCell ref="F11:H12"/>
    <mergeCell ref="I11:K12"/>
  </mergeCell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AW335"/>
  <sheetViews>
    <sheetView showGridLines="0" showRowColHeaders="0" zoomScale="80" zoomScaleNormal="80" workbookViewId="0">
      <selection activeCell="F11" sqref="F11:H12"/>
    </sheetView>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ht="14.5" customHeight="1" x14ac:dyDescent="0.2">
      <c r="A6" s="16"/>
      <c r="B6" s="33"/>
      <c r="C6" s="33"/>
      <c r="D6" s="33"/>
      <c r="E6" s="33"/>
      <c r="F6" s="33"/>
      <c r="G6" s="33"/>
      <c r="H6" s="33"/>
      <c r="I6" s="33"/>
      <c r="J6" s="33"/>
      <c r="K6" s="33"/>
      <c r="L6" s="33"/>
      <c r="M6" s="33"/>
      <c r="N6" s="33"/>
      <c r="O6" s="33"/>
      <c r="P6" s="33"/>
      <c r="Q6" s="33"/>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ht="14.5" customHeight="1" x14ac:dyDescent="0.2">
      <c r="A7" s="16"/>
      <c r="B7" s="33"/>
      <c r="C7" s="33"/>
      <c r="D7" s="33"/>
      <c r="E7" s="33"/>
      <c r="F7" s="33"/>
      <c r="G7" s="33"/>
      <c r="H7" s="33"/>
      <c r="I7" s="33"/>
      <c r="J7" s="33"/>
      <c r="K7" s="33"/>
      <c r="L7" s="33"/>
      <c r="M7" s="33"/>
      <c r="N7" s="33"/>
      <c r="O7" s="33"/>
      <c r="P7" s="33"/>
      <c r="Q7" s="33"/>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9" x14ac:dyDescent="0.25">
      <c r="A8" s="16"/>
      <c r="B8" s="38" t="s">
        <v>22</v>
      </c>
      <c r="C8" s="32"/>
      <c r="D8" s="32"/>
      <c r="E8" s="32"/>
      <c r="F8" s="32"/>
      <c r="G8" s="32"/>
      <c r="H8" s="32"/>
      <c r="I8" s="32"/>
      <c r="J8" s="32"/>
      <c r="K8" s="32"/>
      <c r="L8" s="32"/>
      <c r="M8" s="32"/>
      <c r="N8" s="32"/>
      <c r="O8" s="32"/>
      <c r="P8" s="32"/>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4.5" customHeight="1" x14ac:dyDescent="0.2">
      <c r="A9" s="16"/>
      <c r="B9" s="254"/>
      <c r="C9" s="254"/>
      <c r="D9" s="254"/>
      <c r="E9" s="254"/>
      <c r="F9" s="260" t="s">
        <v>122</v>
      </c>
      <c r="G9" s="260"/>
      <c r="H9" s="261"/>
      <c r="I9" s="260" t="s">
        <v>123</v>
      </c>
      <c r="J9" s="260"/>
      <c r="K9" s="261"/>
      <c r="L9" s="260" t="s">
        <v>23</v>
      </c>
      <c r="M9" s="260"/>
      <c r="N9" s="261"/>
      <c r="O9" s="32"/>
      <c r="P9" s="32"/>
      <c r="Q9" s="33"/>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ht="14.5" customHeight="1" thickBot="1" x14ac:dyDescent="0.25">
      <c r="A10" s="16"/>
      <c r="B10" s="254"/>
      <c r="C10" s="254"/>
      <c r="D10" s="254"/>
      <c r="E10" s="254"/>
      <c r="F10" s="260"/>
      <c r="G10" s="260"/>
      <c r="H10" s="261"/>
      <c r="I10" s="260"/>
      <c r="J10" s="260"/>
      <c r="K10" s="261"/>
      <c r="L10" s="260"/>
      <c r="M10" s="260"/>
      <c r="N10" s="261"/>
      <c r="O10" s="32"/>
      <c r="P10" s="32"/>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ht="14.5" customHeight="1" x14ac:dyDescent="0.2">
      <c r="A11" s="16"/>
      <c r="B11" s="252" t="s">
        <v>147</v>
      </c>
      <c r="C11" s="252"/>
      <c r="D11" s="252"/>
      <c r="E11" s="252"/>
      <c r="F11" s="277">
        <v>2</v>
      </c>
      <c r="G11" s="278"/>
      <c r="H11" s="279"/>
      <c r="I11" s="277">
        <v>20</v>
      </c>
      <c r="J11" s="278"/>
      <c r="K11" s="279"/>
      <c r="L11" s="271">
        <f>F11*I11</f>
        <v>40</v>
      </c>
      <c r="M11" s="272"/>
      <c r="N11" s="273"/>
      <c r="O11" s="32"/>
      <c r="P11" s="32"/>
      <c r="Q11" s="33"/>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ht="15.5" customHeight="1" thickBot="1" x14ac:dyDescent="0.25">
      <c r="A12" s="16"/>
      <c r="B12" s="252"/>
      <c r="C12" s="252"/>
      <c r="D12" s="252"/>
      <c r="E12" s="252"/>
      <c r="F12" s="280"/>
      <c r="G12" s="281"/>
      <c r="H12" s="282"/>
      <c r="I12" s="280"/>
      <c r="J12" s="281"/>
      <c r="K12" s="282"/>
      <c r="L12" s="274"/>
      <c r="M12" s="275"/>
      <c r="N12" s="276"/>
      <c r="O12" s="32"/>
      <c r="P12" s="32"/>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ht="14.5" customHeight="1" x14ac:dyDescent="0.2">
      <c r="A13" s="16"/>
      <c r="B13" s="32"/>
      <c r="C13" s="32"/>
      <c r="D13" s="32"/>
      <c r="E13" s="32"/>
      <c r="F13" s="32"/>
      <c r="G13" s="32"/>
      <c r="H13" s="32"/>
      <c r="I13" s="32"/>
      <c r="J13" s="32"/>
      <c r="K13" s="32"/>
      <c r="L13" s="32"/>
      <c r="M13" s="32"/>
      <c r="N13" s="32"/>
      <c r="O13" s="32"/>
      <c r="P13" s="32"/>
      <c r="Q13" s="33"/>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6"/>
      <c r="B14" s="17"/>
      <c r="C14" s="17"/>
      <c r="D14" s="17"/>
      <c r="E14" s="17"/>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21"/>
      <c r="B15" s="22"/>
      <c r="C15" s="22"/>
      <c r="D15" s="22"/>
      <c r="E15" s="22"/>
      <c r="F15" s="22"/>
      <c r="G15" s="22"/>
      <c r="H15" s="22"/>
      <c r="I15" s="22"/>
      <c r="J15" s="22"/>
      <c r="K15" s="22"/>
      <c r="L15" s="22"/>
      <c r="M15" s="22"/>
      <c r="N15" s="22"/>
      <c r="O15" s="22"/>
      <c r="P15" s="22"/>
      <c r="Q15" s="22"/>
      <c r="R15" s="23"/>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x14ac:dyDescent="0.2">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x14ac:dyDescent="0.2">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x14ac:dyDescent="0.2">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x14ac:dyDescent="0.2">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sheetData>
  <mergeCells count="8">
    <mergeCell ref="B9:E10"/>
    <mergeCell ref="L9:N10"/>
    <mergeCell ref="B11:E12"/>
    <mergeCell ref="L11:N12"/>
    <mergeCell ref="F9:H10"/>
    <mergeCell ref="I9:K10"/>
    <mergeCell ref="F11:H12"/>
    <mergeCell ref="I11:K12"/>
  </mergeCell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AW335"/>
  <sheetViews>
    <sheetView showGridLines="0" showRowColHeaders="0" zoomScale="80" zoomScaleNormal="80" workbookViewId="0"/>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x14ac:dyDescent="0.2">
      <c r="A5" s="16"/>
      <c r="B5" s="17"/>
      <c r="C5" s="17"/>
      <c r="D5" s="17"/>
      <c r="E5" s="17"/>
      <c r="F5" s="17"/>
      <c r="G5" s="17"/>
      <c r="H5" s="17"/>
      <c r="I5" s="17"/>
      <c r="J5" s="17"/>
      <c r="K5" s="17"/>
      <c r="L5" s="17"/>
      <c r="M5" s="17"/>
      <c r="N5" s="17"/>
      <c r="O5" s="17"/>
      <c r="P5" s="17"/>
      <c r="Q5" s="17"/>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ht="14.5" customHeight="1" x14ac:dyDescent="0.2">
      <c r="A6" s="16"/>
      <c r="B6" s="33"/>
      <c r="C6" s="33"/>
      <c r="D6" s="33"/>
      <c r="E6" s="33"/>
      <c r="F6" s="33"/>
      <c r="G6" s="33"/>
      <c r="H6" s="33"/>
      <c r="I6" s="33"/>
      <c r="J6" s="33"/>
      <c r="K6" s="33"/>
      <c r="L6" s="33"/>
      <c r="M6" s="33"/>
      <c r="N6" s="33"/>
      <c r="O6" s="33"/>
      <c r="P6" s="33"/>
      <c r="Q6" s="33"/>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ht="14.5" customHeight="1" x14ac:dyDescent="0.2">
      <c r="A7" s="16"/>
      <c r="B7" s="33"/>
      <c r="C7" s="33"/>
      <c r="D7" s="33"/>
      <c r="E7" s="33"/>
      <c r="F7" s="33"/>
      <c r="G7" s="33"/>
      <c r="H7" s="33"/>
      <c r="I7" s="33"/>
      <c r="J7" s="33"/>
      <c r="K7" s="33"/>
      <c r="L7" s="33"/>
      <c r="M7" s="33"/>
      <c r="N7" s="33"/>
      <c r="O7" s="33"/>
      <c r="P7" s="33"/>
      <c r="Q7" s="33"/>
      <c r="R7" s="18"/>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9" x14ac:dyDescent="0.25">
      <c r="A8" s="16"/>
      <c r="B8" s="38" t="s">
        <v>22</v>
      </c>
      <c r="C8" s="32"/>
      <c r="D8" s="32"/>
      <c r="E8" s="32"/>
      <c r="F8" s="32"/>
      <c r="G8" s="32"/>
      <c r="H8" s="32"/>
      <c r="I8" s="32"/>
      <c r="J8" s="32"/>
      <c r="K8" s="32"/>
      <c r="L8" s="32"/>
      <c r="M8" s="32"/>
      <c r="N8" s="32"/>
      <c r="O8" s="32"/>
      <c r="P8" s="32"/>
      <c r="Q8" s="17"/>
      <c r="R8" s="18"/>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4.5" customHeight="1" x14ac:dyDescent="0.2">
      <c r="A9" s="16"/>
      <c r="B9" s="254"/>
      <c r="C9" s="254"/>
      <c r="D9" s="254"/>
      <c r="E9" s="254"/>
      <c r="F9" s="260" t="s">
        <v>122</v>
      </c>
      <c r="G9" s="260"/>
      <c r="H9" s="261"/>
      <c r="I9" s="260" t="s">
        <v>123</v>
      </c>
      <c r="J9" s="260"/>
      <c r="K9" s="261"/>
      <c r="L9" s="260" t="s">
        <v>23</v>
      </c>
      <c r="M9" s="260"/>
      <c r="N9" s="261"/>
      <c r="O9" s="32"/>
      <c r="P9" s="32"/>
      <c r="Q9" s="33"/>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ht="14.5" customHeight="1" thickBot="1" x14ac:dyDescent="0.25">
      <c r="A10" s="16"/>
      <c r="B10" s="254"/>
      <c r="C10" s="254"/>
      <c r="D10" s="254"/>
      <c r="E10" s="254"/>
      <c r="F10" s="260"/>
      <c r="G10" s="260"/>
      <c r="H10" s="261"/>
      <c r="I10" s="260"/>
      <c r="J10" s="260"/>
      <c r="K10" s="261"/>
      <c r="L10" s="260"/>
      <c r="M10" s="260"/>
      <c r="N10" s="261"/>
      <c r="O10" s="32"/>
      <c r="P10" s="32"/>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ht="14.5" customHeight="1" x14ac:dyDescent="0.2">
      <c r="A11" s="16"/>
      <c r="B11" s="252" t="s">
        <v>147</v>
      </c>
      <c r="C11" s="252"/>
      <c r="D11" s="252"/>
      <c r="E11" s="252"/>
      <c r="F11" s="277">
        <v>2</v>
      </c>
      <c r="G11" s="278"/>
      <c r="H11" s="279"/>
      <c r="I11" s="277">
        <v>20</v>
      </c>
      <c r="J11" s="278"/>
      <c r="K11" s="279"/>
      <c r="L11" s="271">
        <f>F11*I11</f>
        <v>40</v>
      </c>
      <c r="M11" s="272"/>
      <c r="N11" s="273"/>
      <c r="O11" s="32"/>
      <c r="P11" s="32"/>
      <c r="Q11" s="33"/>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ht="15.5" customHeight="1" thickBot="1" x14ac:dyDescent="0.25">
      <c r="A12" s="16"/>
      <c r="B12" s="252"/>
      <c r="C12" s="252"/>
      <c r="D12" s="252"/>
      <c r="E12" s="252"/>
      <c r="F12" s="280"/>
      <c r="G12" s="281"/>
      <c r="H12" s="282"/>
      <c r="I12" s="280"/>
      <c r="J12" s="281"/>
      <c r="K12" s="282"/>
      <c r="L12" s="274"/>
      <c r="M12" s="275"/>
      <c r="N12" s="276"/>
      <c r="O12" s="32"/>
      <c r="P12" s="32"/>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ht="14.5" customHeight="1" x14ac:dyDescent="0.2">
      <c r="A13" s="16"/>
      <c r="B13" s="32"/>
      <c r="C13" s="32"/>
      <c r="D13" s="32"/>
      <c r="E13" s="32"/>
      <c r="F13" s="32"/>
      <c r="G13" s="32"/>
      <c r="H13" s="32"/>
      <c r="I13" s="32"/>
      <c r="J13" s="32"/>
      <c r="K13" s="32"/>
      <c r="L13" s="32"/>
      <c r="M13" s="32"/>
      <c r="N13" s="32"/>
      <c r="O13" s="32"/>
      <c r="P13" s="32"/>
      <c r="Q13" s="33"/>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6"/>
      <c r="B14" s="17"/>
      <c r="C14" s="17"/>
      <c r="D14" s="17"/>
      <c r="E14" s="17"/>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x14ac:dyDescent="0.2">
      <c r="A15" s="21"/>
      <c r="B15" s="22"/>
      <c r="C15" s="22"/>
      <c r="D15" s="22"/>
      <c r="E15" s="22"/>
      <c r="F15" s="22"/>
      <c r="G15" s="22"/>
      <c r="H15" s="22"/>
      <c r="I15" s="22"/>
      <c r="J15" s="22"/>
      <c r="K15" s="22"/>
      <c r="L15" s="22"/>
      <c r="M15" s="22"/>
      <c r="N15" s="22"/>
      <c r="O15" s="22"/>
      <c r="P15" s="22"/>
      <c r="Q15" s="22"/>
      <c r="R15" s="23"/>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x14ac:dyDescent="0.2">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x14ac:dyDescent="0.2">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x14ac:dyDescent="0.2">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x14ac:dyDescent="0.2">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x14ac:dyDescent="0.2">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x14ac:dyDescent="0.2">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row>
    <row r="67" spans="1:49"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row>
    <row r="68" spans="1:49"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row>
    <row r="69" spans="1:49"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row>
    <row r="70" spans="1:49"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row>
    <row r="71" spans="1:49"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row>
    <row r="72" spans="1:49"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row>
    <row r="73" spans="1:49"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row>
    <row r="74" spans="1:49"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row>
    <row r="75" spans="1:49"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row>
    <row r="76" spans="1:49"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row>
    <row r="77" spans="1:49"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row>
    <row r="78" spans="1:49"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row>
    <row r="79" spans="1:49"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row>
    <row r="80" spans="1:49"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row>
    <row r="81" spans="1:49"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row>
    <row r="82" spans="1:49"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row>
    <row r="83" spans="1:49"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row>
    <row r="84" spans="1:49"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row>
    <row r="85" spans="1:49"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row>
    <row r="86" spans="1:49"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row>
    <row r="87" spans="1:49"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row>
    <row r="88" spans="1:49"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row>
    <row r="89" spans="1:49"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row>
    <row r="90" spans="1:49"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row>
    <row r="91" spans="1:49"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row>
    <row r="92" spans="1:49"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row>
    <row r="93" spans="1:49"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row>
    <row r="94" spans="1:49"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row>
    <row r="95" spans="1:49"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row>
    <row r="96" spans="1:49"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row>
    <row r="97" spans="1:49"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row>
    <row r="98" spans="1:49"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row>
    <row r="99" spans="1:49"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row>
    <row r="100" spans="1:49"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row>
    <row r="101" spans="1:49"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row>
    <row r="102" spans="1:49"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row>
    <row r="103" spans="1:49"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row>
    <row r="104" spans="1:49"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row>
    <row r="105" spans="1:49"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sheetData>
  <mergeCells count="8">
    <mergeCell ref="B9:E10"/>
    <mergeCell ref="F9:H10"/>
    <mergeCell ref="I9:K10"/>
    <mergeCell ref="L9:N10"/>
    <mergeCell ref="B11:E12"/>
    <mergeCell ref="F11:H12"/>
    <mergeCell ref="I11:K12"/>
    <mergeCell ref="L11:N12"/>
  </mergeCell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AW538"/>
  <sheetViews>
    <sheetView zoomScale="80" zoomScaleNormal="80" workbookViewId="0">
      <selection activeCell="I9" sqref="I9"/>
    </sheetView>
  </sheetViews>
  <sheetFormatPr baseColWidth="10" defaultColWidth="8.83203125" defaultRowHeight="15" x14ac:dyDescent="0.2"/>
  <cols>
    <col min="20" max="20" width="8.83203125" style="113"/>
  </cols>
  <sheetData>
    <row r="1" spans="1:49" x14ac:dyDescent="0.2">
      <c r="A1" s="13"/>
      <c r="B1" s="14"/>
      <c r="C1" s="14"/>
      <c r="D1" s="14"/>
      <c r="E1" s="14"/>
      <c r="F1" s="14"/>
      <c r="G1" s="14"/>
      <c r="H1" s="14"/>
      <c r="I1" s="14"/>
      <c r="J1" s="14"/>
      <c r="K1" s="14"/>
      <c r="L1" s="14"/>
      <c r="M1" s="14"/>
      <c r="N1" s="14"/>
      <c r="O1" s="14"/>
      <c r="P1" s="14"/>
      <c r="Q1" s="14"/>
      <c r="R1" s="15"/>
      <c r="S1" s="1"/>
      <c r="T1" s="109"/>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09"/>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09"/>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09"/>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ht="16" hidden="1" thickBot="1" x14ac:dyDescent="0.25">
      <c r="A5" s="16"/>
      <c r="B5" s="17"/>
      <c r="C5" s="17"/>
      <c r="D5" s="17"/>
      <c r="E5" s="17"/>
      <c r="F5" s="17" t="s">
        <v>100</v>
      </c>
      <c r="G5" s="17"/>
      <c r="H5" s="17"/>
      <c r="I5" s="92">
        <v>5</v>
      </c>
      <c r="J5" s="17"/>
      <c r="K5" s="17" t="s">
        <v>50</v>
      </c>
      <c r="L5" s="57" t="s">
        <v>61</v>
      </c>
      <c r="M5" s="47">
        <f>I5*365.25</f>
        <v>1826.25</v>
      </c>
      <c r="N5" s="17" t="s">
        <v>62</v>
      </c>
      <c r="O5" s="285" t="s">
        <v>93</v>
      </c>
      <c r="P5" s="285"/>
      <c r="Q5" s="285"/>
      <c r="R5" s="18"/>
      <c r="S5" s="1"/>
      <c r="T5" s="109"/>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hidden="1" x14ac:dyDescent="0.2">
      <c r="A6" s="16"/>
      <c r="B6" s="17"/>
      <c r="C6" s="17"/>
      <c r="D6" s="17"/>
      <c r="E6" s="17"/>
      <c r="F6" s="17"/>
      <c r="G6" s="17"/>
      <c r="H6" s="17"/>
      <c r="I6" s="17"/>
      <c r="J6" s="17"/>
      <c r="K6" s="17"/>
      <c r="L6" s="17"/>
      <c r="M6" s="17"/>
      <c r="N6" s="17"/>
      <c r="O6" s="28"/>
      <c r="P6" s="96" t="b">
        <v>1</v>
      </c>
      <c r="Q6" s="28"/>
      <c r="R6" s="18"/>
      <c r="S6" s="1"/>
      <c r="T6" s="109"/>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hidden="1" x14ac:dyDescent="0.2">
      <c r="A7" s="16"/>
      <c r="B7" s="17"/>
      <c r="C7" s="17"/>
      <c r="D7" s="17"/>
      <c r="E7" s="17"/>
      <c r="F7" s="17"/>
      <c r="G7" s="17"/>
      <c r="H7" s="17"/>
      <c r="I7" s="17"/>
      <c r="J7" s="17"/>
      <c r="K7" s="17"/>
      <c r="L7" s="17"/>
      <c r="M7" s="17"/>
      <c r="N7" s="17"/>
      <c r="O7" s="28"/>
      <c r="P7" s="28"/>
      <c r="Q7" s="28"/>
      <c r="R7" s="87"/>
      <c r="S7" s="1"/>
      <c r="T7" s="109"/>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6" thickBot="1" x14ac:dyDescent="0.25">
      <c r="A8" s="16"/>
      <c r="B8" s="17"/>
      <c r="C8" s="17"/>
      <c r="D8" s="17"/>
      <c r="E8" s="17"/>
      <c r="F8" s="17"/>
      <c r="G8" s="17"/>
      <c r="H8" s="17"/>
      <c r="I8" s="17"/>
      <c r="J8" s="17"/>
      <c r="K8" s="17"/>
      <c r="L8" s="17"/>
      <c r="M8" s="17"/>
      <c r="N8" s="17"/>
      <c r="O8" s="17"/>
      <c r="P8" s="17"/>
      <c r="Q8" s="17"/>
      <c r="R8" s="87"/>
      <c r="S8" s="1"/>
      <c r="T8" s="109"/>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6" thickBot="1" x14ac:dyDescent="0.25">
      <c r="A9" s="16"/>
      <c r="B9" s="17"/>
      <c r="C9" s="17"/>
      <c r="D9" s="17"/>
      <c r="E9" s="17"/>
      <c r="F9" s="17" t="s">
        <v>52</v>
      </c>
      <c r="G9" s="17"/>
      <c r="H9" s="17"/>
      <c r="I9" s="82">
        <f>Population!J26</f>
        <v>25</v>
      </c>
      <c r="J9" s="17"/>
      <c r="K9" s="17"/>
      <c r="L9" s="17"/>
      <c r="M9" s="17"/>
      <c r="N9" s="17"/>
      <c r="O9" s="17"/>
      <c r="P9" s="17"/>
      <c r="Q9" s="17"/>
      <c r="R9" s="18"/>
      <c r="S9" s="1"/>
      <c r="T9" s="109"/>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16"/>
      <c r="B10" s="17"/>
      <c r="C10" s="17"/>
      <c r="D10" s="17"/>
      <c r="E10" s="17"/>
      <c r="F10" s="17"/>
      <c r="G10" s="17"/>
      <c r="H10" s="17"/>
      <c r="I10" s="17"/>
      <c r="J10" s="17"/>
      <c r="K10" s="17"/>
      <c r="L10" s="17"/>
      <c r="M10" s="17"/>
      <c r="N10" s="17"/>
      <c r="O10" s="17"/>
      <c r="P10" s="17"/>
      <c r="Q10" s="17"/>
      <c r="R10" s="18"/>
      <c r="S10" s="1"/>
      <c r="T10" s="109"/>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x14ac:dyDescent="0.2">
      <c r="A11" s="107"/>
      <c r="B11" s="108"/>
      <c r="C11" s="108"/>
      <c r="D11" s="17"/>
      <c r="E11" s="46" t="s">
        <v>56</v>
      </c>
      <c r="F11" s="17"/>
      <c r="G11" s="17"/>
      <c r="H11" s="17"/>
      <c r="I11" s="17"/>
      <c r="J11" s="17"/>
      <c r="K11" s="17"/>
      <c r="L11" s="17"/>
      <c r="M11" s="17"/>
      <c r="N11" s="17"/>
      <c r="O11" s="17"/>
      <c r="P11" s="17"/>
      <c r="Q11" s="17"/>
      <c r="R11" s="18"/>
      <c r="S11" s="1"/>
      <c r="T11" s="109"/>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107"/>
      <c r="B12" s="108"/>
      <c r="C12" s="108"/>
      <c r="D12" s="17"/>
      <c r="E12" s="46"/>
      <c r="F12" s="17"/>
      <c r="G12" s="17"/>
      <c r="H12" s="17"/>
      <c r="I12" s="17"/>
      <c r="J12" s="17"/>
      <c r="K12" s="17"/>
      <c r="L12" s="17"/>
      <c r="M12" s="17"/>
      <c r="N12" s="17"/>
      <c r="O12" s="17"/>
      <c r="P12" s="17"/>
      <c r="Q12" s="17"/>
      <c r="R12" s="18"/>
      <c r="S12" s="1"/>
      <c r="T12" s="109"/>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107"/>
      <c r="B13" s="108"/>
      <c r="C13" s="108"/>
      <c r="D13" s="17"/>
      <c r="E13" s="17"/>
      <c r="F13" s="17"/>
      <c r="G13" s="17"/>
      <c r="H13" s="17"/>
      <c r="I13" s="17"/>
      <c r="J13" s="17"/>
      <c r="K13" s="17"/>
      <c r="L13" s="17"/>
      <c r="M13" s="17"/>
      <c r="N13" s="17"/>
      <c r="O13" s="17"/>
      <c r="P13" s="17"/>
      <c r="Q13" s="17"/>
      <c r="R13" s="18"/>
      <c r="S13" s="1"/>
      <c r="T13" s="109"/>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07"/>
      <c r="B14" s="108"/>
      <c r="C14" s="108"/>
      <c r="D14" s="17"/>
      <c r="E14" s="20" t="s">
        <v>29</v>
      </c>
      <c r="F14" s="17"/>
      <c r="G14" s="17"/>
      <c r="H14" s="17"/>
      <c r="I14" s="17"/>
      <c r="J14" s="17"/>
      <c r="K14" s="17"/>
      <c r="L14" s="17"/>
      <c r="M14" s="17"/>
      <c r="N14" s="17"/>
      <c r="O14" s="17"/>
      <c r="P14" s="17"/>
      <c r="Q14" s="17"/>
      <c r="R14" s="18"/>
      <c r="S14" s="1"/>
      <c r="T14" s="109"/>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ht="13.75" customHeight="1" x14ac:dyDescent="0.2">
      <c r="A15" s="107"/>
      <c r="B15" s="108"/>
      <c r="C15" s="108"/>
      <c r="D15" s="17"/>
      <c r="E15" s="39" t="s">
        <v>36</v>
      </c>
      <c r="F15" s="39" t="s">
        <v>25</v>
      </c>
      <c r="G15" s="39" t="s">
        <v>3</v>
      </c>
      <c r="H15" s="86" t="s">
        <v>28</v>
      </c>
      <c r="I15" s="49" t="s">
        <v>2</v>
      </c>
      <c r="J15" s="53" t="s">
        <v>26</v>
      </c>
      <c r="K15" s="17"/>
      <c r="L15" s="17"/>
      <c r="M15" s="17"/>
      <c r="N15" s="17"/>
      <c r="O15" s="17"/>
      <c r="P15" s="17"/>
      <c r="Q15" s="17"/>
      <c r="R15" s="18"/>
      <c r="S15" s="1"/>
      <c r="T15" s="109"/>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ht="14.5" customHeight="1" x14ac:dyDescent="0.2">
      <c r="A16" s="107"/>
      <c r="B16" s="108"/>
      <c r="C16" s="108"/>
      <c r="D16" s="17"/>
      <c r="E16" s="39" t="s">
        <v>24</v>
      </c>
      <c r="F16" s="40">
        <f>'Current service model'!$I$35</f>
        <v>0</v>
      </c>
      <c r="G16" s="40">
        <f>'Current service model'!$I$37</f>
        <v>0</v>
      </c>
      <c r="H16" s="40">
        <f>'Current service model'!$I$39</f>
        <v>0</v>
      </c>
      <c r="I16" s="40">
        <f>'Current service model'!$I$41</f>
        <v>0</v>
      </c>
      <c r="J16" s="40">
        <f>'Current service model'!$I$43</f>
        <v>0</v>
      </c>
      <c r="K16" s="17"/>
      <c r="L16" s="17"/>
      <c r="M16" s="17"/>
      <c r="N16" s="17"/>
      <c r="O16" s="17"/>
      <c r="P16" s="17"/>
      <c r="Q16" s="17"/>
      <c r="R16" s="18"/>
      <c r="S16" s="1"/>
      <c r="T16" s="109"/>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ht="14.5" customHeight="1" x14ac:dyDescent="0.2">
      <c r="A17" s="107"/>
      <c r="B17" s="108"/>
      <c r="C17" s="108"/>
      <c r="D17" s="17"/>
      <c r="E17" s="39" t="s">
        <v>27</v>
      </c>
      <c r="F17" s="41">
        <f>IF($M$5&lt;G20,0,$I$9*F16)</f>
        <v>0</v>
      </c>
      <c r="G17" s="60">
        <f>IF($M$5&lt;G37,0,$I$9*G16)</f>
        <v>0</v>
      </c>
      <c r="H17" s="41">
        <f>IF($M$5&lt;G28,0,$I$9*H16)</f>
        <v>0</v>
      </c>
      <c r="I17" s="50">
        <f>IF($M$5&lt;G61,0,$I$9*I16)</f>
        <v>0</v>
      </c>
      <c r="J17" s="54">
        <f>IF($M$5&lt;365.25/12,0,$I$9*J16)</f>
        <v>0</v>
      </c>
      <c r="K17" s="17"/>
      <c r="L17" s="17"/>
      <c r="M17" s="17"/>
      <c r="N17" s="17"/>
      <c r="O17" s="17"/>
      <c r="P17" s="17"/>
      <c r="Q17" s="17"/>
      <c r="R17" s="18"/>
      <c r="S17" s="1"/>
      <c r="T17" s="109"/>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x14ac:dyDescent="0.2">
      <c r="A18" s="107"/>
      <c r="B18" s="108"/>
      <c r="C18" s="108"/>
      <c r="D18" s="17"/>
      <c r="E18" s="17"/>
      <c r="F18" s="17"/>
      <c r="G18" s="17"/>
      <c r="H18" s="17"/>
      <c r="I18" s="17"/>
      <c r="J18" s="17"/>
      <c r="K18" s="17"/>
      <c r="L18" s="17"/>
      <c r="M18" s="17"/>
      <c r="N18" s="17"/>
      <c r="O18" s="17"/>
      <c r="P18" s="17"/>
      <c r="Q18" s="17"/>
      <c r="R18" s="18"/>
      <c r="S18" s="1"/>
      <c r="T18" s="109"/>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07"/>
      <c r="B19" s="108"/>
      <c r="C19" s="108"/>
      <c r="D19" s="17"/>
      <c r="E19" s="17"/>
      <c r="F19" s="17"/>
      <c r="G19" s="17"/>
      <c r="H19" s="17"/>
      <c r="I19" s="17"/>
      <c r="J19" s="17"/>
      <c r="K19" s="17"/>
      <c r="L19" s="17"/>
      <c r="M19" s="17"/>
      <c r="N19" s="17"/>
      <c r="O19" s="17"/>
      <c r="P19" s="17"/>
      <c r="Q19" s="17"/>
      <c r="R19" s="18"/>
      <c r="S19" s="1"/>
      <c r="T19" s="109"/>
      <c r="U19" s="65"/>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07"/>
      <c r="B20" s="108"/>
      <c r="C20" s="108"/>
      <c r="D20" s="17"/>
      <c r="E20" s="17" t="s">
        <v>30</v>
      </c>
      <c r="F20" s="17"/>
      <c r="G20" s="39">
        <f>'Current service model'!$C$10*7</f>
        <v>49</v>
      </c>
      <c r="H20" s="17"/>
      <c r="I20" s="17"/>
      <c r="J20" s="17"/>
      <c r="K20" s="17"/>
      <c r="L20" s="17"/>
      <c r="M20" s="17"/>
      <c r="N20" s="17"/>
      <c r="O20" s="17"/>
      <c r="P20" s="17"/>
      <c r="Q20" s="17"/>
      <c r="R20" s="18"/>
      <c r="S20" s="1"/>
      <c r="T20" s="109"/>
      <c r="U20" s="65"/>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07"/>
      <c r="B21" s="108"/>
      <c r="C21" s="108"/>
      <c r="D21" s="17"/>
      <c r="E21" s="17"/>
      <c r="F21" s="17"/>
      <c r="G21" s="17"/>
      <c r="H21" s="17"/>
      <c r="I21" s="17"/>
      <c r="J21" s="17"/>
      <c r="K21" s="17"/>
      <c r="L21" s="17"/>
      <c r="M21" s="17"/>
      <c r="N21" s="17"/>
      <c r="O21" s="17"/>
      <c r="P21" s="17"/>
      <c r="Q21" s="17"/>
      <c r="R21" s="18"/>
      <c r="S21" s="1"/>
      <c r="T21" s="109"/>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4.5" customHeight="1" x14ac:dyDescent="0.2">
      <c r="A22" s="107"/>
      <c r="B22" s="108"/>
      <c r="C22" s="108"/>
      <c r="D22" s="17"/>
      <c r="E22" s="20" t="s">
        <v>31</v>
      </c>
      <c r="F22" s="17"/>
      <c r="G22" s="17"/>
      <c r="H22" s="17"/>
      <c r="I22" s="17"/>
      <c r="J22" s="17"/>
      <c r="K22" s="17"/>
      <c r="L22" s="17"/>
      <c r="M22" s="17"/>
      <c r="N22" s="17"/>
      <c r="O22" s="17"/>
      <c r="P22" s="17"/>
      <c r="Q22" s="17"/>
      <c r="R22" s="18"/>
      <c r="S22" s="1"/>
      <c r="T22" s="109"/>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ht="14.5" customHeight="1" x14ac:dyDescent="0.2">
      <c r="A23" s="107"/>
      <c r="B23" s="108"/>
      <c r="C23" s="108"/>
      <c r="D23" s="17"/>
      <c r="E23" s="39" t="s">
        <v>36</v>
      </c>
      <c r="F23" s="39" t="s">
        <v>3</v>
      </c>
      <c r="G23" s="49" t="s">
        <v>2</v>
      </c>
      <c r="H23" s="53" t="s">
        <v>26</v>
      </c>
      <c r="I23" s="17"/>
      <c r="J23" s="17"/>
      <c r="K23" s="17"/>
      <c r="L23" s="17"/>
      <c r="M23" s="17"/>
      <c r="N23" s="17"/>
      <c r="O23" s="17"/>
      <c r="P23" s="17"/>
      <c r="Q23" s="17"/>
      <c r="R23" s="18"/>
      <c r="S23" s="1"/>
      <c r="T23" s="109"/>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ht="14.5" customHeight="1" x14ac:dyDescent="0.2">
      <c r="A24" s="107"/>
      <c r="B24" s="108"/>
      <c r="C24" s="108"/>
      <c r="D24" s="17"/>
      <c r="E24" s="39" t="s">
        <v>24</v>
      </c>
      <c r="F24" s="40">
        <f>'Current service model'!$I$49</f>
        <v>0</v>
      </c>
      <c r="G24" s="40">
        <f>'Current service model'!$I$51</f>
        <v>0</v>
      </c>
      <c r="H24" s="40">
        <f>'Current service model'!$I$53</f>
        <v>0</v>
      </c>
      <c r="I24" s="17"/>
      <c r="J24" s="17"/>
      <c r="K24" s="17"/>
      <c r="L24" s="17"/>
      <c r="M24" s="17"/>
      <c r="N24" s="17"/>
      <c r="O24" s="17"/>
      <c r="P24" s="17"/>
      <c r="Q24" s="17"/>
      <c r="R24" s="18"/>
      <c r="S24" s="1"/>
      <c r="T24" s="109"/>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07"/>
      <c r="B25" s="108"/>
      <c r="C25" s="108"/>
      <c r="D25" s="17"/>
      <c r="E25" s="39" t="s">
        <v>27</v>
      </c>
      <c r="F25" s="60">
        <f>$F$17*F24</f>
        <v>0</v>
      </c>
      <c r="G25" s="50">
        <f>$F$17*G24</f>
        <v>0</v>
      </c>
      <c r="H25" s="54">
        <f>$F$17*H24</f>
        <v>0</v>
      </c>
      <c r="I25" s="17"/>
      <c r="J25" s="17"/>
      <c r="K25" s="17"/>
      <c r="L25" s="17"/>
      <c r="M25" s="17"/>
      <c r="N25" s="17"/>
      <c r="O25" s="17"/>
      <c r="P25" s="17"/>
      <c r="Q25" s="17"/>
      <c r="R25" s="18"/>
      <c r="S25" s="1"/>
      <c r="T25" s="109"/>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07"/>
      <c r="B26" s="108"/>
      <c r="C26" s="108"/>
      <c r="D26" s="17"/>
      <c r="E26" s="17"/>
      <c r="F26" s="17"/>
      <c r="G26" s="17"/>
      <c r="H26" s="17"/>
      <c r="I26" s="17"/>
      <c r="J26" s="17"/>
      <c r="K26" s="17"/>
      <c r="L26" s="17"/>
      <c r="M26" s="17"/>
      <c r="N26" s="17"/>
      <c r="O26" s="17"/>
      <c r="P26" s="17"/>
      <c r="Q26" s="17"/>
      <c r="R26" s="18"/>
      <c r="S26" s="1"/>
      <c r="T26" s="109"/>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07"/>
      <c r="B27" s="108"/>
      <c r="C27" s="108"/>
      <c r="D27" s="17"/>
      <c r="E27" s="17"/>
      <c r="F27" s="17"/>
      <c r="G27" s="17"/>
      <c r="H27" s="17"/>
      <c r="I27" s="17"/>
      <c r="J27" s="17"/>
      <c r="K27" s="17"/>
      <c r="L27" s="17"/>
      <c r="M27" s="17"/>
      <c r="N27" s="17"/>
      <c r="O27" s="17"/>
      <c r="P27" s="17"/>
      <c r="Q27" s="17"/>
      <c r="R27" s="18"/>
      <c r="S27" s="1"/>
      <c r="T27" s="109"/>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07"/>
      <c r="B28" s="108"/>
      <c r="C28" s="108"/>
      <c r="D28" s="17"/>
      <c r="E28" s="17" t="s">
        <v>32</v>
      </c>
      <c r="F28" s="17"/>
      <c r="G28" s="39">
        <f>'Current service model'!$D$24*7</f>
        <v>84</v>
      </c>
      <c r="H28" s="17"/>
      <c r="I28" s="17"/>
      <c r="J28" s="17"/>
      <c r="K28" s="17"/>
      <c r="L28" s="17"/>
      <c r="M28" s="17"/>
      <c r="N28" s="17"/>
      <c r="O28" s="17"/>
      <c r="P28" s="17"/>
      <c r="Q28" s="17"/>
      <c r="R28" s="18"/>
      <c r="S28" s="1"/>
      <c r="T28" s="109"/>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07"/>
      <c r="B29" s="108"/>
      <c r="C29" s="108"/>
      <c r="D29" s="17"/>
      <c r="E29" s="17"/>
      <c r="F29" s="17"/>
      <c r="G29" s="17"/>
      <c r="H29" s="17"/>
      <c r="I29" s="17"/>
      <c r="J29" s="17"/>
      <c r="K29" s="17"/>
      <c r="L29" s="17"/>
      <c r="M29" s="17"/>
      <c r="N29" s="17"/>
      <c r="O29" s="17"/>
      <c r="P29" s="17"/>
      <c r="Q29" s="17"/>
      <c r="R29" s="18"/>
      <c r="S29" s="1"/>
      <c r="T29" s="109"/>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107"/>
      <c r="B30" s="108"/>
      <c r="C30" s="108"/>
      <c r="D30" s="17"/>
      <c r="E30" s="20" t="s">
        <v>33</v>
      </c>
      <c r="F30" s="17"/>
      <c r="G30" s="17"/>
      <c r="H30" s="17"/>
      <c r="I30" s="17"/>
      <c r="J30" s="17"/>
      <c r="K30" s="17"/>
      <c r="L30" s="17"/>
      <c r="M30" s="17"/>
      <c r="N30" s="17"/>
      <c r="O30" s="17"/>
      <c r="P30" s="17"/>
      <c r="Q30" s="17"/>
      <c r="R30" s="18"/>
      <c r="S30" s="1"/>
      <c r="T30" s="109"/>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07"/>
      <c r="B31" s="108"/>
      <c r="C31" s="108"/>
      <c r="D31" s="17"/>
      <c r="E31" s="39" t="s">
        <v>36</v>
      </c>
      <c r="F31" s="39" t="s">
        <v>3</v>
      </c>
      <c r="G31" s="49" t="s">
        <v>2</v>
      </c>
      <c r="H31" s="53" t="s">
        <v>26</v>
      </c>
      <c r="I31" s="17"/>
      <c r="J31" s="17"/>
      <c r="K31" s="17"/>
      <c r="L31" s="17"/>
      <c r="M31" s="17"/>
      <c r="N31" s="17"/>
      <c r="O31" s="17"/>
      <c r="P31" s="17"/>
      <c r="Q31" s="17"/>
      <c r="R31" s="18"/>
      <c r="S31" s="1"/>
      <c r="T31" s="109"/>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07"/>
      <c r="B32" s="108"/>
      <c r="C32" s="108"/>
      <c r="D32" s="17"/>
      <c r="E32" s="39" t="s">
        <v>24</v>
      </c>
      <c r="F32" s="40">
        <f>'Current service model'!$I$67</f>
        <v>1</v>
      </c>
      <c r="G32" s="40">
        <f>'Current service model'!$I$69</f>
        <v>0</v>
      </c>
      <c r="H32" s="40">
        <f>'Current service model'!$I$71</f>
        <v>0</v>
      </c>
      <c r="I32" s="17"/>
      <c r="J32" s="17"/>
      <c r="K32" s="17"/>
      <c r="L32" s="17"/>
      <c r="M32" s="17"/>
      <c r="N32" s="17"/>
      <c r="O32" s="17"/>
      <c r="P32" s="17"/>
      <c r="Q32" s="17"/>
      <c r="R32" s="18"/>
      <c r="S32" s="1"/>
      <c r="T32" s="109"/>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07"/>
      <c r="B33" s="108"/>
      <c r="C33" s="108"/>
      <c r="D33" s="17"/>
      <c r="E33" s="39" t="s">
        <v>27</v>
      </c>
      <c r="F33" s="60">
        <f>$H$17*F32</f>
        <v>0</v>
      </c>
      <c r="G33" s="50">
        <f>$H$17*G32</f>
        <v>0</v>
      </c>
      <c r="H33" s="54">
        <f>$H$17*H32</f>
        <v>0</v>
      </c>
      <c r="I33" s="17"/>
      <c r="J33" s="17"/>
      <c r="K33" s="17"/>
      <c r="L33" s="17"/>
      <c r="M33" s="17"/>
      <c r="N33" s="17"/>
      <c r="O33" s="17"/>
      <c r="P33" s="17"/>
      <c r="Q33" s="17"/>
      <c r="R33" s="18"/>
      <c r="S33" s="1"/>
      <c r="T33" s="109"/>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07"/>
      <c r="B34" s="108"/>
      <c r="C34" s="108"/>
      <c r="D34" s="17"/>
      <c r="E34" s="17"/>
      <c r="F34" s="17"/>
      <c r="G34" s="17"/>
      <c r="H34" s="17"/>
      <c r="I34" s="17"/>
      <c r="J34" s="17"/>
      <c r="K34" s="17"/>
      <c r="L34" s="17"/>
      <c r="M34" s="17"/>
      <c r="N34" s="17"/>
      <c r="O34" s="17"/>
      <c r="P34" s="17"/>
      <c r="Q34" s="17"/>
      <c r="R34" s="18"/>
      <c r="S34" s="1"/>
      <c r="T34" s="109"/>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07"/>
      <c r="B35" s="108"/>
      <c r="C35" s="108"/>
      <c r="D35" s="17"/>
      <c r="E35" s="20" t="s">
        <v>35</v>
      </c>
      <c r="F35" s="17"/>
      <c r="G35" s="17"/>
      <c r="H35" s="17"/>
      <c r="I35" s="17"/>
      <c r="J35" s="17"/>
      <c r="K35" s="17"/>
      <c r="L35" s="17"/>
      <c r="M35" s="17"/>
      <c r="N35" s="17"/>
      <c r="O35" s="17"/>
      <c r="P35" s="17"/>
      <c r="Q35" s="17"/>
      <c r="R35" s="18"/>
      <c r="S35" s="1"/>
      <c r="T35" s="109"/>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07"/>
      <c r="B36" s="108"/>
      <c r="C36" s="108"/>
      <c r="D36" s="17"/>
      <c r="E36" s="43" t="s">
        <v>37</v>
      </c>
      <c r="F36" s="17"/>
      <c r="G36" s="17"/>
      <c r="H36" s="17"/>
      <c r="I36" s="17"/>
      <c r="J36" s="17"/>
      <c r="K36" s="17"/>
      <c r="L36" s="17"/>
      <c r="M36" s="17"/>
      <c r="N36" s="17"/>
      <c r="O36" s="17"/>
      <c r="P36" s="17"/>
      <c r="Q36" s="17"/>
      <c r="R36" s="18"/>
      <c r="S36" s="1"/>
      <c r="T36" s="109"/>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07"/>
      <c r="B37" s="108"/>
      <c r="C37" s="108"/>
      <c r="D37" s="17"/>
      <c r="E37" s="17" t="s">
        <v>34</v>
      </c>
      <c r="F37" s="17"/>
      <c r="G37" s="39">
        <f>'Current service model'!$F$18*7</f>
        <v>84</v>
      </c>
      <c r="H37" s="51"/>
      <c r="I37" s="17"/>
      <c r="J37" s="17"/>
      <c r="K37" s="17"/>
      <c r="L37" s="17"/>
      <c r="M37" s="17"/>
      <c r="N37" s="17"/>
      <c r="O37" s="17"/>
      <c r="P37" s="17"/>
      <c r="Q37" s="17"/>
      <c r="R37" s="18"/>
      <c r="S37" s="1"/>
      <c r="T37" s="109"/>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07"/>
      <c r="B38" s="108"/>
      <c r="C38" s="108"/>
      <c r="D38" s="17"/>
      <c r="E38" s="17"/>
      <c r="F38" s="17"/>
      <c r="G38" s="17"/>
      <c r="H38" s="17"/>
      <c r="I38" s="17"/>
      <c r="J38" s="17"/>
      <c r="K38" s="17"/>
      <c r="L38" s="17"/>
      <c r="M38" s="17"/>
      <c r="N38" s="17"/>
      <c r="O38" s="17"/>
      <c r="P38" s="17"/>
      <c r="Q38" s="17"/>
      <c r="R38" s="18"/>
      <c r="S38" s="1"/>
      <c r="T38" s="109"/>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07"/>
      <c r="B39" s="108"/>
      <c r="C39" s="108"/>
      <c r="D39" s="17"/>
      <c r="E39" s="39" t="s">
        <v>36</v>
      </c>
      <c r="F39" s="49" t="s">
        <v>2</v>
      </c>
      <c r="G39" s="39" t="s">
        <v>3</v>
      </c>
      <c r="H39" s="17"/>
      <c r="I39" s="17"/>
      <c r="J39" s="17"/>
      <c r="K39" s="17"/>
      <c r="L39" s="17"/>
      <c r="M39" s="17"/>
      <c r="N39" s="17"/>
      <c r="O39" s="17"/>
      <c r="P39" s="17"/>
      <c r="Q39" s="17"/>
      <c r="R39" s="18"/>
      <c r="S39" s="1"/>
      <c r="T39" s="109"/>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07"/>
      <c r="B40" s="108"/>
      <c r="C40" s="108"/>
      <c r="D40" s="17"/>
      <c r="E40" s="39" t="s">
        <v>24</v>
      </c>
      <c r="F40" s="40">
        <f>'Current service model'!$I$59</f>
        <v>0</v>
      </c>
      <c r="G40" s="40">
        <f>'Current service model'!$I$61</f>
        <v>0</v>
      </c>
      <c r="H40" s="17"/>
      <c r="I40" s="17"/>
      <c r="J40" s="17"/>
      <c r="K40" s="17"/>
      <c r="L40" s="17"/>
      <c r="M40" s="17"/>
      <c r="N40" s="17"/>
      <c r="O40" s="17"/>
      <c r="P40" s="17"/>
      <c r="Q40" s="17"/>
      <c r="R40" s="18"/>
      <c r="S40" s="1"/>
      <c r="T40" s="109"/>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07"/>
      <c r="B41" s="108"/>
      <c r="C41" s="108"/>
      <c r="D41" s="17"/>
      <c r="E41" s="39" t="s">
        <v>27</v>
      </c>
      <c r="F41" s="50">
        <f>$G$17*F40</f>
        <v>0</v>
      </c>
      <c r="G41" s="61">
        <f>$G$17*G40</f>
        <v>0</v>
      </c>
      <c r="H41" s="17"/>
      <c r="I41" s="17"/>
      <c r="J41" s="17"/>
      <c r="K41" s="17"/>
      <c r="L41" s="17"/>
      <c r="M41" s="17"/>
      <c r="N41" s="17"/>
      <c r="O41" s="17"/>
      <c r="P41" s="17"/>
      <c r="Q41" s="17"/>
      <c r="R41" s="18"/>
      <c r="S41" s="1"/>
      <c r="T41" s="109"/>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07"/>
      <c r="B42" s="108"/>
      <c r="C42" s="108"/>
      <c r="D42" s="17"/>
      <c r="E42" s="17"/>
      <c r="F42" s="17"/>
      <c r="G42" s="17"/>
      <c r="H42" s="17"/>
      <c r="I42" s="17"/>
      <c r="J42" s="17"/>
      <c r="K42" s="17"/>
      <c r="L42" s="17"/>
      <c r="M42" s="17"/>
      <c r="N42" s="17"/>
      <c r="O42" s="17"/>
      <c r="P42" s="17"/>
      <c r="Q42" s="17"/>
      <c r="R42" s="18"/>
      <c r="S42" s="1"/>
      <c r="T42" s="109"/>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07"/>
      <c r="B43" s="108"/>
      <c r="C43" s="108"/>
      <c r="D43" s="17"/>
      <c r="E43" s="43" t="s">
        <v>38</v>
      </c>
      <c r="F43" s="17"/>
      <c r="G43" s="17"/>
      <c r="H43" s="17"/>
      <c r="I43" s="17"/>
      <c r="J43" s="17"/>
      <c r="K43" s="17"/>
      <c r="L43" s="17"/>
      <c r="M43" s="17"/>
      <c r="N43" s="17"/>
      <c r="O43" s="17"/>
      <c r="P43" s="17"/>
      <c r="Q43" s="17"/>
      <c r="R43" s="18"/>
      <c r="S43" s="1"/>
      <c r="T43" s="109"/>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07"/>
      <c r="B44" s="108"/>
      <c r="C44" s="108"/>
      <c r="D44" s="17"/>
      <c r="E44" s="17" t="s">
        <v>34</v>
      </c>
      <c r="F44" s="17"/>
      <c r="G44" s="39">
        <f>('Current service model'!$C$10+'Current service model'!$F$14+'Current service model'!$I$10)*7</f>
        <v>189</v>
      </c>
      <c r="H44" s="51"/>
      <c r="I44" s="17"/>
      <c r="J44" s="17"/>
      <c r="K44" s="17"/>
      <c r="L44" s="17"/>
      <c r="M44" s="17"/>
      <c r="N44" s="17"/>
      <c r="O44" s="17"/>
      <c r="P44" s="17"/>
      <c r="Q44" s="17"/>
      <c r="R44" s="18"/>
      <c r="S44" s="1"/>
      <c r="T44" s="109"/>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07"/>
      <c r="B45" s="108"/>
      <c r="C45" s="108"/>
      <c r="D45" s="17"/>
      <c r="E45" s="17"/>
      <c r="F45" s="17"/>
      <c r="G45" s="17"/>
      <c r="H45" s="17"/>
      <c r="I45" s="17"/>
      <c r="J45" s="17"/>
      <c r="K45" s="17"/>
      <c r="L45" s="17"/>
      <c r="M45" s="17"/>
      <c r="N45" s="17"/>
      <c r="O45" s="17"/>
      <c r="P45" s="17"/>
      <c r="Q45" s="17"/>
      <c r="R45" s="18"/>
      <c r="S45" s="1"/>
      <c r="T45" s="109"/>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07"/>
      <c r="B46" s="108"/>
      <c r="C46" s="108"/>
      <c r="D46" s="17"/>
      <c r="E46" s="39" t="s">
        <v>36</v>
      </c>
      <c r="F46" s="49" t="s">
        <v>2</v>
      </c>
      <c r="G46" s="39" t="s">
        <v>3</v>
      </c>
      <c r="H46" s="17"/>
      <c r="I46" s="17"/>
      <c r="J46" s="17"/>
      <c r="K46" s="17"/>
      <c r="L46" s="17"/>
      <c r="M46" s="17"/>
      <c r="N46" s="17"/>
      <c r="O46" s="17"/>
      <c r="P46" s="17"/>
      <c r="Q46" s="17"/>
      <c r="R46" s="18"/>
      <c r="S46" s="1"/>
      <c r="T46" s="109"/>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07"/>
      <c r="B47" s="108"/>
      <c r="C47" s="108"/>
      <c r="D47" s="17"/>
      <c r="E47" s="39" t="s">
        <v>24</v>
      </c>
      <c r="F47" s="40">
        <f>'Current service model'!$I$59</f>
        <v>0</v>
      </c>
      <c r="G47" s="40">
        <f>'Current service model'!$I$61</f>
        <v>0</v>
      </c>
      <c r="H47" s="17"/>
      <c r="I47" s="17"/>
      <c r="J47" s="17"/>
      <c r="K47" s="17"/>
      <c r="L47" s="17"/>
      <c r="M47" s="17"/>
      <c r="N47" s="17"/>
      <c r="O47" s="17"/>
      <c r="P47" s="17"/>
      <c r="Q47" s="17"/>
      <c r="R47" s="18"/>
      <c r="S47" s="1"/>
      <c r="T47" s="109"/>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07"/>
      <c r="B48" s="108"/>
      <c r="C48" s="108"/>
      <c r="D48" s="17"/>
      <c r="E48" s="39" t="s">
        <v>27</v>
      </c>
      <c r="F48" s="50">
        <f>$F$25*F47</f>
        <v>0</v>
      </c>
      <c r="G48" s="61">
        <f>$F$25*G47</f>
        <v>0</v>
      </c>
      <c r="H48" s="17"/>
      <c r="I48" s="17"/>
      <c r="J48" s="17"/>
      <c r="K48" s="17"/>
      <c r="L48" s="17"/>
      <c r="M48" s="17"/>
      <c r="N48" s="17"/>
      <c r="O48" s="17"/>
      <c r="P48" s="17"/>
      <c r="Q48" s="17"/>
      <c r="R48" s="18"/>
      <c r="S48" s="1"/>
      <c r="T48" s="109"/>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07"/>
      <c r="B49" s="108"/>
      <c r="C49" s="108"/>
      <c r="D49" s="17"/>
      <c r="E49" s="17"/>
      <c r="F49" s="17"/>
      <c r="G49" s="17"/>
      <c r="H49" s="17"/>
      <c r="I49" s="17"/>
      <c r="J49" s="17"/>
      <c r="K49" s="17"/>
      <c r="L49" s="17"/>
      <c r="M49" s="17"/>
      <c r="N49" s="17"/>
      <c r="O49" s="17"/>
      <c r="P49" s="17"/>
      <c r="Q49" s="17"/>
      <c r="R49" s="18"/>
      <c r="S49" s="1"/>
      <c r="T49" s="109"/>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07"/>
      <c r="B50" s="108"/>
      <c r="C50" s="108"/>
      <c r="D50" s="17"/>
      <c r="E50" s="43" t="s">
        <v>39</v>
      </c>
      <c r="F50" s="17"/>
      <c r="G50" s="17"/>
      <c r="H50" s="17"/>
      <c r="I50" s="17"/>
      <c r="J50" s="17"/>
      <c r="K50" s="17"/>
      <c r="L50" s="17"/>
      <c r="M50" s="17"/>
      <c r="N50" s="17"/>
      <c r="O50" s="17"/>
      <c r="P50" s="17"/>
      <c r="Q50" s="17"/>
      <c r="R50" s="18"/>
      <c r="S50" s="1"/>
      <c r="T50" s="109"/>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07"/>
      <c r="B51" s="108"/>
      <c r="C51" s="108"/>
      <c r="D51" s="17"/>
      <c r="E51" s="17" t="s">
        <v>34</v>
      </c>
      <c r="F51" s="17"/>
      <c r="G51" s="39">
        <f>('Current service model'!$D$24+'Current service model'!$H$24)*7</f>
        <v>168</v>
      </c>
      <c r="H51" s="51"/>
      <c r="I51" s="17"/>
      <c r="J51" s="17"/>
      <c r="K51" s="17"/>
      <c r="L51" s="17"/>
      <c r="M51" s="17"/>
      <c r="N51" s="17"/>
      <c r="O51" s="17"/>
      <c r="P51" s="17"/>
      <c r="Q51" s="17"/>
      <c r="R51" s="18"/>
      <c r="S51" s="1"/>
      <c r="T51" s="109"/>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07"/>
      <c r="B52" s="108"/>
      <c r="C52" s="108"/>
      <c r="D52" s="17"/>
      <c r="E52" s="17"/>
      <c r="F52" s="17"/>
      <c r="G52" s="17"/>
      <c r="H52" s="17"/>
      <c r="I52" s="17"/>
      <c r="J52" s="17"/>
      <c r="K52" s="17"/>
      <c r="L52" s="17"/>
      <c r="M52" s="17"/>
      <c r="N52" s="17"/>
      <c r="O52" s="17"/>
      <c r="P52" s="17"/>
      <c r="Q52" s="17"/>
      <c r="R52" s="18"/>
      <c r="S52" s="1"/>
      <c r="T52" s="109"/>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07"/>
      <c r="B53" s="108"/>
      <c r="C53" s="108"/>
      <c r="D53" s="17"/>
      <c r="E53" s="39" t="s">
        <v>36</v>
      </c>
      <c r="F53" s="49" t="s">
        <v>2</v>
      </c>
      <c r="G53" s="39" t="s">
        <v>3</v>
      </c>
      <c r="H53" s="17"/>
      <c r="I53" s="17"/>
      <c r="J53" s="17"/>
      <c r="K53" s="17"/>
      <c r="L53" s="17"/>
      <c r="M53" s="17"/>
      <c r="N53" s="17"/>
      <c r="O53" s="17"/>
      <c r="P53" s="17"/>
      <c r="Q53" s="17"/>
      <c r="R53" s="18"/>
      <c r="S53" s="1"/>
      <c r="T53" s="109"/>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07"/>
      <c r="B54" s="108"/>
      <c r="C54" s="108"/>
      <c r="D54" s="17"/>
      <c r="E54" s="39" t="s">
        <v>24</v>
      </c>
      <c r="F54" s="40">
        <f>'Current service model'!$I$59</f>
        <v>0</v>
      </c>
      <c r="G54" s="40">
        <f>'Current service model'!$I$61</f>
        <v>0</v>
      </c>
      <c r="H54" s="17"/>
      <c r="I54" s="17"/>
      <c r="J54" s="17"/>
      <c r="K54" s="17"/>
      <c r="L54" s="17"/>
      <c r="M54" s="17"/>
      <c r="N54" s="17"/>
      <c r="O54" s="17"/>
      <c r="P54" s="17"/>
      <c r="Q54" s="17"/>
      <c r="R54" s="18"/>
      <c r="S54" s="1"/>
      <c r="T54" s="109"/>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07"/>
      <c r="B55" s="108"/>
      <c r="C55" s="108"/>
      <c r="D55" s="17"/>
      <c r="E55" s="39" t="s">
        <v>27</v>
      </c>
      <c r="F55" s="50">
        <f>$F$33*F54</f>
        <v>0</v>
      </c>
      <c r="G55" s="61">
        <f>$F$33*G54</f>
        <v>0</v>
      </c>
      <c r="H55" s="17"/>
      <c r="I55" s="17"/>
      <c r="J55" s="17"/>
      <c r="K55" s="17"/>
      <c r="L55" s="17"/>
      <c r="M55" s="17"/>
      <c r="N55" s="17"/>
      <c r="O55" s="17"/>
      <c r="P55" s="17"/>
      <c r="Q55" s="17"/>
      <c r="R55" s="18"/>
      <c r="S55" s="1"/>
      <c r="T55" s="109"/>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07"/>
      <c r="B56" s="108"/>
      <c r="C56" s="108"/>
      <c r="D56" s="17"/>
      <c r="E56" s="17"/>
      <c r="F56" s="17"/>
      <c r="G56" s="17"/>
      <c r="H56" s="17"/>
      <c r="I56" s="17"/>
      <c r="J56" s="17"/>
      <c r="K56" s="17"/>
      <c r="L56" s="17"/>
      <c r="M56" s="17"/>
      <c r="N56" s="17"/>
      <c r="O56" s="17"/>
      <c r="P56" s="17"/>
      <c r="Q56" s="17"/>
      <c r="R56" s="18"/>
      <c r="S56" s="1"/>
      <c r="T56" s="109"/>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07"/>
      <c r="B57" s="108"/>
      <c r="C57" s="108"/>
      <c r="D57" s="17"/>
      <c r="E57" s="51" t="s">
        <v>64</v>
      </c>
      <c r="F57" s="51"/>
      <c r="G57" s="39">
        <f>('Current service model'!$J$15*7)</f>
        <v>84</v>
      </c>
      <c r="H57" s="17"/>
      <c r="I57" s="17"/>
      <c r="J57" s="17"/>
      <c r="K57" s="17"/>
      <c r="L57" s="17"/>
      <c r="M57" s="17"/>
      <c r="N57" s="17"/>
      <c r="O57" s="17"/>
      <c r="P57" s="17"/>
      <c r="Q57" s="17"/>
      <c r="R57" s="18"/>
      <c r="S57" s="1"/>
      <c r="T57" s="109"/>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07"/>
      <c r="B58" s="108"/>
      <c r="C58" s="108"/>
      <c r="D58" s="17"/>
      <c r="E58" s="17"/>
      <c r="F58" s="17"/>
      <c r="G58" s="17"/>
      <c r="H58" s="17"/>
      <c r="I58" s="17"/>
      <c r="J58" s="17"/>
      <c r="K58" s="17"/>
      <c r="L58" s="17"/>
      <c r="M58" s="17"/>
      <c r="N58" s="17"/>
      <c r="O58" s="17"/>
      <c r="P58" s="17"/>
      <c r="Q58" s="17"/>
      <c r="R58" s="18"/>
      <c r="S58" s="1"/>
      <c r="T58" s="109"/>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07"/>
      <c r="B59" s="108"/>
      <c r="C59" s="108"/>
      <c r="D59" s="17"/>
      <c r="E59" s="20" t="s">
        <v>54</v>
      </c>
      <c r="F59" s="17"/>
      <c r="G59" s="17"/>
      <c r="H59" s="17"/>
      <c r="I59" s="17"/>
      <c r="J59" s="17"/>
      <c r="K59" s="17"/>
      <c r="L59" s="17"/>
      <c r="M59" s="17"/>
      <c r="N59" s="17"/>
      <c r="O59" s="17"/>
      <c r="P59" s="17"/>
      <c r="Q59" s="17"/>
      <c r="R59" s="18"/>
      <c r="S59" s="1"/>
      <c r="T59" s="109"/>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07"/>
      <c r="B60" s="108"/>
      <c r="C60" s="108"/>
      <c r="D60" s="17"/>
      <c r="E60" s="43" t="s">
        <v>42</v>
      </c>
      <c r="F60" s="17"/>
      <c r="G60" s="17"/>
      <c r="H60" s="17"/>
      <c r="I60" s="74" t="s">
        <v>77</v>
      </c>
      <c r="J60" s="17"/>
      <c r="K60" s="17"/>
      <c r="L60" s="17"/>
      <c r="M60" s="17"/>
      <c r="N60" s="17"/>
      <c r="O60" s="17"/>
      <c r="P60" s="17"/>
      <c r="Q60" s="17"/>
      <c r="R60" s="18"/>
      <c r="S60" s="1"/>
      <c r="T60" s="109"/>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07"/>
      <c r="B61" s="108"/>
      <c r="C61" s="108"/>
      <c r="D61" s="17"/>
      <c r="E61" s="17" t="s">
        <v>41</v>
      </c>
      <c r="F61" s="17"/>
      <c r="G61" s="83">
        <f>('Current service model'!$K$30*7)</f>
        <v>73.149999999999991</v>
      </c>
      <c r="H61" s="17"/>
      <c r="I61" s="73">
        <f>I17</f>
        <v>0</v>
      </c>
      <c r="J61" s="17"/>
      <c r="K61" s="17"/>
      <c r="L61" s="17"/>
      <c r="M61" s="17"/>
      <c r="N61" s="17"/>
      <c r="O61" s="17"/>
      <c r="P61" s="17"/>
      <c r="Q61" s="17"/>
      <c r="R61" s="18"/>
      <c r="S61" s="1"/>
      <c r="T61" s="109"/>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07"/>
      <c r="B62" s="108"/>
      <c r="C62" s="108"/>
      <c r="D62" s="17"/>
      <c r="E62" s="17"/>
      <c r="F62" s="17"/>
      <c r="G62" s="58"/>
      <c r="H62" s="17"/>
      <c r="I62" s="69"/>
      <c r="J62" s="17"/>
      <c r="K62" s="17"/>
      <c r="L62" s="17"/>
      <c r="M62" s="17"/>
      <c r="N62" s="17"/>
      <c r="O62" s="17"/>
      <c r="P62" s="17"/>
      <c r="Q62" s="17"/>
      <c r="R62" s="18"/>
      <c r="S62" s="1"/>
      <c r="T62" s="109"/>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07"/>
      <c r="B63" s="108"/>
      <c r="C63" s="108"/>
      <c r="D63" s="17"/>
      <c r="E63" s="70" t="s">
        <v>81</v>
      </c>
      <c r="F63" s="17"/>
      <c r="G63" s="58"/>
      <c r="H63" s="17"/>
      <c r="I63" s="69"/>
      <c r="J63" s="17"/>
      <c r="K63" s="17"/>
      <c r="L63" s="17"/>
      <c r="M63" s="17"/>
      <c r="N63" s="17"/>
      <c r="O63" s="17"/>
      <c r="P63" s="17"/>
      <c r="Q63" s="17"/>
      <c r="R63" s="18"/>
      <c r="S63" s="1"/>
      <c r="T63" s="109"/>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07"/>
      <c r="B64" s="108"/>
      <c r="C64" s="108"/>
      <c r="D64" s="17"/>
      <c r="E64" s="70" t="s">
        <v>82</v>
      </c>
      <c r="F64" s="17"/>
      <c r="G64" s="71">
        <f>G61/(365.25/12)</f>
        <v>2.4032854209445582</v>
      </c>
      <c r="H64" s="17"/>
      <c r="I64" s="72" t="s">
        <v>83</v>
      </c>
      <c r="J64" s="41">
        <f>'Capacity - Current'!$L$11*(ROUND(G64,0))</f>
        <v>80</v>
      </c>
      <c r="K64" s="17"/>
      <c r="L64" s="17"/>
      <c r="M64" s="17"/>
      <c r="N64" s="17"/>
      <c r="O64" s="17"/>
      <c r="P64" s="17"/>
      <c r="Q64" s="17"/>
      <c r="R64" s="18"/>
      <c r="S64" s="1"/>
      <c r="T64" s="109"/>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07"/>
      <c r="B65" s="108"/>
      <c r="C65" s="108"/>
      <c r="D65" s="17"/>
      <c r="E65" s="17"/>
      <c r="F65" s="17"/>
      <c r="G65" s="17"/>
      <c r="H65" s="17"/>
      <c r="I65" s="67"/>
      <c r="J65" s="17"/>
      <c r="K65" s="17"/>
      <c r="L65" s="17"/>
      <c r="M65" s="17"/>
      <c r="N65" s="17"/>
      <c r="O65" s="17"/>
      <c r="P65" s="17"/>
      <c r="Q65" s="17"/>
      <c r="R65" s="18"/>
      <c r="S65" s="1"/>
      <c r="T65" s="109"/>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row>
    <row r="66" spans="1:49" x14ac:dyDescent="0.2">
      <c r="A66" s="107"/>
      <c r="B66" s="108"/>
      <c r="C66" s="108"/>
      <c r="D66" s="17"/>
      <c r="E66" s="70" t="s">
        <v>84</v>
      </c>
      <c r="F66" s="70"/>
      <c r="G66" s="70"/>
      <c r="H66" s="70"/>
      <c r="I66" s="79">
        <f>I61/J64</f>
        <v>0</v>
      </c>
      <c r="J66" s="17"/>
      <c r="K66" s="17"/>
      <c r="L66" s="17"/>
      <c r="M66" s="17"/>
      <c r="N66" s="17"/>
      <c r="O66" s="17"/>
      <c r="P66" s="17"/>
      <c r="Q66" s="17"/>
      <c r="R66" s="18"/>
      <c r="S66" s="25"/>
      <c r="T66" s="109"/>
      <c r="U66" s="25"/>
      <c r="V66" s="25"/>
      <c r="W66" s="25"/>
      <c r="X66" s="25"/>
      <c r="Y66" s="25"/>
      <c r="Z66" s="25"/>
      <c r="AA66" s="25"/>
      <c r="AB66" s="25"/>
      <c r="AC66" s="25"/>
      <c r="AD66" s="25"/>
      <c r="AE66" s="25"/>
      <c r="AF66" s="1"/>
      <c r="AG66" s="1"/>
      <c r="AH66" s="1"/>
      <c r="AI66" s="1"/>
      <c r="AJ66" s="1"/>
      <c r="AK66" s="1"/>
      <c r="AL66" s="1"/>
      <c r="AM66" s="1"/>
      <c r="AN66" s="1"/>
      <c r="AO66" s="1"/>
      <c r="AP66" s="1"/>
      <c r="AQ66" s="1"/>
      <c r="AR66" s="1"/>
      <c r="AS66" s="1"/>
      <c r="AT66" s="1"/>
      <c r="AU66" s="1"/>
      <c r="AV66" s="1"/>
      <c r="AW66" s="1"/>
    </row>
    <row r="67" spans="1:49" x14ac:dyDescent="0.2">
      <c r="A67" s="107"/>
      <c r="B67" s="108"/>
      <c r="C67" s="108"/>
      <c r="D67" s="17"/>
      <c r="E67" s="70" t="s">
        <v>85</v>
      </c>
      <c r="F67" s="17"/>
      <c r="G67" s="17"/>
      <c r="H67" s="17"/>
      <c r="I67" s="79">
        <f>IF(I61/J64&lt;=1,0,I66-1)</f>
        <v>0</v>
      </c>
      <c r="J67" s="80" t="str">
        <f>IF(I67&gt;0,"OVER","OK")</f>
        <v>OK</v>
      </c>
      <c r="K67" s="17" t="s">
        <v>101</v>
      </c>
      <c r="L67" s="17"/>
      <c r="M67" s="17"/>
      <c r="N67" s="17"/>
      <c r="O67" s="17"/>
      <c r="P67" s="17"/>
      <c r="Q67" s="17"/>
      <c r="R67" s="18"/>
      <c r="S67" s="25"/>
      <c r="T67" s="109"/>
      <c r="U67" s="25"/>
      <c r="V67" s="25"/>
      <c r="W67" s="25"/>
      <c r="X67" s="25"/>
      <c r="Y67" s="25"/>
      <c r="Z67" s="25"/>
      <c r="AA67" s="25"/>
      <c r="AB67" s="25"/>
      <c r="AC67" s="25"/>
      <c r="AD67" s="25"/>
      <c r="AE67" s="25"/>
      <c r="AF67" s="1"/>
      <c r="AG67" s="1"/>
      <c r="AH67" s="1"/>
      <c r="AI67" s="1"/>
      <c r="AJ67" s="1"/>
      <c r="AK67" s="1"/>
      <c r="AL67" s="1"/>
      <c r="AM67" s="1"/>
      <c r="AN67" s="1"/>
      <c r="AO67" s="1"/>
      <c r="AP67" s="1"/>
      <c r="AQ67" s="1"/>
      <c r="AR67" s="1"/>
      <c r="AS67" s="1"/>
      <c r="AT67" s="1"/>
      <c r="AU67" s="1"/>
      <c r="AV67" s="1"/>
      <c r="AW67" s="1"/>
    </row>
    <row r="68" spans="1:49" x14ac:dyDescent="0.2">
      <c r="A68" s="107"/>
      <c r="B68" s="108"/>
      <c r="C68" s="108"/>
      <c r="D68" s="17"/>
      <c r="E68" s="70"/>
      <c r="F68" s="17"/>
      <c r="G68" s="17"/>
      <c r="H68" s="17"/>
      <c r="I68" s="75"/>
      <c r="J68" s="17"/>
      <c r="K68" s="17"/>
      <c r="L68" s="17"/>
      <c r="M68" s="17"/>
      <c r="N68" s="17"/>
      <c r="O68" s="17"/>
      <c r="P68" s="17"/>
      <c r="Q68" s="17"/>
      <c r="R68" s="18"/>
      <c r="S68" s="25"/>
      <c r="T68" s="109"/>
      <c r="U68" s="25"/>
      <c r="V68" s="25"/>
      <c r="W68" s="25"/>
      <c r="X68" s="25"/>
      <c r="Y68" s="25"/>
      <c r="Z68" s="25"/>
      <c r="AA68" s="25"/>
      <c r="AB68" s="25"/>
      <c r="AC68" s="25"/>
      <c r="AD68" s="25"/>
      <c r="AE68" s="25"/>
      <c r="AF68" s="25"/>
      <c r="AG68" s="25"/>
      <c r="AH68" s="25"/>
      <c r="AI68" s="25"/>
      <c r="AJ68" s="25"/>
      <c r="AK68" s="25"/>
      <c r="AL68" s="25"/>
      <c r="AM68" s="1"/>
      <c r="AN68" s="1"/>
      <c r="AO68" s="1"/>
      <c r="AP68" s="1"/>
      <c r="AQ68" s="1"/>
      <c r="AR68" s="1"/>
      <c r="AS68" s="1"/>
      <c r="AT68" s="1"/>
      <c r="AU68" s="1"/>
      <c r="AV68" s="1"/>
      <c r="AW68" s="1"/>
    </row>
    <row r="69" spans="1:49" x14ac:dyDescent="0.2">
      <c r="A69" s="107"/>
      <c r="B69" s="108"/>
      <c r="C69" s="108"/>
      <c r="D69" s="17"/>
      <c r="E69" s="70" t="s">
        <v>86</v>
      </c>
      <c r="F69" s="17"/>
      <c r="G69" s="71">
        <f>IF(I67=0,0,G64+(1/'Capacity - Current'!$L$11))</f>
        <v>0</v>
      </c>
      <c r="H69" s="17"/>
      <c r="I69" s="76" t="s">
        <v>88</v>
      </c>
      <c r="J69" s="17"/>
      <c r="K69" s="17"/>
      <c r="L69" s="17"/>
      <c r="M69" s="17"/>
      <c r="N69" s="17"/>
      <c r="O69" s="17"/>
      <c r="P69" s="17"/>
      <c r="Q69" s="17"/>
      <c r="R69" s="18"/>
      <c r="S69" s="25"/>
      <c r="T69" s="109"/>
      <c r="U69" s="25"/>
      <c r="V69" s="25"/>
      <c r="W69" s="25"/>
      <c r="X69" s="25"/>
      <c r="Y69" s="25"/>
      <c r="Z69" s="25"/>
      <c r="AA69" s="25"/>
      <c r="AB69" s="25"/>
      <c r="AC69" s="25"/>
      <c r="AD69" s="25"/>
      <c r="AE69" s="25"/>
      <c r="AF69" s="25"/>
      <c r="AG69" s="25"/>
      <c r="AH69" s="25"/>
      <c r="AI69" s="25"/>
      <c r="AJ69" s="25"/>
      <c r="AK69" s="25"/>
      <c r="AL69" s="25"/>
      <c r="AM69" s="1"/>
      <c r="AN69" s="1"/>
      <c r="AO69" s="1"/>
      <c r="AP69" s="1"/>
      <c r="AQ69" s="1"/>
      <c r="AR69" s="1"/>
      <c r="AS69" s="1"/>
      <c r="AT69" s="1"/>
      <c r="AU69" s="1"/>
      <c r="AV69" s="1"/>
      <c r="AW69" s="1"/>
    </row>
    <row r="70" spans="1:49" x14ac:dyDescent="0.2">
      <c r="A70" s="107"/>
      <c r="B70" s="108"/>
      <c r="C70" s="108"/>
      <c r="D70" s="17"/>
      <c r="E70" s="70" t="s">
        <v>87</v>
      </c>
      <c r="F70" s="17"/>
      <c r="G70" s="71">
        <f>IF(I67=0,0,I66*G64)</f>
        <v>0</v>
      </c>
      <c r="H70" s="17"/>
      <c r="I70" s="76" t="s">
        <v>89</v>
      </c>
      <c r="J70" s="71">
        <f>(G69+G70)/2</f>
        <v>0</v>
      </c>
      <c r="K70" s="17"/>
      <c r="L70" s="17"/>
      <c r="M70" s="17"/>
      <c r="N70" s="17"/>
      <c r="O70" s="17"/>
      <c r="P70" s="17"/>
      <c r="Q70" s="17"/>
      <c r="R70" s="18"/>
      <c r="S70" s="25"/>
      <c r="T70" s="109"/>
      <c r="U70" s="25"/>
      <c r="V70" s="25"/>
      <c r="W70" s="25"/>
      <c r="X70" s="25"/>
      <c r="Y70" s="25"/>
      <c r="Z70" s="25"/>
      <c r="AA70" s="25"/>
      <c r="AB70" s="25"/>
      <c r="AC70" s="25"/>
      <c r="AD70" s="25"/>
      <c r="AE70" s="25"/>
      <c r="AF70" s="109"/>
      <c r="AG70" s="109"/>
      <c r="AH70" s="25"/>
      <c r="AI70" s="25"/>
      <c r="AJ70" s="25"/>
      <c r="AK70" s="25"/>
      <c r="AL70" s="25"/>
      <c r="AM70" s="1"/>
      <c r="AN70" s="1"/>
      <c r="AO70" s="1"/>
      <c r="AP70" s="1"/>
      <c r="AQ70" s="1"/>
      <c r="AR70" s="1"/>
      <c r="AS70" s="1"/>
      <c r="AT70" s="1"/>
      <c r="AU70" s="1"/>
      <c r="AV70" s="1"/>
      <c r="AW70" s="1"/>
    </row>
    <row r="71" spans="1:49" x14ac:dyDescent="0.2">
      <c r="A71" s="107"/>
      <c r="B71" s="108"/>
      <c r="C71" s="108"/>
      <c r="D71" s="17"/>
      <c r="E71" s="17"/>
      <c r="F71" s="17"/>
      <c r="G71" s="17"/>
      <c r="H71" s="17"/>
      <c r="I71" s="67"/>
      <c r="J71" s="17"/>
      <c r="K71" s="17"/>
      <c r="L71" s="17"/>
      <c r="M71" s="17"/>
      <c r="N71" s="17"/>
      <c r="O71" s="17"/>
      <c r="P71" s="17"/>
      <c r="Q71" s="17"/>
      <c r="R71" s="18"/>
      <c r="S71" s="25"/>
      <c r="T71" s="109"/>
      <c r="U71" s="25"/>
      <c r="V71" s="25"/>
      <c r="W71" s="25"/>
      <c r="X71" s="25"/>
      <c r="Y71" s="25"/>
      <c r="Z71" s="25"/>
      <c r="AA71" s="25"/>
      <c r="AB71" s="25"/>
      <c r="AC71" s="25"/>
      <c r="AD71" s="25"/>
      <c r="AE71" s="25"/>
      <c r="AF71" s="109"/>
      <c r="AG71" s="109"/>
      <c r="AH71" s="25"/>
      <c r="AI71" s="25"/>
      <c r="AJ71" s="25"/>
      <c r="AK71" s="25"/>
      <c r="AL71" s="25"/>
      <c r="AM71" s="1"/>
      <c r="AN71" s="1"/>
      <c r="AO71" s="1"/>
      <c r="AP71" s="1"/>
      <c r="AQ71" s="1"/>
      <c r="AR71" s="1"/>
      <c r="AS71" s="1"/>
      <c r="AT71" s="1"/>
      <c r="AU71" s="1"/>
      <c r="AV71" s="1"/>
      <c r="AW71" s="1"/>
    </row>
    <row r="72" spans="1:49" x14ac:dyDescent="0.2">
      <c r="A72" s="107"/>
      <c r="B72" s="108"/>
      <c r="C72" s="108"/>
      <c r="D72" s="17"/>
      <c r="E72" s="70" t="s">
        <v>90</v>
      </c>
      <c r="F72" s="17"/>
      <c r="G72" s="17"/>
      <c r="H72" s="17"/>
      <c r="I72" s="67"/>
      <c r="J72" s="71">
        <f>IFERROR(((I61-J64)*J70)/I61,0)</f>
        <v>0</v>
      </c>
      <c r="K72" s="17"/>
      <c r="L72" s="17"/>
      <c r="M72" s="17"/>
      <c r="N72" s="17"/>
      <c r="O72" s="17"/>
      <c r="P72" s="17"/>
      <c r="Q72" s="17"/>
      <c r="R72" s="18"/>
      <c r="S72" s="25"/>
      <c r="T72" s="109"/>
      <c r="U72" s="25"/>
      <c r="V72" s="25"/>
      <c r="W72" s="25"/>
      <c r="X72" s="25"/>
      <c r="Y72" s="25"/>
      <c r="Z72" s="25"/>
      <c r="AA72" s="25"/>
      <c r="AB72" s="25"/>
      <c r="AC72" s="25"/>
      <c r="AD72" s="25"/>
      <c r="AE72" s="25"/>
      <c r="AF72" s="109"/>
      <c r="AG72" s="109"/>
      <c r="AH72" s="25"/>
      <c r="AI72" s="25"/>
      <c r="AJ72" s="25"/>
      <c r="AK72" s="25"/>
      <c r="AL72" s="25"/>
      <c r="AM72" s="1"/>
      <c r="AN72" s="1"/>
      <c r="AO72" s="1"/>
      <c r="AP72" s="1"/>
      <c r="AQ72" s="1"/>
      <c r="AR72" s="1"/>
      <c r="AS72" s="1"/>
      <c r="AT72" s="1"/>
      <c r="AU72" s="1"/>
      <c r="AV72" s="1"/>
      <c r="AW72" s="1"/>
    </row>
    <row r="73" spans="1:49" x14ac:dyDescent="0.2">
      <c r="A73" s="107"/>
      <c r="B73" s="108"/>
      <c r="C73" s="108"/>
      <c r="D73" s="17"/>
      <c r="E73" s="70" t="s">
        <v>91</v>
      </c>
      <c r="F73" s="17"/>
      <c r="G73" s="17"/>
      <c r="H73" s="17"/>
      <c r="I73" s="67"/>
      <c r="J73" s="71">
        <f>J72*(365.35/12)</f>
        <v>0</v>
      </c>
      <c r="K73" s="17"/>
      <c r="L73" s="17"/>
      <c r="M73" s="17"/>
      <c r="N73" s="17"/>
      <c r="O73" s="17"/>
      <c r="P73" s="17"/>
      <c r="Q73" s="17"/>
      <c r="R73" s="18"/>
      <c r="S73" s="25"/>
      <c r="T73" s="109"/>
      <c r="U73" s="25"/>
      <c r="V73" s="25"/>
      <c r="W73" s="25" t="s">
        <v>103</v>
      </c>
      <c r="X73" s="25"/>
      <c r="Y73" s="25"/>
      <c r="Z73" s="25"/>
      <c r="AA73" s="25"/>
      <c r="AB73" s="25"/>
      <c r="AC73" s="25"/>
      <c r="AD73" s="25"/>
      <c r="AE73" s="25"/>
      <c r="AF73" s="109"/>
      <c r="AG73" s="109"/>
      <c r="AH73" s="25"/>
      <c r="AI73" s="25"/>
      <c r="AJ73" s="25"/>
      <c r="AK73" s="25"/>
      <c r="AL73" s="25"/>
      <c r="AM73" s="1"/>
      <c r="AN73" s="1"/>
      <c r="AO73" s="1"/>
      <c r="AP73" s="1"/>
      <c r="AQ73" s="1"/>
      <c r="AR73" s="1"/>
      <c r="AS73" s="1"/>
      <c r="AT73" s="1"/>
      <c r="AU73" s="1"/>
      <c r="AV73" s="1"/>
      <c r="AW73" s="1"/>
    </row>
    <row r="74" spans="1:49" x14ac:dyDescent="0.2">
      <c r="A74" s="107"/>
      <c r="B74" s="108"/>
      <c r="C74" s="108"/>
      <c r="D74" s="17"/>
      <c r="E74" s="70"/>
      <c r="F74" s="17"/>
      <c r="G74" s="17"/>
      <c r="H74" s="17"/>
      <c r="I74" s="67"/>
      <c r="J74" s="77"/>
      <c r="K74" s="17"/>
      <c r="L74" s="17"/>
      <c r="M74" s="17"/>
      <c r="N74" s="17"/>
      <c r="O74" s="17"/>
      <c r="P74" s="17"/>
      <c r="Q74" s="17"/>
      <c r="R74" s="18"/>
      <c r="S74" s="25"/>
      <c r="T74" s="112"/>
      <c r="U74" s="25"/>
      <c r="V74" s="25"/>
      <c r="W74" s="94" t="str">
        <f>IF((OR(J67="OVER",J84="OVER",J101="OVER",J118="OVER",J134="OVER",J150="OVER")),"OVER","FINE")</f>
        <v>FINE</v>
      </c>
      <c r="X74" s="25"/>
      <c r="Y74" s="25"/>
      <c r="Z74" s="25"/>
      <c r="AA74" s="25"/>
      <c r="AB74" s="25"/>
      <c r="AC74" s="25"/>
      <c r="AD74" s="25"/>
      <c r="AE74" s="25"/>
      <c r="AF74" s="109"/>
      <c r="AG74" s="109"/>
      <c r="AH74" s="25"/>
      <c r="AI74" s="25"/>
      <c r="AJ74" s="25"/>
      <c r="AK74" s="25"/>
      <c r="AL74" s="25"/>
      <c r="AM74" s="1"/>
      <c r="AN74" s="1"/>
      <c r="AO74" s="1"/>
      <c r="AP74" s="1"/>
      <c r="AQ74" s="1"/>
      <c r="AR74" s="1"/>
      <c r="AS74" s="1"/>
      <c r="AT74" s="1"/>
      <c r="AU74" s="1"/>
      <c r="AV74" s="1"/>
      <c r="AW74" s="1"/>
    </row>
    <row r="75" spans="1:49" x14ac:dyDescent="0.2">
      <c r="A75" s="107"/>
      <c r="B75" s="108"/>
      <c r="C75" s="108"/>
      <c r="D75" s="17"/>
      <c r="E75" s="70" t="s">
        <v>92</v>
      </c>
      <c r="F75" s="17"/>
      <c r="G75" s="17"/>
      <c r="H75" s="17"/>
      <c r="I75" s="67"/>
      <c r="J75" s="84">
        <f>G61+J73</f>
        <v>73.149999999999991</v>
      </c>
      <c r="K75" s="17"/>
      <c r="L75" s="17"/>
      <c r="M75" s="17"/>
      <c r="N75" s="17"/>
      <c r="O75" s="17"/>
      <c r="P75" s="17"/>
      <c r="Q75" s="17"/>
      <c r="R75" s="18"/>
      <c r="S75" s="25"/>
      <c r="T75" s="109"/>
      <c r="U75" s="25"/>
      <c r="V75" s="25"/>
      <c r="W75" s="25" t="str">
        <f>J67</f>
        <v>OK</v>
      </c>
      <c r="X75" s="25">
        <f>J73/7</f>
        <v>0</v>
      </c>
      <c r="Y75" s="25"/>
      <c r="Z75" s="25"/>
      <c r="AA75" s="25"/>
      <c r="AB75" s="25"/>
      <c r="AC75" s="25"/>
      <c r="AD75" s="25"/>
      <c r="AE75" s="25"/>
      <c r="AF75" s="109"/>
      <c r="AG75" s="109"/>
      <c r="AH75" s="25"/>
      <c r="AI75" s="25"/>
      <c r="AJ75" s="25"/>
      <c r="AK75" s="25"/>
      <c r="AL75" s="25"/>
      <c r="AM75" s="1"/>
      <c r="AN75" s="1"/>
      <c r="AO75" s="1"/>
      <c r="AP75" s="1"/>
      <c r="AQ75" s="1"/>
      <c r="AR75" s="1"/>
      <c r="AS75" s="1"/>
      <c r="AT75" s="1"/>
      <c r="AU75" s="1"/>
      <c r="AV75" s="1"/>
      <c r="AW75" s="1"/>
    </row>
    <row r="76" spans="1:49" x14ac:dyDescent="0.2">
      <c r="A76" s="107"/>
      <c r="B76" s="108"/>
      <c r="C76" s="108"/>
      <c r="D76" s="17"/>
      <c r="E76" s="17"/>
      <c r="F76" s="17"/>
      <c r="G76" s="17"/>
      <c r="H76" s="17"/>
      <c r="I76" s="67"/>
      <c r="J76" s="17"/>
      <c r="K76" s="17"/>
      <c r="L76" s="17"/>
      <c r="M76" s="17"/>
      <c r="N76" s="17"/>
      <c r="O76" s="17"/>
      <c r="P76" s="17"/>
      <c r="Q76" s="17"/>
      <c r="R76" s="18"/>
      <c r="S76" s="25"/>
      <c r="T76" s="109"/>
      <c r="U76" s="25"/>
      <c r="V76" s="25"/>
      <c r="W76" s="25" t="str">
        <f>J84</f>
        <v>OK</v>
      </c>
      <c r="X76" s="25">
        <f>J90/7</f>
        <v>0</v>
      </c>
      <c r="Y76" s="25"/>
      <c r="Z76" s="25"/>
      <c r="AA76" s="25"/>
      <c r="AB76" s="25"/>
      <c r="AC76" s="25"/>
      <c r="AD76" s="25"/>
      <c r="AE76" s="25"/>
      <c r="AF76" s="109"/>
      <c r="AG76" s="109"/>
      <c r="AH76" s="25"/>
      <c r="AI76" s="25"/>
      <c r="AJ76" s="25"/>
      <c r="AK76" s="25"/>
      <c r="AL76" s="25"/>
      <c r="AM76" s="1"/>
      <c r="AN76" s="1"/>
      <c r="AO76" s="1"/>
      <c r="AP76" s="1"/>
      <c r="AQ76" s="1"/>
      <c r="AR76" s="1"/>
      <c r="AS76" s="1"/>
      <c r="AT76" s="1"/>
      <c r="AU76" s="1"/>
      <c r="AV76" s="1"/>
      <c r="AW76" s="1"/>
    </row>
    <row r="77" spans="1:49" x14ac:dyDescent="0.2">
      <c r="A77" s="107"/>
      <c r="B77" s="108"/>
      <c r="C77" s="108"/>
      <c r="D77" s="17"/>
      <c r="E77" s="43" t="s">
        <v>43</v>
      </c>
      <c r="F77" s="17"/>
      <c r="G77" s="17"/>
      <c r="H77" s="17"/>
      <c r="I77" s="74" t="s">
        <v>77</v>
      </c>
      <c r="J77" s="17"/>
      <c r="K77" s="17"/>
      <c r="L77" s="17"/>
      <c r="M77" s="17"/>
      <c r="N77" s="17"/>
      <c r="O77" s="17"/>
      <c r="P77" s="17"/>
      <c r="Q77" s="17"/>
      <c r="R77" s="18"/>
      <c r="S77" s="25"/>
      <c r="T77" s="109"/>
      <c r="U77" s="25"/>
      <c r="V77" s="25"/>
      <c r="W77" s="25" t="str">
        <f>J101</f>
        <v>OK</v>
      </c>
      <c r="X77" s="25">
        <f>J107/7</f>
        <v>0</v>
      </c>
      <c r="Y77" s="25"/>
      <c r="Z77" s="25"/>
      <c r="AA77" s="25"/>
      <c r="AB77" s="25"/>
      <c r="AC77" s="25"/>
      <c r="AD77" s="25"/>
      <c r="AE77" s="25"/>
      <c r="AF77" s="109"/>
      <c r="AG77" s="109"/>
      <c r="AH77" s="25"/>
      <c r="AI77" s="25"/>
      <c r="AJ77" s="25"/>
      <c r="AK77" s="25"/>
      <c r="AL77" s="25"/>
      <c r="AM77" s="1"/>
      <c r="AN77" s="1"/>
      <c r="AO77" s="1"/>
      <c r="AP77" s="1"/>
      <c r="AQ77" s="1"/>
      <c r="AR77" s="1"/>
      <c r="AS77" s="1"/>
      <c r="AT77" s="1"/>
      <c r="AU77" s="1"/>
      <c r="AV77" s="1"/>
      <c r="AW77" s="1"/>
    </row>
    <row r="78" spans="1:49" x14ac:dyDescent="0.2">
      <c r="A78" s="107"/>
      <c r="B78" s="108"/>
      <c r="C78" s="108"/>
      <c r="D78" s="17"/>
      <c r="E78" s="17" t="s">
        <v>41</v>
      </c>
      <c r="F78" s="17"/>
      <c r="G78" s="83">
        <f>('Current service model'!$C$10+'Current service model'!$F$14+'Current service model'!$K$7)*7</f>
        <v>178.15</v>
      </c>
      <c r="H78" s="17"/>
      <c r="I78" s="73">
        <f>G25</f>
        <v>0</v>
      </c>
      <c r="J78" s="17"/>
      <c r="K78" s="17"/>
      <c r="L78" s="17"/>
      <c r="M78" s="17"/>
      <c r="N78" s="17"/>
      <c r="O78" s="17"/>
      <c r="P78" s="17"/>
      <c r="Q78" s="17"/>
      <c r="R78" s="18"/>
      <c r="S78" s="25"/>
      <c r="T78" s="109"/>
      <c r="U78" s="25"/>
      <c r="V78" s="25"/>
      <c r="W78" s="25" t="str">
        <f>J118</f>
        <v>OK</v>
      </c>
      <c r="X78" s="25">
        <f>J124/7</f>
        <v>0</v>
      </c>
      <c r="Y78" s="25"/>
      <c r="Z78" s="25"/>
      <c r="AA78" s="25"/>
      <c r="AB78" s="25"/>
      <c r="AC78" s="25"/>
      <c r="AD78" s="25"/>
      <c r="AE78" s="25"/>
      <c r="AF78" s="109"/>
      <c r="AG78" s="109"/>
      <c r="AH78" s="25"/>
      <c r="AI78" s="25"/>
      <c r="AJ78" s="25"/>
      <c r="AK78" s="25"/>
      <c r="AL78" s="25"/>
      <c r="AM78" s="1"/>
      <c r="AN78" s="1"/>
      <c r="AO78" s="1"/>
      <c r="AP78" s="1"/>
      <c r="AQ78" s="1"/>
      <c r="AR78" s="1"/>
      <c r="AS78" s="1"/>
      <c r="AT78" s="1"/>
      <c r="AU78" s="1"/>
      <c r="AV78" s="1"/>
      <c r="AW78" s="1"/>
    </row>
    <row r="79" spans="1:49" x14ac:dyDescent="0.2">
      <c r="A79" s="107"/>
      <c r="B79" s="108"/>
      <c r="C79" s="108"/>
      <c r="D79" s="17"/>
      <c r="E79" s="17"/>
      <c r="F79" s="17"/>
      <c r="G79" s="58"/>
      <c r="H79" s="17"/>
      <c r="I79" s="69"/>
      <c r="J79" s="17"/>
      <c r="K79" s="17"/>
      <c r="L79" s="17"/>
      <c r="M79" s="17"/>
      <c r="N79" s="17"/>
      <c r="O79" s="17"/>
      <c r="P79" s="17"/>
      <c r="Q79" s="17"/>
      <c r="R79" s="18"/>
      <c r="S79" s="25"/>
      <c r="T79" s="109"/>
      <c r="U79" s="25"/>
      <c r="V79" s="25"/>
      <c r="W79" s="25" t="str">
        <f>J134</f>
        <v>OK</v>
      </c>
      <c r="X79" s="25">
        <f>J140/7</f>
        <v>0</v>
      </c>
      <c r="Y79" s="25"/>
      <c r="Z79" s="25"/>
      <c r="AA79" s="25"/>
      <c r="AB79" s="25"/>
      <c r="AC79" s="25"/>
      <c r="AD79" s="25"/>
      <c r="AE79" s="25"/>
      <c r="AF79" s="109"/>
      <c r="AG79" s="109"/>
      <c r="AH79" s="25"/>
      <c r="AI79" s="25"/>
      <c r="AJ79" s="25"/>
      <c r="AK79" s="25"/>
      <c r="AL79" s="25"/>
      <c r="AM79" s="1"/>
      <c r="AN79" s="1"/>
      <c r="AO79" s="1"/>
      <c r="AP79" s="1"/>
      <c r="AQ79" s="1"/>
      <c r="AR79" s="1"/>
      <c r="AS79" s="1"/>
      <c r="AT79" s="1"/>
      <c r="AU79" s="1"/>
      <c r="AV79" s="1"/>
      <c r="AW79" s="1"/>
    </row>
    <row r="80" spans="1:49" x14ac:dyDescent="0.2">
      <c r="A80" s="107"/>
      <c r="B80" s="108"/>
      <c r="C80" s="108"/>
      <c r="D80" s="17"/>
      <c r="E80" s="70" t="s">
        <v>81</v>
      </c>
      <c r="F80" s="17"/>
      <c r="G80" s="58"/>
      <c r="H80" s="17"/>
      <c r="I80" s="69"/>
      <c r="J80" s="17"/>
      <c r="K80" s="17"/>
      <c r="L80" s="17"/>
      <c r="M80" s="17"/>
      <c r="N80" s="17"/>
      <c r="O80" s="17"/>
      <c r="P80" s="17"/>
      <c r="Q80" s="17"/>
      <c r="R80" s="18"/>
      <c r="S80" s="25"/>
      <c r="T80" s="25"/>
      <c r="U80" s="25"/>
      <c r="V80" s="25"/>
      <c r="W80" s="25" t="str">
        <f>J150</f>
        <v>OK</v>
      </c>
      <c r="X80" s="25">
        <f>J156/7</f>
        <v>0</v>
      </c>
      <c r="Y80" s="25"/>
      <c r="Z80" s="25"/>
      <c r="AA80" s="25"/>
      <c r="AB80" s="25"/>
      <c r="AC80" s="25"/>
      <c r="AD80" s="25"/>
      <c r="AE80" s="25"/>
      <c r="AF80" s="25"/>
      <c r="AG80" s="109"/>
      <c r="AH80" s="25"/>
      <c r="AI80" s="25"/>
      <c r="AJ80" s="25"/>
      <c r="AK80" s="25"/>
      <c r="AL80" s="25"/>
      <c r="AM80" s="1"/>
      <c r="AN80" s="1"/>
      <c r="AO80" s="1"/>
      <c r="AP80" s="1"/>
      <c r="AQ80" s="1"/>
      <c r="AR80" s="1"/>
      <c r="AS80" s="1"/>
      <c r="AT80" s="1"/>
      <c r="AU80" s="1"/>
      <c r="AV80" s="1"/>
      <c r="AW80" s="1"/>
    </row>
    <row r="81" spans="1:49" x14ac:dyDescent="0.2">
      <c r="A81" s="107"/>
      <c r="B81" s="108"/>
      <c r="C81" s="108"/>
      <c r="D81" s="17"/>
      <c r="E81" s="70" t="s">
        <v>82</v>
      </c>
      <c r="F81" s="17"/>
      <c r="G81" s="71">
        <f>G78/(365.25/12)</f>
        <v>5.8529774127310059</v>
      </c>
      <c r="H81" s="17"/>
      <c r="I81" s="72" t="s">
        <v>83</v>
      </c>
      <c r="J81" s="41">
        <f>'Capacity - Current'!$L$11*(ROUND(G81,0))</f>
        <v>240</v>
      </c>
      <c r="K81" s="17"/>
      <c r="L81" s="17"/>
      <c r="M81" s="17"/>
      <c r="N81" s="17"/>
      <c r="O81" s="17"/>
      <c r="P81" s="17"/>
      <c r="Q81" s="17"/>
      <c r="R81" s="18"/>
      <c r="S81" s="25"/>
      <c r="T81" s="25"/>
      <c r="U81" s="25"/>
      <c r="V81" s="25"/>
      <c r="W81" s="25"/>
      <c r="X81" s="25"/>
      <c r="Y81" s="25"/>
      <c r="Z81" s="25"/>
      <c r="AA81" s="25"/>
      <c r="AB81" s="25"/>
      <c r="AC81" s="25"/>
      <c r="AD81" s="25"/>
      <c r="AE81" s="25"/>
      <c r="AF81" s="25"/>
      <c r="AG81" s="109"/>
      <c r="AH81" s="25"/>
      <c r="AI81" s="25"/>
      <c r="AJ81" s="25"/>
      <c r="AK81" s="25"/>
      <c r="AL81" s="25"/>
      <c r="AM81" s="1"/>
      <c r="AN81" s="1"/>
      <c r="AO81" s="1"/>
      <c r="AP81" s="1"/>
      <c r="AQ81" s="1"/>
      <c r="AR81" s="1"/>
      <c r="AS81" s="1"/>
      <c r="AT81" s="1"/>
      <c r="AU81" s="1"/>
      <c r="AV81" s="1"/>
      <c r="AW81" s="1"/>
    </row>
    <row r="82" spans="1:49" x14ac:dyDescent="0.2">
      <c r="A82" s="107"/>
      <c r="B82" s="108"/>
      <c r="C82" s="108"/>
      <c r="D82" s="17"/>
      <c r="E82" s="17"/>
      <c r="F82" s="17"/>
      <c r="G82" s="17"/>
      <c r="H82" s="17"/>
      <c r="I82" s="67"/>
      <c r="J82" s="17"/>
      <c r="K82" s="17"/>
      <c r="L82" s="17"/>
      <c r="M82" s="17"/>
      <c r="N82" s="17"/>
      <c r="O82" s="17"/>
      <c r="P82" s="17"/>
      <c r="Q82" s="17"/>
      <c r="R82" s="18"/>
      <c r="S82" s="25"/>
      <c r="T82" s="25"/>
      <c r="U82" s="25"/>
      <c r="V82" s="25"/>
      <c r="W82" s="25"/>
      <c r="X82" s="25">
        <f>MAX(X75:X80)</f>
        <v>0</v>
      </c>
      <c r="Y82" s="25"/>
      <c r="Z82" s="25"/>
      <c r="AA82" s="25"/>
      <c r="AB82" s="25"/>
      <c r="AC82" s="25"/>
      <c r="AD82" s="25"/>
      <c r="AE82" s="25"/>
      <c r="AF82" s="25"/>
      <c r="AG82" s="109"/>
      <c r="AH82" s="25"/>
      <c r="AI82" s="25"/>
      <c r="AJ82" s="25"/>
      <c r="AK82" s="25"/>
      <c r="AL82" s="25"/>
      <c r="AM82" s="1"/>
      <c r="AN82" s="1"/>
      <c r="AO82" s="1"/>
      <c r="AP82" s="1"/>
      <c r="AQ82" s="1"/>
      <c r="AR82" s="1"/>
      <c r="AS82" s="1"/>
      <c r="AT82" s="1"/>
      <c r="AU82" s="1"/>
      <c r="AV82" s="1"/>
      <c r="AW82" s="1"/>
    </row>
    <row r="83" spans="1:49" x14ac:dyDescent="0.2">
      <c r="A83" s="107"/>
      <c r="B83" s="108"/>
      <c r="C83" s="108"/>
      <c r="D83" s="17"/>
      <c r="E83" s="70" t="s">
        <v>84</v>
      </c>
      <c r="F83" s="70"/>
      <c r="G83" s="70"/>
      <c r="H83" s="70"/>
      <c r="I83" s="79">
        <f>I78/J81</f>
        <v>0</v>
      </c>
      <c r="J83" s="17"/>
      <c r="K83" s="17"/>
      <c r="L83" s="17"/>
      <c r="M83" s="17"/>
      <c r="N83" s="17"/>
      <c r="O83" s="17"/>
      <c r="P83" s="17"/>
      <c r="Q83" s="17"/>
      <c r="R83" s="18"/>
      <c r="S83" s="25"/>
      <c r="T83" s="95"/>
      <c r="U83" s="25"/>
      <c r="V83" s="25"/>
      <c r="W83" s="25"/>
      <c r="X83" s="25"/>
      <c r="Y83" s="25"/>
      <c r="Z83" s="25"/>
      <c r="AA83" s="25"/>
      <c r="AB83" s="25"/>
      <c r="AC83" s="25"/>
      <c r="AD83" s="25"/>
      <c r="AE83" s="25"/>
      <c r="AF83" s="25"/>
      <c r="AG83" s="109"/>
      <c r="AH83" s="25"/>
      <c r="AI83" s="25"/>
      <c r="AJ83" s="25"/>
      <c r="AK83" s="25"/>
      <c r="AL83" s="25"/>
      <c r="AM83" s="1"/>
      <c r="AN83" s="1"/>
      <c r="AO83" s="1"/>
      <c r="AP83" s="1"/>
      <c r="AQ83" s="1"/>
      <c r="AR83" s="1"/>
      <c r="AS83" s="1"/>
      <c r="AT83" s="1"/>
      <c r="AU83" s="1"/>
      <c r="AV83" s="1"/>
      <c r="AW83" s="1"/>
    </row>
    <row r="84" spans="1:49" x14ac:dyDescent="0.2">
      <c r="A84" s="107"/>
      <c r="B84" s="108"/>
      <c r="C84" s="108"/>
      <c r="D84" s="17"/>
      <c r="E84" s="70" t="s">
        <v>85</v>
      </c>
      <c r="F84" s="17"/>
      <c r="G84" s="17"/>
      <c r="H84" s="17"/>
      <c r="I84" s="79">
        <f>IF(I78/J81&lt;=1,0,I83-1)</f>
        <v>0</v>
      </c>
      <c r="J84" s="80" t="str">
        <f>IF(I84&gt;0,"OVER","OK")</f>
        <v>OK</v>
      </c>
      <c r="K84" s="17" t="s">
        <v>102</v>
      </c>
      <c r="L84" s="17"/>
      <c r="M84" s="17"/>
      <c r="N84" s="17"/>
      <c r="O84" s="17"/>
      <c r="P84" s="17"/>
      <c r="Q84" s="17"/>
      <c r="R84" s="18"/>
      <c r="S84" s="25"/>
      <c r="T84" s="25" t="s">
        <v>175</v>
      </c>
      <c r="U84" s="25"/>
      <c r="V84" s="25"/>
      <c r="W84" s="25"/>
      <c r="X84" s="25"/>
      <c r="Y84" s="25"/>
      <c r="Z84" s="25"/>
      <c r="AA84" s="25"/>
      <c r="AB84" s="25"/>
      <c r="AC84" s="25"/>
      <c r="AD84" s="25"/>
      <c r="AE84" s="25"/>
      <c r="AF84" s="25"/>
      <c r="AG84" s="109"/>
      <c r="AH84" s="25"/>
      <c r="AI84" s="25"/>
      <c r="AJ84" s="25"/>
      <c r="AK84" s="25"/>
      <c r="AL84" s="25"/>
      <c r="AM84" s="1"/>
      <c r="AN84" s="1"/>
      <c r="AO84" s="1"/>
      <c r="AP84" s="1"/>
      <c r="AQ84" s="1"/>
      <c r="AR84" s="1"/>
      <c r="AS84" s="1"/>
      <c r="AT84" s="1"/>
      <c r="AU84" s="1"/>
      <c r="AV84" s="1"/>
      <c r="AW84" s="1"/>
    </row>
    <row r="85" spans="1:49" x14ac:dyDescent="0.2">
      <c r="A85" s="107"/>
      <c r="B85" s="108"/>
      <c r="C85" s="108"/>
      <c r="D85" s="17"/>
      <c r="E85" s="70"/>
      <c r="F85" s="17"/>
      <c r="G85" s="17"/>
      <c r="H85" s="17"/>
      <c r="I85" s="75"/>
      <c r="J85" s="17"/>
      <c r="K85" s="17"/>
      <c r="L85" s="17"/>
      <c r="M85" s="17"/>
      <c r="N85" s="17"/>
      <c r="O85" s="17"/>
      <c r="P85" s="17"/>
      <c r="Q85" s="17"/>
      <c r="R85" s="18"/>
      <c r="S85" s="25"/>
      <c r="T85" s="25"/>
      <c r="U85" s="25"/>
      <c r="V85" s="25"/>
      <c r="W85" s="25"/>
      <c r="X85" s="25"/>
      <c r="Y85" s="25"/>
      <c r="Z85" s="25"/>
      <c r="AA85" s="25"/>
      <c r="AB85" s="25"/>
      <c r="AC85" s="25"/>
      <c r="AD85" s="25"/>
      <c r="AE85" s="25"/>
      <c r="AF85" s="25"/>
      <c r="AG85" s="109"/>
      <c r="AH85" s="25"/>
      <c r="AI85" s="25"/>
      <c r="AJ85" s="25"/>
      <c r="AK85" s="25"/>
      <c r="AL85" s="25"/>
      <c r="AM85" s="1"/>
      <c r="AN85" s="1"/>
      <c r="AO85" s="1"/>
      <c r="AP85" s="1"/>
      <c r="AQ85" s="1"/>
      <c r="AR85" s="1"/>
      <c r="AS85" s="1"/>
      <c r="AT85" s="1"/>
      <c r="AU85" s="1"/>
      <c r="AV85" s="1"/>
      <c r="AW85" s="1"/>
    </row>
    <row r="86" spans="1:49" x14ac:dyDescent="0.2">
      <c r="A86" s="107"/>
      <c r="B86" s="108"/>
      <c r="C86" s="108"/>
      <c r="D86" s="17"/>
      <c r="E86" s="70" t="s">
        <v>86</v>
      </c>
      <c r="F86" s="17"/>
      <c r="G86" s="71">
        <f>IF(I84=0,0,G81+(1/'Capacity - Current'!$L$11))</f>
        <v>0</v>
      </c>
      <c r="H86" s="17"/>
      <c r="I86" s="76" t="s">
        <v>88</v>
      </c>
      <c r="J86" s="17"/>
      <c r="K86" s="17"/>
      <c r="L86" s="17"/>
      <c r="M86" s="17"/>
      <c r="N86" s="17"/>
      <c r="O86" s="17"/>
      <c r="P86" s="17"/>
      <c r="Q86" s="17"/>
      <c r="R86" s="18"/>
      <c r="S86" s="25"/>
      <c r="T86" s="25" t="s">
        <v>109</v>
      </c>
      <c r="U86" s="25"/>
      <c r="V86" s="25"/>
      <c r="W86" s="25"/>
      <c r="X86" s="25"/>
      <c r="Y86" s="25"/>
      <c r="Z86" s="25"/>
      <c r="AA86" s="25"/>
      <c r="AB86" s="25"/>
      <c r="AC86" s="25"/>
      <c r="AD86" s="25"/>
      <c r="AE86" s="25"/>
      <c r="AF86" s="25"/>
      <c r="AG86" s="109"/>
      <c r="AH86" s="25"/>
      <c r="AI86" s="25"/>
      <c r="AJ86" s="25"/>
      <c r="AK86" s="25"/>
      <c r="AL86" s="25"/>
      <c r="AM86" s="1"/>
      <c r="AN86" s="1"/>
      <c r="AO86" s="1"/>
      <c r="AP86" s="1"/>
      <c r="AQ86" s="1"/>
      <c r="AR86" s="1"/>
      <c r="AS86" s="1"/>
      <c r="AT86" s="1"/>
      <c r="AU86" s="1"/>
      <c r="AV86" s="1"/>
      <c r="AW86" s="1"/>
    </row>
    <row r="87" spans="1:49" x14ac:dyDescent="0.2">
      <c r="A87" s="107"/>
      <c r="B87" s="108"/>
      <c r="C87" s="108"/>
      <c r="D87" s="17"/>
      <c r="E87" s="70" t="s">
        <v>87</v>
      </c>
      <c r="F87" s="17"/>
      <c r="G87" s="71">
        <f>IF(I84=0,0,I83*G81)</f>
        <v>0</v>
      </c>
      <c r="H87" s="17"/>
      <c r="I87" s="76" t="s">
        <v>89</v>
      </c>
      <c r="J87" s="71">
        <f>(G86+G87)/2</f>
        <v>0</v>
      </c>
      <c r="K87" s="17"/>
      <c r="L87" s="17"/>
      <c r="M87" s="17"/>
      <c r="N87" s="17"/>
      <c r="O87" s="17"/>
      <c r="P87" s="17"/>
      <c r="Q87" s="17"/>
      <c r="R87" s="18"/>
      <c r="S87" s="25"/>
      <c r="T87" s="25"/>
      <c r="U87" s="25" t="s">
        <v>108</v>
      </c>
      <c r="V87" s="25"/>
      <c r="W87" s="25"/>
      <c r="X87" s="25"/>
      <c r="Y87" s="25"/>
      <c r="Z87" s="25"/>
      <c r="AA87" s="25"/>
      <c r="AB87" s="25"/>
      <c r="AC87" s="25"/>
      <c r="AD87" s="25"/>
      <c r="AE87" s="25"/>
      <c r="AF87" s="25"/>
      <c r="AG87" s="109"/>
      <c r="AH87" s="25"/>
      <c r="AI87" s="25"/>
      <c r="AJ87" s="25"/>
      <c r="AK87" s="25"/>
      <c r="AL87" s="25"/>
      <c r="AM87" s="1"/>
      <c r="AN87" s="1"/>
      <c r="AO87" s="1"/>
      <c r="AP87" s="1"/>
      <c r="AQ87" s="1"/>
      <c r="AR87" s="1"/>
      <c r="AS87" s="1"/>
      <c r="AT87" s="1"/>
      <c r="AU87" s="1"/>
      <c r="AV87" s="1"/>
      <c r="AW87" s="1"/>
    </row>
    <row r="88" spans="1:49" x14ac:dyDescent="0.2">
      <c r="A88" s="107"/>
      <c r="B88" s="108"/>
      <c r="C88" s="108"/>
      <c r="D88" s="17"/>
      <c r="E88" s="17"/>
      <c r="F88" s="17"/>
      <c r="G88" s="17"/>
      <c r="H88" s="17"/>
      <c r="I88" s="67"/>
      <c r="J88" s="17"/>
      <c r="K88" s="17"/>
      <c r="L88" s="17"/>
      <c r="M88" s="17"/>
      <c r="N88" s="17"/>
      <c r="O88" s="17"/>
      <c r="P88" s="17"/>
      <c r="Q88" s="17"/>
      <c r="R88" s="18"/>
      <c r="S88" s="25"/>
      <c r="T88" s="25"/>
      <c r="U88" s="25"/>
      <c r="V88" s="25"/>
      <c r="W88" s="25"/>
      <c r="X88" s="25"/>
      <c r="Y88" s="25"/>
      <c r="Z88" s="25"/>
      <c r="AA88" s="25"/>
      <c r="AB88" s="25"/>
      <c r="AC88" s="25"/>
      <c r="AD88" s="25"/>
      <c r="AE88" s="25"/>
      <c r="AF88" s="25"/>
      <c r="AG88" s="109"/>
      <c r="AH88" s="25"/>
      <c r="AI88" s="25"/>
      <c r="AJ88" s="25"/>
      <c r="AK88" s="25"/>
      <c r="AL88" s="25"/>
      <c r="AM88" s="1"/>
      <c r="AN88" s="1"/>
      <c r="AO88" s="1"/>
      <c r="AP88" s="1"/>
      <c r="AQ88" s="1"/>
      <c r="AR88" s="1"/>
      <c r="AS88" s="1"/>
      <c r="AT88" s="1"/>
      <c r="AU88" s="1"/>
      <c r="AV88" s="1"/>
      <c r="AW88" s="1"/>
    </row>
    <row r="89" spans="1:49" x14ac:dyDescent="0.2">
      <c r="A89" s="107"/>
      <c r="B89" s="108"/>
      <c r="C89" s="108"/>
      <c r="D89" s="17"/>
      <c r="E89" s="70" t="s">
        <v>90</v>
      </c>
      <c r="F89" s="17"/>
      <c r="G89" s="17"/>
      <c r="H89" s="17"/>
      <c r="I89" s="67"/>
      <c r="J89" s="71">
        <f>IFERROR(((I78-J81)*J87)/I78,0)</f>
        <v>0</v>
      </c>
      <c r="K89" s="17"/>
      <c r="L89" s="17"/>
      <c r="M89" s="17"/>
      <c r="N89" s="17"/>
      <c r="O89" s="17"/>
      <c r="P89" s="17"/>
      <c r="Q89" s="17"/>
      <c r="R89" s="18"/>
      <c r="S89" s="25"/>
      <c r="T89" s="95" t="s">
        <v>106</v>
      </c>
      <c r="U89" s="25"/>
      <c r="V89" s="25"/>
      <c r="W89" s="25"/>
      <c r="X89" s="25"/>
      <c r="Y89" s="25"/>
      <c r="Z89" s="25"/>
      <c r="AA89" s="25"/>
      <c r="AB89" s="25"/>
      <c r="AC89" s="25"/>
      <c r="AD89" s="25"/>
      <c r="AE89" s="25"/>
      <c r="AF89" s="25"/>
      <c r="AG89" s="109"/>
      <c r="AH89" s="25"/>
      <c r="AI89" s="25"/>
      <c r="AJ89" s="25"/>
      <c r="AK89" s="25"/>
      <c r="AL89" s="25"/>
      <c r="AM89" s="1"/>
      <c r="AN89" s="1"/>
      <c r="AO89" s="1"/>
      <c r="AP89" s="1"/>
      <c r="AQ89" s="1"/>
      <c r="AR89" s="1"/>
      <c r="AS89" s="1"/>
      <c r="AT89" s="1"/>
      <c r="AU89" s="1"/>
      <c r="AV89" s="1"/>
      <c r="AW89" s="1"/>
    </row>
    <row r="90" spans="1:49" x14ac:dyDescent="0.2">
      <c r="A90" s="107"/>
      <c r="B90" s="108"/>
      <c r="C90" s="108"/>
      <c r="D90" s="17"/>
      <c r="E90" s="70" t="s">
        <v>91</v>
      </c>
      <c r="F90" s="17"/>
      <c r="G90" s="17"/>
      <c r="H90" s="17"/>
      <c r="I90" s="67"/>
      <c r="J90" s="71">
        <f>J89*(365.35/12)</f>
        <v>0</v>
      </c>
      <c r="K90" s="17"/>
      <c r="L90" s="17"/>
      <c r="M90" s="17"/>
      <c r="N90" s="17"/>
      <c r="O90" s="17"/>
      <c r="P90" s="17"/>
      <c r="Q90" s="17"/>
      <c r="R90" s="18"/>
      <c r="S90" s="25"/>
      <c r="T90" s="25" t="s">
        <v>176</v>
      </c>
      <c r="U90" s="25"/>
      <c r="V90" s="25"/>
      <c r="W90" s="25"/>
      <c r="X90" s="25"/>
      <c r="Y90" s="25"/>
      <c r="Z90" s="25"/>
      <c r="AA90" s="25"/>
      <c r="AB90" s="25"/>
      <c r="AC90" s="25"/>
      <c r="AD90" s="25"/>
      <c r="AE90" s="25"/>
      <c r="AF90" s="25"/>
      <c r="AG90" s="109"/>
      <c r="AH90" s="25"/>
      <c r="AI90" s="25"/>
      <c r="AJ90" s="25"/>
      <c r="AK90" s="25"/>
      <c r="AL90" s="25"/>
      <c r="AM90" s="1"/>
      <c r="AN90" s="1"/>
      <c r="AO90" s="1"/>
      <c r="AP90" s="1"/>
      <c r="AQ90" s="1"/>
      <c r="AR90" s="1"/>
      <c r="AS90" s="1"/>
      <c r="AT90" s="1"/>
      <c r="AU90" s="1"/>
      <c r="AV90" s="1"/>
      <c r="AW90" s="1"/>
    </row>
    <row r="91" spans="1:49" x14ac:dyDescent="0.2">
      <c r="A91" s="107"/>
      <c r="B91" s="108"/>
      <c r="C91" s="108"/>
      <c r="D91" s="17"/>
      <c r="E91" s="70"/>
      <c r="F91" s="17"/>
      <c r="G91" s="17"/>
      <c r="H91" s="17"/>
      <c r="I91" s="67"/>
      <c r="J91" s="77"/>
      <c r="K91" s="17"/>
      <c r="L91" s="17"/>
      <c r="M91" s="17"/>
      <c r="N91" s="17"/>
      <c r="O91" s="17"/>
      <c r="P91" s="17"/>
      <c r="Q91" s="17"/>
      <c r="R91" s="18"/>
      <c r="S91" s="25"/>
      <c r="T91" s="25" t="str">
        <f>IF(W75="OK","","Direct admission  ")&amp;IF(W76="OK","","   Rehab  ")&amp;IF(W77="OK","","   Follow-up")&amp;(IF(OR(W78="OVER",W79="OVER",W80="OVER")," GP  ",""))</f>
        <v/>
      </c>
      <c r="U91" s="25"/>
      <c r="V91" s="25"/>
      <c r="W91" s="25"/>
      <c r="X91" s="25"/>
      <c r="Y91" s="25"/>
      <c r="Z91" s="25"/>
      <c r="AA91" s="25"/>
      <c r="AB91" s="25"/>
      <c r="AC91" s="25"/>
      <c r="AD91" s="25"/>
      <c r="AE91" s="25"/>
      <c r="AF91" s="25"/>
      <c r="AG91" s="109"/>
      <c r="AH91" s="25"/>
      <c r="AI91" s="25"/>
      <c r="AJ91" s="25"/>
      <c r="AK91" s="25"/>
      <c r="AL91" s="25"/>
      <c r="AM91" s="1"/>
      <c r="AN91" s="1"/>
      <c r="AO91" s="1"/>
      <c r="AP91" s="1"/>
      <c r="AQ91" s="1"/>
      <c r="AR91" s="1"/>
      <c r="AS91" s="1"/>
      <c r="AT91" s="1"/>
      <c r="AU91" s="1"/>
      <c r="AV91" s="1"/>
      <c r="AW91" s="1"/>
    </row>
    <row r="92" spans="1:49" x14ac:dyDescent="0.2">
      <c r="A92" s="107"/>
      <c r="B92" s="108"/>
      <c r="C92" s="108"/>
      <c r="D92" s="17"/>
      <c r="E92" s="70" t="s">
        <v>92</v>
      </c>
      <c r="F92" s="17"/>
      <c r="G92" s="17"/>
      <c r="H92" s="17"/>
      <c r="I92" s="67"/>
      <c r="J92" s="84">
        <f>G78+J90</f>
        <v>178.15</v>
      </c>
      <c r="K92" s="17"/>
      <c r="L92" s="17"/>
      <c r="M92" s="17"/>
      <c r="N92" s="17"/>
      <c r="O92" s="17"/>
      <c r="P92" s="17"/>
      <c r="Q92" s="17"/>
      <c r="R92" s="18"/>
      <c r="S92" s="25"/>
      <c r="T92" s="25" t="s">
        <v>105</v>
      </c>
      <c r="U92" s="25"/>
      <c r="V92" s="25"/>
      <c r="W92" s="25"/>
      <c r="X92" s="25"/>
      <c r="Y92" s="25"/>
      <c r="Z92" s="25"/>
      <c r="AA92" s="25"/>
      <c r="AB92" s="25"/>
      <c r="AC92" s="25"/>
      <c r="AD92" s="25"/>
      <c r="AE92" s="25"/>
      <c r="AF92" s="25"/>
      <c r="AG92" s="109"/>
      <c r="AH92" s="25"/>
      <c r="AI92" s="25"/>
      <c r="AJ92" s="25"/>
      <c r="AK92" s="25"/>
      <c r="AL92" s="25"/>
      <c r="AM92" s="1"/>
      <c r="AN92" s="1"/>
      <c r="AO92" s="1"/>
      <c r="AP92" s="1"/>
      <c r="AQ92" s="1"/>
      <c r="AR92" s="1"/>
      <c r="AS92" s="1"/>
      <c r="AT92" s="1"/>
      <c r="AU92" s="1"/>
      <c r="AV92" s="1"/>
      <c r="AW92" s="1"/>
    </row>
    <row r="93" spans="1:49" x14ac:dyDescent="0.2">
      <c r="A93" s="107"/>
      <c r="B93" s="108"/>
      <c r="C93" s="108"/>
      <c r="D93" s="17"/>
      <c r="E93" s="17"/>
      <c r="F93" s="17"/>
      <c r="G93" s="17"/>
      <c r="H93" s="17"/>
      <c r="I93" s="67"/>
      <c r="J93" s="17"/>
      <c r="K93" s="17"/>
      <c r="L93" s="17"/>
      <c r="M93" s="17"/>
      <c r="N93" s="17"/>
      <c r="O93" s="17"/>
      <c r="P93" s="17"/>
      <c r="Q93" s="17"/>
      <c r="R93" s="18"/>
      <c r="S93" s="25"/>
      <c r="T93" s="25">
        <f>X82</f>
        <v>0</v>
      </c>
      <c r="U93" s="25"/>
      <c r="V93" s="25"/>
      <c r="W93" s="25"/>
      <c r="X93" s="25"/>
      <c r="Y93" s="25"/>
      <c r="Z93" s="25"/>
      <c r="AA93" s="25"/>
      <c r="AB93" s="25"/>
      <c r="AC93" s="25"/>
      <c r="AD93" s="25"/>
      <c r="AE93" s="25"/>
      <c r="AF93" s="25"/>
      <c r="AG93" s="109"/>
      <c r="AH93" s="25"/>
      <c r="AI93" s="25"/>
      <c r="AJ93" s="25"/>
      <c r="AK93" s="25"/>
      <c r="AL93" s="25"/>
      <c r="AM93" s="1"/>
      <c r="AN93" s="1"/>
      <c r="AO93" s="1"/>
      <c r="AP93" s="1"/>
      <c r="AQ93" s="1"/>
      <c r="AR93" s="1"/>
      <c r="AS93" s="1"/>
      <c r="AT93" s="1"/>
      <c r="AU93" s="1"/>
      <c r="AV93" s="1"/>
      <c r="AW93" s="1"/>
    </row>
    <row r="94" spans="1:49" x14ac:dyDescent="0.2">
      <c r="A94" s="107"/>
      <c r="B94" s="108"/>
      <c r="C94" s="108"/>
      <c r="D94" s="17"/>
      <c r="E94" s="43" t="s">
        <v>44</v>
      </c>
      <c r="F94" s="17"/>
      <c r="G94" s="17"/>
      <c r="H94" s="17"/>
      <c r="I94" s="74" t="s">
        <v>77</v>
      </c>
      <c r="J94" s="17"/>
      <c r="K94" s="17"/>
      <c r="L94" s="17"/>
      <c r="M94" s="17"/>
      <c r="N94" s="17"/>
      <c r="O94" s="17"/>
      <c r="P94" s="17"/>
      <c r="Q94" s="17"/>
      <c r="R94" s="18"/>
      <c r="S94" s="25"/>
      <c r="T94" s="25" t="str">
        <f>T84&amp;T91&amp;T86&amp;TEXT(T93,U87)&amp; " weeks"</f>
        <v>CAPACITY There are capacity delays via:   The maximum mean additional waiting time is:  0 weeks</v>
      </c>
      <c r="U94" s="25"/>
      <c r="V94" s="25"/>
      <c r="W94" s="25"/>
      <c r="X94" s="25"/>
      <c r="Y94" s="25"/>
      <c r="Z94" s="25"/>
      <c r="AA94" s="25"/>
      <c r="AB94" s="25"/>
      <c r="AC94" s="25"/>
      <c r="AD94" s="25"/>
      <c r="AE94" s="25"/>
      <c r="AF94" s="25"/>
      <c r="AG94" s="109"/>
      <c r="AH94" s="25"/>
      <c r="AI94" s="25"/>
      <c r="AJ94" s="25"/>
      <c r="AK94" s="25"/>
      <c r="AL94" s="25"/>
      <c r="AM94" s="1"/>
      <c r="AN94" s="1"/>
      <c r="AO94" s="1"/>
      <c r="AP94" s="1"/>
      <c r="AQ94" s="1"/>
      <c r="AR94" s="1"/>
      <c r="AS94" s="1"/>
      <c r="AT94" s="1"/>
      <c r="AU94" s="1"/>
      <c r="AV94" s="1"/>
      <c r="AW94" s="1"/>
    </row>
    <row r="95" spans="1:49" x14ac:dyDescent="0.2">
      <c r="A95" s="107"/>
      <c r="B95" s="108"/>
      <c r="C95" s="108"/>
      <c r="D95" s="17"/>
      <c r="E95" s="17" t="s">
        <v>41</v>
      </c>
      <c r="F95" s="17"/>
      <c r="G95" s="83">
        <f>('Current service model'!$D$24+'Current service model'!$J$26)*7</f>
        <v>157.15</v>
      </c>
      <c r="H95" s="17"/>
      <c r="I95" s="73">
        <f>G33</f>
        <v>0</v>
      </c>
      <c r="J95" s="17"/>
      <c r="K95" s="17"/>
      <c r="L95" s="17"/>
      <c r="M95" s="17"/>
      <c r="N95" s="17"/>
      <c r="O95" s="17"/>
      <c r="P95" s="17"/>
      <c r="Q95" s="17"/>
      <c r="R95" s="18"/>
      <c r="S95" s="25"/>
      <c r="T95" s="25"/>
      <c r="U95" s="25"/>
      <c r="V95" s="25"/>
      <c r="W95" s="25"/>
      <c r="X95" s="25"/>
      <c r="Y95" s="25"/>
      <c r="Z95" s="25"/>
      <c r="AA95" s="25"/>
      <c r="AB95" s="25"/>
      <c r="AC95" s="25"/>
      <c r="AD95" s="25"/>
      <c r="AE95" s="25"/>
      <c r="AF95" s="25"/>
      <c r="AG95" s="109"/>
      <c r="AH95" s="25"/>
      <c r="AI95" s="25"/>
      <c r="AJ95" s="25"/>
      <c r="AK95" s="25"/>
      <c r="AL95" s="25"/>
      <c r="AM95" s="1"/>
      <c r="AN95" s="1"/>
      <c r="AO95" s="1"/>
      <c r="AP95" s="1"/>
      <c r="AQ95" s="1"/>
      <c r="AR95" s="1"/>
      <c r="AS95" s="1"/>
      <c r="AT95" s="1"/>
      <c r="AU95" s="1"/>
      <c r="AV95" s="1"/>
      <c r="AW95" s="1"/>
    </row>
    <row r="96" spans="1:49" x14ac:dyDescent="0.2">
      <c r="A96" s="107"/>
      <c r="B96" s="108"/>
      <c r="C96" s="108"/>
      <c r="D96" s="17"/>
      <c r="E96" s="17"/>
      <c r="F96" s="17"/>
      <c r="G96" s="58"/>
      <c r="H96" s="17"/>
      <c r="I96" s="69"/>
      <c r="J96" s="17"/>
      <c r="K96" s="17"/>
      <c r="L96" s="17"/>
      <c r="M96" s="17"/>
      <c r="N96" s="17"/>
      <c r="O96" s="17"/>
      <c r="P96" s="17"/>
      <c r="Q96" s="17"/>
      <c r="R96" s="18"/>
      <c r="S96" s="25"/>
      <c r="T96" s="25"/>
      <c r="U96" s="25"/>
      <c r="V96" s="25"/>
      <c r="W96" s="25"/>
      <c r="X96" s="25"/>
      <c r="Y96" s="25"/>
      <c r="Z96" s="25"/>
      <c r="AA96" s="25"/>
      <c r="AB96" s="25"/>
      <c r="AC96" s="25"/>
      <c r="AD96" s="25"/>
      <c r="AE96" s="25"/>
      <c r="AF96" s="25"/>
      <c r="AG96" s="109"/>
      <c r="AH96" s="25"/>
      <c r="AI96" s="25"/>
      <c r="AJ96" s="25"/>
      <c r="AK96" s="25"/>
      <c r="AL96" s="25"/>
      <c r="AM96" s="1"/>
      <c r="AN96" s="1"/>
      <c r="AO96" s="1"/>
      <c r="AP96" s="1"/>
      <c r="AQ96" s="1"/>
      <c r="AR96" s="1"/>
      <c r="AS96" s="1"/>
      <c r="AT96" s="1"/>
      <c r="AU96" s="1"/>
      <c r="AV96" s="1"/>
      <c r="AW96" s="1"/>
    </row>
    <row r="97" spans="1:49" x14ac:dyDescent="0.2">
      <c r="A97" s="107"/>
      <c r="B97" s="108"/>
      <c r="C97" s="108"/>
      <c r="D97" s="17"/>
      <c r="E97" s="70" t="s">
        <v>81</v>
      </c>
      <c r="F97" s="17"/>
      <c r="G97" s="58"/>
      <c r="H97" s="17"/>
      <c r="I97" s="69"/>
      <c r="J97" s="17"/>
      <c r="K97" s="17"/>
      <c r="L97" s="17"/>
      <c r="M97" s="17"/>
      <c r="N97" s="17"/>
      <c r="O97" s="17"/>
      <c r="P97" s="17"/>
      <c r="Q97" s="17"/>
      <c r="R97" s="18"/>
      <c r="S97" s="109"/>
      <c r="T97" s="109"/>
      <c r="U97" s="109"/>
      <c r="V97" s="109"/>
      <c r="W97" s="109"/>
      <c r="X97" s="109"/>
      <c r="Y97" s="109"/>
      <c r="Z97" s="109"/>
      <c r="AA97" s="109"/>
      <c r="AB97" s="109"/>
      <c r="AC97" s="109"/>
      <c r="AD97" s="109"/>
      <c r="AE97" s="109"/>
      <c r="AF97" s="109"/>
      <c r="AG97" s="109"/>
      <c r="AH97" s="25"/>
      <c r="AI97" s="25"/>
      <c r="AJ97" s="25"/>
      <c r="AK97" s="25"/>
      <c r="AL97" s="25"/>
      <c r="AM97" s="1"/>
      <c r="AN97" s="1"/>
      <c r="AO97" s="1"/>
      <c r="AP97" s="1"/>
      <c r="AQ97" s="1"/>
      <c r="AR97" s="1"/>
      <c r="AS97" s="1"/>
      <c r="AT97" s="1"/>
      <c r="AU97" s="1"/>
      <c r="AV97" s="1"/>
      <c r="AW97" s="1"/>
    </row>
    <row r="98" spans="1:49" x14ac:dyDescent="0.2">
      <c r="A98" s="107"/>
      <c r="B98" s="108"/>
      <c r="C98" s="108"/>
      <c r="D98" s="17"/>
      <c r="E98" s="70" t="s">
        <v>82</v>
      </c>
      <c r="F98" s="17"/>
      <c r="G98" s="71">
        <f>G95/(365.25/12)</f>
        <v>5.1630390143737168</v>
      </c>
      <c r="H98" s="17"/>
      <c r="I98" s="72" t="s">
        <v>83</v>
      </c>
      <c r="J98" s="41">
        <f>'Capacity - Current'!$L$11*(ROUND(G98,0))</f>
        <v>200</v>
      </c>
      <c r="K98" s="17"/>
      <c r="L98" s="17"/>
      <c r="M98" s="17"/>
      <c r="N98" s="17"/>
      <c r="O98" s="17"/>
      <c r="P98" s="17"/>
      <c r="Q98" s="17"/>
      <c r="R98" s="18"/>
      <c r="S98" s="109"/>
      <c r="T98" s="109"/>
      <c r="U98" s="109"/>
      <c r="V98" s="109"/>
      <c r="W98" s="109"/>
      <c r="X98" s="109"/>
      <c r="Y98" s="109"/>
      <c r="Z98" s="109"/>
      <c r="AA98" s="109"/>
      <c r="AB98" s="109"/>
      <c r="AC98" s="109"/>
      <c r="AD98" s="109"/>
      <c r="AE98" s="109"/>
      <c r="AF98" s="109"/>
      <c r="AG98" s="109"/>
      <c r="AH98" s="25"/>
      <c r="AI98" s="25"/>
      <c r="AJ98" s="25"/>
      <c r="AK98" s="25"/>
      <c r="AL98" s="25"/>
      <c r="AM98" s="1"/>
      <c r="AN98" s="1"/>
      <c r="AO98" s="1"/>
      <c r="AP98" s="1"/>
      <c r="AQ98" s="1"/>
      <c r="AR98" s="1"/>
      <c r="AS98" s="1"/>
      <c r="AT98" s="1"/>
      <c r="AU98" s="1"/>
      <c r="AV98" s="1"/>
      <c r="AW98" s="1"/>
    </row>
    <row r="99" spans="1:49" x14ac:dyDescent="0.2">
      <c r="A99" s="107"/>
      <c r="B99" s="108"/>
      <c r="C99" s="108"/>
      <c r="D99" s="17"/>
      <c r="E99" s="17"/>
      <c r="F99" s="17"/>
      <c r="G99" s="17"/>
      <c r="H99" s="17"/>
      <c r="I99" s="67"/>
      <c r="J99" s="17"/>
      <c r="K99" s="17"/>
      <c r="L99" s="17"/>
      <c r="M99" s="17"/>
      <c r="N99" s="17"/>
      <c r="O99" s="17"/>
      <c r="P99" s="17"/>
      <c r="Q99" s="17"/>
      <c r="R99" s="18"/>
      <c r="S99" s="109"/>
      <c r="T99" s="109"/>
      <c r="U99" s="109"/>
      <c r="V99" s="109"/>
      <c r="W99" s="109"/>
      <c r="X99" s="109"/>
      <c r="Y99" s="109"/>
      <c r="Z99" s="109"/>
      <c r="AA99" s="109"/>
      <c r="AB99" s="109"/>
      <c r="AC99" s="109"/>
      <c r="AD99" s="109"/>
      <c r="AE99" s="109"/>
      <c r="AF99" s="109"/>
      <c r="AG99" s="109"/>
      <c r="AH99" s="25"/>
      <c r="AI99" s="25"/>
      <c r="AJ99" s="25"/>
      <c r="AK99" s="25"/>
      <c r="AL99" s="25"/>
      <c r="AM99" s="1"/>
      <c r="AN99" s="1"/>
      <c r="AO99" s="1"/>
      <c r="AP99" s="1"/>
      <c r="AQ99" s="1"/>
      <c r="AR99" s="1"/>
      <c r="AS99" s="1"/>
      <c r="AT99" s="1"/>
      <c r="AU99" s="1"/>
      <c r="AV99" s="1"/>
      <c r="AW99" s="1"/>
    </row>
    <row r="100" spans="1:49" x14ac:dyDescent="0.2">
      <c r="A100" s="107"/>
      <c r="B100" s="108"/>
      <c r="C100" s="108"/>
      <c r="D100" s="17"/>
      <c r="E100" s="70" t="s">
        <v>84</v>
      </c>
      <c r="F100" s="70"/>
      <c r="G100" s="70"/>
      <c r="H100" s="70"/>
      <c r="I100" s="79">
        <f>I95/J98</f>
        <v>0</v>
      </c>
      <c r="J100" s="17"/>
      <c r="K100" s="17"/>
      <c r="L100" s="17"/>
      <c r="M100" s="17"/>
      <c r="N100" s="17"/>
      <c r="O100" s="17"/>
      <c r="P100" s="17"/>
      <c r="Q100" s="17"/>
      <c r="R100" s="18"/>
      <c r="S100" s="109"/>
      <c r="T100" s="109"/>
      <c r="U100" s="109"/>
      <c r="V100" s="109"/>
      <c r="W100" s="109"/>
      <c r="X100" s="109"/>
      <c r="Y100" s="109"/>
      <c r="Z100" s="109"/>
      <c r="AA100" s="109"/>
      <c r="AB100" s="109"/>
      <c r="AC100" s="109"/>
      <c r="AD100" s="109"/>
      <c r="AE100" s="109"/>
      <c r="AF100" s="109"/>
      <c r="AG100" s="109"/>
      <c r="AH100" s="25"/>
      <c r="AI100" s="25"/>
      <c r="AJ100" s="25"/>
      <c r="AK100" s="25"/>
      <c r="AL100" s="25"/>
      <c r="AM100" s="1"/>
      <c r="AN100" s="1"/>
      <c r="AO100" s="1"/>
      <c r="AP100" s="1"/>
      <c r="AQ100" s="1"/>
      <c r="AR100" s="1"/>
      <c r="AS100" s="1"/>
      <c r="AT100" s="1"/>
      <c r="AU100" s="1"/>
      <c r="AV100" s="1"/>
      <c r="AW100" s="1"/>
    </row>
    <row r="101" spans="1:49" x14ac:dyDescent="0.2">
      <c r="A101" s="107"/>
      <c r="B101" s="108"/>
      <c r="C101" s="108"/>
      <c r="D101" s="17"/>
      <c r="E101" s="70" t="s">
        <v>85</v>
      </c>
      <c r="F101" s="17"/>
      <c r="G101" s="17"/>
      <c r="H101" s="17"/>
      <c r="I101" s="79">
        <f>IF(I95/J98&lt;=1,0,I100-1)</f>
        <v>0</v>
      </c>
      <c r="J101" s="80" t="str">
        <f>IF(I101&gt;0,"OVER","OK")</f>
        <v>OK</v>
      </c>
      <c r="K101" s="17"/>
      <c r="L101" s="17"/>
      <c r="M101" s="17"/>
      <c r="N101" s="17"/>
      <c r="O101" s="17"/>
      <c r="P101" s="17"/>
      <c r="Q101" s="17"/>
      <c r="R101" s="18"/>
      <c r="S101" s="109"/>
      <c r="T101" s="109"/>
      <c r="U101" s="109"/>
      <c r="V101" s="109"/>
      <c r="W101" s="109"/>
      <c r="X101" s="109"/>
      <c r="Y101" s="109"/>
      <c r="Z101" s="109"/>
      <c r="AA101" s="109"/>
      <c r="AB101" s="109"/>
      <c r="AC101" s="109"/>
      <c r="AD101" s="109"/>
      <c r="AE101" s="109"/>
      <c r="AF101" s="109"/>
      <c r="AG101" s="109"/>
      <c r="AH101" s="25"/>
      <c r="AI101" s="25"/>
      <c r="AJ101" s="25"/>
      <c r="AK101" s="25"/>
      <c r="AL101" s="25"/>
      <c r="AM101" s="1"/>
      <c r="AN101" s="1"/>
      <c r="AO101" s="1"/>
      <c r="AP101" s="1"/>
      <c r="AQ101" s="1"/>
      <c r="AR101" s="1"/>
      <c r="AS101" s="1"/>
      <c r="AT101" s="1"/>
      <c r="AU101" s="1"/>
      <c r="AV101" s="1"/>
      <c r="AW101" s="1"/>
    </row>
    <row r="102" spans="1:49" x14ac:dyDescent="0.2">
      <c r="A102" s="107"/>
      <c r="B102" s="108"/>
      <c r="C102" s="108"/>
      <c r="D102" s="17"/>
      <c r="E102" s="70"/>
      <c r="F102" s="17"/>
      <c r="G102" s="17"/>
      <c r="H102" s="17"/>
      <c r="I102" s="75"/>
      <c r="J102" s="17"/>
      <c r="K102" s="17"/>
      <c r="L102" s="17"/>
      <c r="M102" s="17"/>
      <c r="N102" s="17"/>
      <c r="O102" s="17"/>
      <c r="P102" s="17"/>
      <c r="Q102" s="17"/>
      <c r="R102" s="18"/>
      <c r="S102" s="109"/>
      <c r="T102" s="109"/>
      <c r="U102" s="109"/>
      <c r="V102" s="109"/>
      <c r="W102" s="109"/>
      <c r="X102" s="109"/>
      <c r="Y102" s="109"/>
      <c r="Z102" s="109"/>
      <c r="AA102" s="109"/>
      <c r="AB102" s="109"/>
      <c r="AC102" s="109"/>
      <c r="AD102" s="109"/>
      <c r="AE102" s="109"/>
      <c r="AF102" s="109"/>
      <c r="AG102" s="109"/>
      <c r="AH102" s="1"/>
      <c r="AI102" s="1"/>
      <c r="AJ102" s="1"/>
      <c r="AK102" s="1"/>
      <c r="AL102" s="1"/>
      <c r="AM102" s="1"/>
      <c r="AN102" s="1"/>
      <c r="AO102" s="1"/>
      <c r="AP102" s="1"/>
      <c r="AQ102" s="1"/>
      <c r="AR102" s="1"/>
      <c r="AS102" s="1"/>
      <c r="AT102" s="1"/>
      <c r="AU102" s="1"/>
      <c r="AV102" s="1"/>
      <c r="AW102" s="1"/>
    </row>
    <row r="103" spans="1:49" x14ac:dyDescent="0.2">
      <c r="A103" s="107"/>
      <c r="B103" s="108"/>
      <c r="C103" s="108"/>
      <c r="D103" s="17"/>
      <c r="E103" s="70" t="s">
        <v>86</v>
      </c>
      <c r="F103" s="17"/>
      <c r="G103" s="71">
        <f>IF(I101=0,0,G98+(1/'Capacity - Current'!$L$11))</f>
        <v>0</v>
      </c>
      <c r="H103" s="17"/>
      <c r="I103" s="76" t="s">
        <v>88</v>
      </c>
      <c r="J103" s="17"/>
      <c r="K103" s="17"/>
      <c r="L103" s="17"/>
      <c r="M103" s="17"/>
      <c r="N103" s="17"/>
      <c r="O103" s="17"/>
      <c r="P103" s="17"/>
      <c r="Q103" s="17"/>
      <c r="R103" s="18"/>
      <c r="S103" s="109"/>
      <c r="T103" s="109"/>
      <c r="U103" s="109"/>
      <c r="V103" s="109"/>
      <c r="W103" s="109"/>
      <c r="X103" s="109"/>
      <c r="Y103" s="109"/>
      <c r="Z103" s="109"/>
      <c r="AA103" s="109"/>
      <c r="AB103" s="109"/>
      <c r="AC103" s="109"/>
      <c r="AD103" s="109"/>
      <c r="AE103" s="109"/>
      <c r="AF103" s="109"/>
      <c r="AG103" s="109"/>
      <c r="AH103" s="1"/>
      <c r="AI103" s="1"/>
      <c r="AJ103" s="1"/>
      <c r="AK103" s="1"/>
      <c r="AL103" s="1"/>
      <c r="AM103" s="1"/>
      <c r="AN103" s="1"/>
      <c r="AO103" s="1"/>
      <c r="AP103" s="1"/>
      <c r="AQ103" s="1"/>
      <c r="AR103" s="1"/>
      <c r="AS103" s="1"/>
      <c r="AT103" s="1"/>
      <c r="AU103" s="1"/>
      <c r="AV103" s="1"/>
      <c r="AW103" s="1"/>
    </row>
    <row r="104" spans="1:49" x14ac:dyDescent="0.2">
      <c r="A104" s="107"/>
      <c r="B104" s="108"/>
      <c r="C104" s="108"/>
      <c r="D104" s="17"/>
      <c r="E104" s="70" t="s">
        <v>87</v>
      </c>
      <c r="F104" s="17"/>
      <c r="G104" s="71">
        <f>IF(I101=0,0,I100*G98)</f>
        <v>0</v>
      </c>
      <c r="H104" s="17"/>
      <c r="I104" s="76" t="s">
        <v>89</v>
      </c>
      <c r="J104" s="71">
        <f>(G103+G104)/2</f>
        <v>0</v>
      </c>
      <c r="K104" s="17"/>
      <c r="L104" s="17"/>
      <c r="M104" s="17"/>
      <c r="N104" s="17"/>
      <c r="O104" s="17"/>
      <c r="P104" s="17"/>
      <c r="Q104" s="17"/>
      <c r="R104" s="18"/>
      <c r="S104" s="109"/>
      <c r="T104" s="109"/>
      <c r="U104" s="109"/>
      <c r="V104" s="109"/>
      <c r="W104" s="109"/>
      <c r="X104" s="109"/>
      <c r="Y104" s="109"/>
      <c r="Z104" s="109"/>
      <c r="AA104" s="109"/>
      <c r="AB104" s="109"/>
      <c r="AC104" s="109"/>
      <c r="AD104" s="109"/>
      <c r="AE104" s="109"/>
      <c r="AF104" s="109"/>
      <c r="AG104" s="109"/>
      <c r="AH104" s="1"/>
      <c r="AI104" s="1"/>
      <c r="AJ104" s="1"/>
      <c r="AK104" s="1"/>
      <c r="AL104" s="1"/>
      <c r="AM104" s="1"/>
      <c r="AN104" s="1"/>
      <c r="AO104" s="1"/>
      <c r="AP104" s="1"/>
      <c r="AQ104" s="1"/>
      <c r="AR104" s="1"/>
      <c r="AS104" s="1"/>
      <c r="AT104" s="1"/>
      <c r="AU104" s="1"/>
      <c r="AV104" s="1"/>
      <c r="AW104" s="1"/>
    </row>
    <row r="105" spans="1:49" x14ac:dyDescent="0.2">
      <c r="A105" s="107"/>
      <c r="B105" s="108"/>
      <c r="C105" s="108"/>
      <c r="D105" s="17"/>
      <c r="E105" s="17"/>
      <c r="F105" s="17"/>
      <c r="G105" s="17"/>
      <c r="H105" s="17"/>
      <c r="I105" s="67"/>
      <c r="J105" s="17"/>
      <c r="K105" s="17"/>
      <c r="L105" s="17"/>
      <c r="M105" s="17"/>
      <c r="N105" s="17"/>
      <c r="O105" s="17"/>
      <c r="P105" s="17"/>
      <c r="Q105" s="17"/>
      <c r="R105" s="18"/>
      <c r="S105" s="109"/>
      <c r="T105" s="109"/>
      <c r="U105" s="109"/>
      <c r="V105" s="109"/>
      <c r="W105" s="109"/>
      <c r="X105" s="109"/>
      <c r="Y105" s="109"/>
      <c r="Z105" s="109"/>
      <c r="AA105" s="109"/>
      <c r="AB105" s="109"/>
      <c r="AC105" s="109"/>
      <c r="AD105" s="109"/>
      <c r="AE105" s="109"/>
      <c r="AF105" s="109"/>
      <c r="AG105" s="109"/>
      <c r="AH105" s="1"/>
      <c r="AI105" s="1"/>
      <c r="AJ105" s="1"/>
      <c r="AK105" s="1"/>
      <c r="AL105" s="1"/>
      <c r="AM105" s="1"/>
      <c r="AN105" s="1"/>
      <c r="AO105" s="1"/>
      <c r="AP105" s="1"/>
      <c r="AQ105" s="1"/>
      <c r="AR105" s="1"/>
      <c r="AS105" s="1"/>
      <c r="AT105" s="1"/>
      <c r="AU105" s="1"/>
      <c r="AV105" s="1"/>
      <c r="AW105" s="1"/>
    </row>
    <row r="106" spans="1:49" x14ac:dyDescent="0.2">
      <c r="A106" s="107"/>
      <c r="B106" s="108"/>
      <c r="C106" s="108"/>
      <c r="D106" s="17"/>
      <c r="E106" s="70" t="s">
        <v>90</v>
      </c>
      <c r="F106" s="17"/>
      <c r="G106" s="17"/>
      <c r="H106" s="17"/>
      <c r="I106" s="67"/>
      <c r="J106" s="71">
        <f>IFERROR(((I95-J98)*J104)/I95,0)</f>
        <v>0</v>
      </c>
      <c r="K106" s="17"/>
      <c r="L106" s="17"/>
      <c r="M106" s="17"/>
      <c r="N106" s="17"/>
      <c r="O106" s="17"/>
      <c r="P106" s="17"/>
      <c r="Q106" s="17"/>
      <c r="R106" s="18"/>
      <c r="S106" s="1"/>
      <c r="T106" s="109"/>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07"/>
      <c r="B107" s="108"/>
      <c r="C107" s="108"/>
      <c r="D107" s="17"/>
      <c r="E107" s="70" t="s">
        <v>91</v>
      </c>
      <c r="F107" s="17"/>
      <c r="G107" s="17"/>
      <c r="H107" s="17"/>
      <c r="I107" s="67"/>
      <c r="J107" s="71">
        <f>J106*(365.35/12)</f>
        <v>0</v>
      </c>
      <c r="K107" s="17"/>
      <c r="L107" s="17"/>
      <c r="M107" s="17"/>
      <c r="N107" s="17"/>
      <c r="O107" s="17"/>
      <c r="P107" s="17"/>
      <c r="Q107" s="17"/>
      <c r="R107" s="18"/>
      <c r="S107" s="1"/>
      <c r="T107" s="109"/>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07"/>
      <c r="B108" s="108"/>
      <c r="C108" s="108"/>
      <c r="D108" s="17"/>
      <c r="E108" s="70"/>
      <c r="F108" s="17"/>
      <c r="G108" s="17"/>
      <c r="H108" s="17"/>
      <c r="I108" s="67"/>
      <c r="J108" s="77"/>
      <c r="K108" s="17"/>
      <c r="L108" s="17"/>
      <c r="M108" s="17"/>
      <c r="N108" s="17"/>
      <c r="O108" s="17"/>
      <c r="P108" s="17"/>
      <c r="Q108" s="17"/>
      <c r="R108" s="18"/>
      <c r="S108" s="1"/>
      <c r="T108" s="109"/>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07"/>
      <c r="B109" s="108"/>
      <c r="C109" s="108"/>
      <c r="D109" s="17"/>
      <c r="E109" s="70" t="s">
        <v>92</v>
      </c>
      <c r="F109" s="17"/>
      <c r="G109" s="17"/>
      <c r="H109" s="17"/>
      <c r="I109" s="67"/>
      <c r="J109" s="84">
        <f>G95+J107</f>
        <v>157.15</v>
      </c>
      <c r="K109" s="17"/>
      <c r="L109" s="17"/>
      <c r="M109" s="17"/>
      <c r="N109" s="17"/>
      <c r="O109" s="17"/>
      <c r="P109" s="17"/>
      <c r="Q109" s="17"/>
      <c r="R109" s="18"/>
      <c r="S109" s="1"/>
      <c r="T109" s="109"/>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07"/>
      <c r="B110" s="108"/>
      <c r="C110" s="108"/>
      <c r="D110" s="17"/>
      <c r="E110" s="17"/>
      <c r="F110" s="17"/>
      <c r="G110" s="17"/>
      <c r="H110" s="17"/>
      <c r="I110" s="67"/>
      <c r="J110" s="17"/>
      <c r="K110" s="17"/>
      <c r="L110" s="17"/>
      <c r="M110" s="17"/>
      <c r="N110" s="17"/>
      <c r="O110" s="17"/>
      <c r="P110" s="17"/>
      <c r="Q110" s="17"/>
      <c r="R110" s="18"/>
      <c r="S110" s="1"/>
      <c r="T110" s="109"/>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07"/>
      <c r="B111" s="108"/>
      <c r="C111" s="108"/>
      <c r="D111" s="17"/>
      <c r="E111" s="43" t="s">
        <v>45</v>
      </c>
      <c r="F111" s="17"/>
      <c r="G111" s="17"/>
      <c r="H111" s="17"/>
      <c r="I111" s="74" t="s">
        <v>77</v>
      </c>
      <c r="J111" s="17"/>
      <c r="K111" s="17"/>
      <c r="L111" s="17"/>
      <c r="M111" s="17"/>
      <c r="N111" s="17"/>
      <c r="O111" s="17"/>
      <c r="P111" s="17"/>
      <c r="Q111" s="17"/>
      <c r="R111" s="18"/>
      <c r="S111" s="1"/>
      <c r="T111" s="109"/>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07"/>
      <c r="B112" s="108"/>
      <c r="C112" s="108"/>
      <c r="D112" s="17"/>
      <c r="E112" s="17" t="s">
        <v>46</v>
      </c>
      <c r="F112" s="17"/>
      <c r="G112" s="83">
        <f>('Current service model'!$K$23*7)+$G$37</f>
        <v>157.14999999999998</v>
      </c>
      <c r="H112" s="17"/>
      <c r="I112" s="73">
        <f>F41</f>
        <v>0</v>
      </c>
      <c r="J112" s="17"/>
      <c r="K112" s="17"/>
      <c r="L112" s="17"/>
      <c r="M112" s="17"/>
      <c r="N112" s="17"/>
      <c r="O112" s="17"/>
      <c r="P112" s="17"/>
      <c r="Q112" s="17"/>
      <c r="R112" s="18"/>
      <c r="S112" s="1"/>
      <c r="T112" s="109"/>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07"/>
      <c r="B113" s="108"/>
      <c r="C113" s="108"/>
      <c r="D113" s="17"/>
      <c r="E113" s="17"/>
      <c r="F113" s="17"/>
      <c r="G113" s="58"/>
      <c r="H113" s="17"/>
      <c r="I113" s="75"/>
      <c r="J113" s="17"/>
      <c r="K113" s="17"/>
      <c r="L113" s="17"/>
      <c r="M113" s="17"/>
      <c r="N113" s="17"/>
      <c r="O113" s="17"/>
      <c r="P113" s="17"/>
      <c r="Q113" s="17"/>
      <c r="R113" s="18"/>
      <c r="S113" s="1"/>
      <c r="T113" s="109"/>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07"/>
      <c r="B114" s="108"/>
      <c r="C114" s="108"/>
      <c r="D114" s="17"/>
      <c r="E114" s="70" t="s">
        <v>81</v>
      </c>
      <c r="F114" s="17"/>
      <c r="G114" s="17"/>
      <c r="H114" s="17"/>
      <c r="I114" s="17"/>
      <c r="J114" s="17"/>
      <c r="K114" s="17"/>
      <c r="L114" s="17"/>
      <c r="M114" s="17"/>
      <c r="N114" s="17"/>
      <c r="O114" s="17"/>
      <c r="P114" s="17"/>
      <c r="Q114" s="17"/>
      <c r="R114" s="18"/>
      <c r="S114" s="1"/>
      <c r="T114" s="109"/>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07"/>
      <c r="B115" s="108"/>
      <c r="C115" s="108"/>
      <c r="D115" s="17"/>
      <c r="E115" s="70" t="s">
        <v>82</v>
      </c>
      <c r="F115" s="17"/>
      <c r="G115" s="71">
        <f>G112/(365.25/12)</f>
        <v>5.1630390143737159</v>
      </c>
      <c r="H115" s="17"/>
      <c r="I115" s="72" t="s">
        <v>83</v>
      </c>
      <c r="J115" s="41">
        <f>'Capacity - Current'!$L$11*(ROUND(G115,0))</f>
        <v>200</v>
      </c>
      <c r="K115" s="17"/>
      <c r="L115" s="17"/>
      <c r="M115" s="17"/>
      <c r="N115" s="17"/>
      <c r="O115" s="17"/>
      <c r="P115" s="17"/>
      <c r="Q115" s="17"/>
      <c r="R115" s="18"/>
      <c r="S115" s="1"/>
      <c r="T115" s="109"/>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07"/>
      <c r="B116" s="108"/>
      <c r="C116" s="108"/>
      <c r="D116" s="17"/>
      <c r="E116" s="17"/>
      <c r="F116" s="17"/>
      <c r="G116" s="17"/>
      <c r="H116" s="17"/>
      <c r="I116" s="67"/>
      <c r="J116" s="17"/>
      <c r="K116" s="17"/>
      <c r="L116" s="17"/>
      <c r="M116" s="17"/>
      <c r="N116" s="17"/>
      <c r="O116" s="17"/>
      <c r="P116" s="17"/>
      <c r="Q116" s="17"/>
      <c r="R116" s="18"/>
      <c r="S116" s="1"/>
      <c r="T116" s="109"/>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07"/>
      <c r="B117" s="108"/>
      <c r="C117" s="108"/>
      <c r="D117" s="17"/>
      <c r="E117" s="70" t="s">
        <v>84</v>
      </c>
      <c r="F117" s="70"/>
      <c r="G117" s="70"/>
      <c r="H117" s="70"/>
      <c r="I117" s="79">
        <f>I112/J115</f>
        <v>0</v>
      </c>
      <c r="J117" s="17"/>
      <c r="K117" s="17"/>
      <c r="L117" s="17"/>
      <c r="M117" s="17"/>
      <c r="N117" s="17"/>
      <c r="O117" s="17"/>
      <c r="P117" s="17"/>
      <c r="Q117" s="17"/>
      <c r="R117" s="18"/>
      <c r="S117" s="1"/>
      <c r="T117" s="109"/>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07"/>
      <c r="B118" s="108"/>
      <c r="C118" s="108"/>
      <c r="D118" s="17"/>
      <c r="E118" s="70" t="s">
        <v>85</v>
      </c>
      <c r="F118" s="17"/>
      <c r="G118" s="17"/>
      <c r="H118" s="17"/>
      <c r="I118" s="79">
        <f>IF(I112/J115&lt;=1,0,I117-1)</f>
        <v>0</v>
      </c>
      <c r="J118" s="80" t="str">
        <f>IF(I118&gt;0,"OVER","OK")</f>
        <v>OK</v>
      </c>
      <c r="K118" s="17" t="s">
        <v>3</v>
      </c>
      <c r="L118" s="17"/>
      <c r="M118" s="17"/>
      <c r="N118" s="17"/>
      <c r="O118" s="17"/>
      <c r="P118" s="17"/>
      <c r="Q118" s="17"/>
      <c r="R118" s="18"/>
      <c r="S118" s="1"/>
      <c r="T118" s="109"/>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07"/>
      <c r="B119" s="108"/>
      <c r="C119" s="108"/>
      <c r="D119" s="17"/>
      <c r="E119" s="70"/>
      <c r="F119" s="17"/>
      <c r="G119" s="17"/>
      <c r="H119" s="17"/>
      <c r="I119" s="75"/>
      <c r="J119" s="17"/>
      <c r="K119" s="17"/>
      <c r="L119" s="17"/>
      <c r="M119" s="17"/>
      <c r="N119" s="17"/>
      <c r="O119" s="17"/>
      <c r="P119" s="17"/>
      <c r="Q119" s="17"/>
      <c r="R119" s="18"/>
      <c r="S119" s="1"/>
      <c r="T119" s="109"/>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07"/>
      <c r="B120" s="108"/>
      <c r="C120" s="108"/>
      <c r="D120" s="17"/>
      <c r="E120" s="70" t="s">
        <v>86</v>
      </c>
      <c r="F120" s="17"/>
      <c r="G120" s="71">
        <f>IF(I118=0,0,G115+(1/'Capacity - Current'!$L$11))</f>
        <v>0</v>
      </c>
      <c r="H120" s="17"/>
      <c r="I120" s="76" t="s">
        <v>88</v>
      </c>
      <c r="J120" s="17"/>
      <c r="K120" s="17"/>
      <c r="L120" s="17"/>
      <c r="M120" s="17"/>
      <c r="N120" s="17"/>
      <c r="O120" s="17"/>
      <c r="P120" s="17"/>
      <c r="Q120" s="17"/>
      <c r="R120" s="18"/>
      <c r="S120" s="1"/>
      <c r="T120" s="109"/>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07"/>
      <c r="B121" s="108"/>
      <c r="C121" s="108"/>
      <c r="D121" s="17"/>
      <c r="E121" s="70" t="s">
        <v>87</v>
      </c>
      <c r="F121" s="17"/>
      <c r="G121" s="71">
        <f>IF(I118=0,0,I117*G115)</f>
        <v>0</v>
      </c>
      <c r="H121" s="17"/>
      <c r="I121" s="76" t="s">
        <v>89</v>
      </c>
      <c r="J121" s="71">
        <f>(G120+G121)/2</f>
        <v>0</v>
      </c>
      <c r="K121" s="17"/>
      <c r="L121" s="17"/>
      <c r="M121" s="17"/>
      <c r="N121" s="17"/>
      <c r="O121" s="17"/>
      <c r="P121" s="17"/>
      <c r="Q121" s="17"/>
      <c r="R121" s="18"/>
      <c r="S121" s="1"/>
      <c r="T121" s="109"/>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07"/>
      <c r="B122" s="108"/>
      <c r="C122" s="108"/>
      <c r="D122" s="17"/>
      <c r="E122" s="17"/>
      <c r="F122" s="17"/>
      <c r="G122" s="17"/>
      <c r="H122" s="17"/>
      <c r="I122" s="67"/>
      <c r="J122" s="17"/>
      <c r="K122" s="17"/>
      <c r="L122" s="17"/>
      <c r="M122" s="17"/>
      <c r="N122" s="17"/>
      <c r="O122" s="17"/>
      <c r="P122" s="17"/>
      <c r="Q122" s="17"/>
      <c r="R122" s="18"/>
      <c r="S122" s="1"/>
      <c r="T122" s="109"/>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07"/>
      <c r="B123" s="108"/>
      <c r="C123" s="108"/>
      <c r="D123" s="17"/>
      <c r="E123" s="70" t="s">
        <v>90</v>
      </c>
      <c r="F123" s="17"/>
      <c r="G123" s="17"/>
      <c r="H123" s="17"/>
      <c r="I123" s="67"/>
      <c r="J123" s="71">
        <f>IFERROR(((I112-J115)*J121)/I112,0)</f>
        <v>0</v>
      </c>
      <c r="K123" s="17"/>
      <c r="L123" s="17"/>
      <c r="M123" s="17"/>
      <c r="N123" s="17"/>
      <c r="O123" s="17"/>
      <c r="P123" s="17"/>
      <c r="Q123" s="17"/>
      <c r="R123" s="18"/>
      <c r="S123" s="1"/>
      <c r="T123" s="109"/>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07"/>
      <c r="B124" s="108"/>
      <c r="C124" s="108"/>
      <c r="D124" s="17"/>
      <c r="E124" s="70" t="s">
        <v>91</v>
      </c>
      <c r="F124" s="17"/>
      <c r="G124" s="17"/>
      <c r="H124" s="17"/>
      <c r="I124" s="67"/>
      <c r="J124" s="71">
        <f>J123*(365.35/12)</f>
        <v>0</v>
      </c>
      <c r="K124" s="17"/>
      <c r="L124" s="17"/>
      <c r="M124" s="17"/>
      <c r="N124" s="17"/>
      <c r="O124" s="17"/>
      <c r="P124" s="17"/>
      <c r="Q124" s="17"/>
      <c r="R124" s="18"/>
      <c r="S124" s="1"/>
      <c r="T124" s="109"/>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07"/>
      <c r="B125" s="108"/>
      <c r="C125" s="108"/>
      <c r="D125" s="17"/>
      <c r="E125" s="70"/>
      <c r="F125" s="17"/>
      <c r="G125" s="17"/>
      <c r="H125" s="17"/>
      <c r="I125" s="67"/>
      <c r="J125" s="77"/>
      <c r="K125" s="17"/>
      <c r="L125" s="17"/>
      <c r="M125" s="17"/>
      <c r="N125" s="17"/>
      <c r="O125" s="17"/>
      <c r="P125" s="17"/>
      <c r="Q125" s="17"/>
      <c r="R125" s="18"/>
      <c r="S125" s="1"/>
      <c r="T125" s="109"/>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07"/>
      <c r="B126" s="108"/>
      <c r="C126" s="108"/>
      <c r="D126" s="17"/>
      <c r="E126" s="70" t="s">
        <v>92</v>
      </c>
      <c r="F126" s="17"/>
      <c r="G126" s="17"/>
      <c r="H126" s="17"/>
      <c r="I126" s="67"/>
      <c r="J126" s="84">
        <f>G112+J124</f>
        <v>157.14999999999998</v>
      </c>
      <c r="K126" s="17"/>
      <c r="L126" s="17"/>
      <c r="M126" s="17"/>
      <c r="N126" s="17"/>
      <c r="O126" s="17"/>
      <c r="P126" s="17"/>
      <c r="Q126" s="17"/>
      <c r="R126" s="18"/>
      <c r="S126" s="1"/>
      <c r="T126" s="109"/>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07"/>
      <c r="B127" s="108"/>
      <c r="C127" s="108"/>
      <c r="D127" s="17"/>
      <c r="E127" s="17"/>
      <c r="F127" s="17"/>
      <c r="G127" s="17"/>
      <c r="H127" s="17"/>
      <c r="I127" s="58" t="s">
        <v>77</v>
      </c>
      <c r="J127" s="17"/>
      <c r="K127" s="17"/>
      <c r="L127" s="17"/>
      <c r="M127" s="17"/>
      <c r="N127" s="17"/>
      <c r="O127" s="17"/>
      <c r="P127" s="17"/>
      <c r="Q127" s="17"/>
      <c r="R127" s="18"/>
      <c r="S127" s="1"/>
      <c r="T127" s="109"/>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07"/>
      <c r="B128" s="108"/>
      <c r="C128" s="108"/>
      <c r="D128" s="17"/>
      <c r="E128" s="17" t="s">
        <v>47</v>
      </c>
      <c r="F128" s="17"/>
      <c r="G128" s="83">
        <f>('Current service model'!$K$23*7)+$G$44</f>
        <v>262.14999999999998</v>
      </c>
      <c r="H128" s="17"/>
      <c r="I128" s="73">
        <f>F48</f>
        <v>0</v>
      </c>
      <c r="J128" s="17"/>
      <c r="K128" s="17"/>
      <c r="L128" s="17"/>
      <c r="M128" s="17"/>
      <c r="N128" s="17"/>
      <c r="O128" s="17"/>
      <c r="P128" s="17"/>
      <c r="Q128" s="17"/>
      <c r="R128" s="18"/>
      <c r="S128" s="1"/>
      <c r="T128" s="109"/>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07"/>
      <c r="B129" s="108"/>
      <c r="C129" s="108"/>
      <c r="D129" s="17"/>
      <c r="E129" s="17"/>
      <c r="F129" s="17"/>
      <c r="G129" s="17"/>
      <c r="H129" s="17"/>
      <c r="I129" s="17"/>
      <c r="J129" s="17"/>
      <c r="K129" s="17"/>
      <c r="L129" s="17"/>
      <c r="M129" s="17"/>
      <c r="N129" s="17"/>
      <c r="O129" s="17"/>
      <c r="P129" s="17"/>
      <c r="Q129" s="17"/>
      <c r="R129" s="18"/>
      <c r="S129" s="1"/>
      <c r="T129" s="109"/>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07"/>
      <c r="B130" s="108"/>
      <c r="C130" s="108"/>
      <c r="D130" s="17"/>
      <c r="E130" s="70" t="s">
        <v>81</v>
      </c>
      <c r="F130" s="17"/>
      <c r="G130" s="17"/>
      <c r="H130" s="17"/>
      <c r="I130" s="17"/>
      <c r="J130" s="17"/>
      <c r="K130" s="17"/>
      <c r="L130" s="17"/>
      <c r="M130" s="17"/>
      <c r="N130" s="17"/>
      <c r="O130" s="17"/>
      <c r="P130" s="17"/>
      <c r="Q130" s="17"/>
      <c r="R130" s="18"/>
      <c r="S130" s="1"/>
      <c r="T130" s="109"/>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07"/>
      <c r="B131" s="108"/>
      <c r="C131" s="108"/>
      <c r="D131" s="17"/>
      <c r="E131" s="70" t="s">
        <v>82</v>
      </c>
      <c r="F131" s="17"/>
      <c r="G131" s="71">
        <f>G128/(365.25/12)</f>
        <v>8.6127310061601641</v>
      </c>
      <c r="H131" s="17"/>
      <c r="I131" s="72" t="s">
        <v>83</v>
      </c>
      <c r="J131" s="41">
        <f>'Capacity - Current'!$L$11*(ROUND(G131,0))</f>
        <v>360</v>
      </c>
      <c r="K131" s="17"/>
      <c r="L131" s="17"/>
      <c r="M131" s="17"/>
      <c r="N131" s="17"/>
      <c r="O131" s="17"/>
      <c r="P131" s="17"/>
      <c r="Q131" s="17"/>
      <c r="R131" s="18"/>
      <c r="S131" s="1"/>
      <c r="T131" s="109"/>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07"/>
      <c r="B132" s="108"/>
      <c r="C132" s="108"/>
      <c r="D132" s="17"/>
      <c r="E132" s="17"/>
      <c r="F132" s="17"/>
      <c r="G132" s="17"/>
      <c r="H132" s="17"/>
      <c r="I132" s="67"/>
      <c r="J132" s="17"/>
      <c r="K132" s="17"/>
      <c r="L132" s="17"/>
      <c r="M132" s="17"/>
      <c r="N132" s="17"/>
      <c r="O132" s="17"/>
      <c r="P132" s="17"/>
      <c r="Q132" s="17"/>
      <c r="R132" s="18"/>
      <c r="S132" s="1"/>
      <c r="T132" s="109"/>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07"/>
      <c r="B133" s="108"/>
      <c r="C133" s="108"/>
      <c r="D133" s="17"/>
      <c r="E133" s="70" t="s">
        <v>84</v>
      </c>
      <c r="F133" s="70"/>
      <c r="G133" s="70"/>
      <c r="H133" s="70"/>
      <c r="I133" s="79">
        <f>I128/J131</f>
        <v>0</v>
      </c>
      <c r="J133" s="17"/>
      <c r="K133" s="17"/>
      <c r="L133" s="17"/>
      <c r="M133" s="17"/>
      <c r="N133" s="17"/>
      <c r="O133" s="17"/>
      <c r="P133" s="17"/>
      <c r="Q133" s="17"/>
      <c r="R133" s="18"/>
      <c r="S133" s="1"/>
      <c r="T133" s="109"/>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07"/>
      <c r="B134" s="108"/>
      <c r="C134" s="108"/>
      <c r="D134" s="17"/>
      <c r="E134" s="70" t="s">
        <v>85</v>
      </c>
      <c r="F134" s="17"/>
      <c r="G134" s="17"/>
      <c r="H134" s="17"/>
      <c r="I134" s="79">
        <f>IF(I128/J131&lt;=1,0,I133-1)</f>
        <v>0</v>
      </c>
      <c r="J134" s="80" t="str">
        <f>IF(I134&gt;0,"OVER","OK")</f>
        <v>OK</v>
      </c>
      <c r="K134" s="17" t="s">
        <v>3</v>
      </c>
      <c r="L134" s="17"/>
      <c r="M134" s="17"/>
      <c r="N134" s="17"/>
      <c r="O134" s="17"/>
      <c r="P134" s="17"/>
      <c r="Q134" s="17"/>
      <c r="R134" s="18"/>
      <c r="S134" s="1"/>
      <c r="T134" s="109"/>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07"/>
      <c r="B135" s="108"/>
      <c r="C135" s="108"/>
      <c r="D135" s="17"/>
      <c r="E135" s="70"/>
      <c r="F135" s="17"/>
      <c r="G135" s="17"/>
      <c r="H135" s="17"/>
      <c r="I135" s="75"/>
      <c r="J135" s="17"/>
      <c r="K135" s="17"/>
      <c r="L135" s="17"/>
      <c r="M135" s="17"/>
      <c r="N135" s="17"/>
      <c r="O135" s="17"/>
      <c r="P135" s="17"/>
      <c r="Q135" s="17"/>
      <c r="R135" s="18"/>
      <c r="S135" s="1"/>
      <c r="T135" s="109"/>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07"/>
      <c r="B136" s="108"/>
      <c r="C136" s="108"/>
      <c r="D136" s="17"/>
      <c r="E136" s="70" t="s">
        <v>86</v>
      </c>
      <c r="F136" s="17"/>
      <c r="G136" s="71">
        <f>IF(I134=0,0,G131+(1/'Capacity - Current'!$L$11))</f>
        <v>0</v>
      </c>
      <c r="H136" s="17"/>
      <c r="I136" s="76" t="s">
        <v>88</v>
      </c>
      <c r="J136" s="17"/>
      <c r="K136" s="17"/>
      <c r="L136" s="17"/>
      <c r="M136" s="17"/>
      <c r="N136" s="17"/>
      <c r="O136" s="17"/>
      <c r="P136" s="17"/>
      <c r="Q136" s="17"/>
      <c r="R136" s="18"/>
      <c r="S136" s="1"/>
      <c r="T136" s="109"/>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07"/>
      <c r="B137" s="108"/>
      <c r="C137" s="108"/>
      <c r="D137" s="17"/>
      <c r="E137" s="70" t="s">
        <v>87</v>
      </c>
      <c r="F137" s="17"/>
      <c r="G137" s="71">
        <f>IF(I134=0,0,I133*G131)</f>
        <v>0</v>
      </c>
      <c r="H137" s="17"/>
      <c r="I137" s="76" t="s">
        <v>89</v>
      </c>
      <c r="J137" s="71">
        <f>(G136+G137)/2</f>
        <v>0</v>
      </c>
      <c r="K137" s="17"/>
      <c r="L137" s="17"/>
      <c r="M137" s="17"/>
      <c r="N137" s="17"/>
      <c r="O137" s="17"/>
      <c r="P137" s="17"/>
      <c r="Q137" s="17"/>
      <c r="R137" s="18"/>
      <c r="S137" s="1"/>
      <c r="T137" s="109"/>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07"/>
      <c r="B138" s="108"/>
      <c r="C138" s="108"/>
      <c r="D138" s="17"/>
      <c r="E138" s="17"/>
      <c r="F138" s="17"/>
      <c r="G138" s="17"/>
      <c r="H138" s="17"/>
      <c r="I138" s="67"/>
      <c r="J138" s="17"/>
      <c r="K138" s="17"/>
      <c r="L138" s="17"/>
      <c r="M138" s="17"/>
      <c r="N138" s="17"/>
      <c r="O138" s="17"/>
      <c r="P138" s="17"/>
      <c r="Q138" s="17"/>
      <c r="R138" s="18"/>
      <c r="S138" s="1"/>
      <c r="T138" s="109"/>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07"/>
      <c r="B139" s="108"/>
      <c r="C139" s="108"/>
      <c r="D139" s="17"/>
      <c r="E139" s="70" t="s">
        <v>90</v>
      </c>
      <c r="F139" s="17"/>
      <c r="G139" s="17"/>
      <c r="H139" s="17"/>
      <c r="I139" s="67"/>
      <c r="J139" s="71">
        <f>IFERROR(((I128-J131)*J137)/I128,0)</f>
        <v>0</v>
      </c>
      <c r="K139" s="17"/>
      <c r="L139" s="17"/>
      <c r="M139" s="17"/>
      <c r="N139" s="17"/>
      <c r="O139" s="17"/>
      <c r="P139" s="17"/>
      <c r="Q139" s="17"/>
      <c r="R139" s="18"/>
      <c r="S139" s="1"/>
      <c r="T139" s="109"/>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07"/>
      <c r="B140" s="108"/>
      <c r="C140" s="108"/>
      <c r="D140" s="17"/>
      <c r="E140" s="70" t="s">
        <v>91</v>
      </c>
      <c r="F140" s="17"/>
      <c r="G140" s="17"/>
      <c r="H140" s="17"/>
      <c r="I140" s="67"/>
      <c r="J140" s="71">
        <f>J139*(365.35/12)</f>
        <v>0</v>
      </c>
      <c r="K140" s="17"/>
      <c r="L140" s="17"/>
      <c r="M140" s="17"/>
      <c r="N140" s="17"/>
      <c r="O140" s="17"/>
      <c r="P140" s="17"/>
      <c r="Q140" s="17"/>
      <c r="R140" s="18"/>
      <c r="S140" s="1"/>
      <c r="T140" s="109"/>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07"/>
      <c r="B141" s="108"/>
      <c r="C141" s="108"/>
      <c r="D141" s="17"/>
      <c r="E141" s="70"/>
      <c r="F141" s="17"/>
      <c r="G141" s="17"/>
      <c r="H141" s="17"/>
      <c r="I141" s="67"/>
      <c r="J141" s="77"/>
      <c r="K141" s="17"/>
      <c r="L141" s="17"/>
      <c r="M141" s="17"/>
      <c r="N141" s="17"/>
      <c r="O141" s="17"/>
      <c r="P141" s="17"/>
      <c r="Q141" s="17"/>
      <c r="R141" s="18"/>
      <c r="S141" s="1"/>
      <c r="T141" s="109"/>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07"/>
      <c r="B142" s="108"/>
      <c r="C142" s="108"/>
      <c r="D142" s="17"/>
      <c r="E142" s="70" t="s">
        <v>92</v>
      </c>
      <c r="F142" s="17"/>
      <c r="G142" s="17"/>
      <c r="H142" s="17"/>
      <c r="I142" s="67"/>
      <c r="J142" s="84">
        <f>G128+J140</f>
        <v>262.14999999999998</v>
      </c>
      <c r="K142" s="17"/>
      <c r="L142" s="17"/>
      <c r="M142" s="17"/>
      <c r="N142" s="17"/>
      <c r="O142" s="17"/>
      <c r="P142" s="17"/>
      <c r="Q142" s="17"/>
      <c r="R142" s="18"/>
      <c r="S142" s="1"/>
      <c r="T142" s="109"/>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07"/>
      <c r="B143" s="108"/>
      <c r="C143" s="108"/>
      <c r="D143" s="17"/>
      <c r="E143" s="17"/>
      <c r="F143" s="17"/>
      <c r="G143" s="17"/>
      <c r="H143" s="17"/>
      <c r="I143" s="58" t="s">
        <v>77</v>
      </c>
      <c r="J143" s="17"/>
      <c r="K143" s="17"/>
      <c r="L143" s="17"/>
      <c r="M143" s="17"/>
      <c r="N143" s="17"/>
      <c r="O143" s="17"/>
      <c r="P143" s="17"/>
      <c r="Q143" s="17"/>
      <c r="R143" s="18"/>
      <c r="S143" s="1"/>
      <c r="T143" s="109"/>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07"/>
      <c r="B144" s="108"/>
      <c r="C144" s="108"/>
      <c r="D144" s="17"/>
      <c r="E144" s="17" t="s">
        <v>48</v>
      </c>
      <c r="F144" s="17"/>
      <c r="G144" s="83">
        <f>('Current service model'!$K$23*7)+$G$51</f>
        <v>241.14999999999998</v>
      </c>
      <c r="H144" s="17"/>
      <c r="I144" s="73">
        <f>F55</f>
        <v>0</v>
      </c>
      <c r="J144" s="17"/>
      <c r="K144" s="17"/>
      <c r="L144" s="17"/>
      <c r="M144" s="17"/>
      <c r="N144" s="17"/>
      <c r="O144" s="17"/>
      <c r="P144" s="17"/>
      <c r="Q144" s="17"/>
      <c r="R144" s="18"/>
      <c r="S144" s="1"/>
      <c r="T144" s="109"/>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07"/>
      <c r="B145" s="108"/>
      <c r="C145" s="108"/>
      <c r="D145" s="17"/>
      <c r="E145" s="17"/>
      <c r="F145" s="17"/>
      <c r="G145" s="17"/>
      <c r="H145" s="17"/>
      <c r="I145" s="17"/>
      <c r="J145" s="17"/>
      <c r="K145" s="17"/>
      <c r="L145" s="17"/>
      <c r="M145" s="17"/>
      <c r="N145" s="17"/>
      <c r="O145" s="17"/>
      <c r="P145" s="17"/>
      <c r="Q145" s="17"/>
      <c r="R145" s="18"/>
      <c r="S145" s="1"/>
      <c r="T145" s="109"/>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07"/>
      <c r="B146" s="108"/>
      <c r="C146" s="108"/>
      <c r="D146" s="17"/>
      <c r="E146" s="70" t="s">
        <v>81</v>
      </c>
      <c r="F146" s="17"/>
      <c r="G146" s="17"/>
      <c r="H146" s="17"/>
      <c r="I146" s="17"/>
      <c r="J146" s="17"/>
      <c r="K146" s="17"/>
      <c r="L146" s="17"/>
      <c r="M146" s="17"/>
      <c r="N146" s="17"/>
      <c r="O146" s="17"/>
      <c r="P146" s="17"/>
      <c r="Q146" s="17"/>
      <c r="R146" s="18"/>
      <c r="S146" s="1"/>
      <c r="T146" s="109"/>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07"/>
      <c r="B147" s="108"/>
      <c r="C147" s="108"/>
      <c r="D147" s="17"/>
      <c r="E147" s="70" t="s">
        <v>82</v>
      </c>
      <c r="F147" s="17"/>
      <c r="G147" s="71">
        <f>G144/(365.25/12)</f>
        <v>7.9227926078028741</v>
      </c>
      <c r="H147" s="17"/>
      <c r="I147" s="72" t="s">
        <v>83</v>
      </c>
      <c r="J147" s="41">
        <f>'Capacity - Current'!$L$11*(ROUND(G147,0))</f>
        <v>320</v>
      </c>
      <c r="K147" s="17"/>
      <c r="L147" s="17"/>
      <c r="M147" s="17"/>
      <c r="N147" s="17"/>
      <c r="O147" s="17"/>
      <c r="P147" s="17"/>
      <c r="Q147" s="17"/>
      <c r="R147" s="18"/>
      <c r="S147" s="1"/>
      <c r="T147" s="109"/>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07"/>
      <c r="B148" s="108"/>
      <c r="C148" s="108"/>
      <c r="D148" s="17"/>
      <c r="E148" s="17"/>
      <c r="F148" s="17"/>
      <c r="G148" s="17"/>
      <c r="H148" s="17"/>
      <c r="I148" s="67"/>
      <c r="J148" s="17"/>
      <c r="K148" s="17"/>
      <c r="L148" s="17"/>
      <c r="M148" s="17"/>
      <c r="N148" s="17"/>
      <c r="O148" s="17"/>
      <c r="P148" s="17"/>
      <c r="Q148" s="17"/>
      <c r="R148" s="18"/>
      <c r="S148" s="1"/>
      <c r="T148" s="109"/>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07"/>
      <c r="B149" s="108"/>
      <c r="C149" s="108"/>
      <c r="D149" s="17"/>
      <c r="E149" s="70" t="s">
        <v>84</v>
      </c>
      <c r="F149" s="70"/>
      <c r="G149" s="70"/>
      <c r="H149" s="70"/>
      <c r="I149" s="79">
        <f>I144/J147</f>
        <v>0</v>
      </c>
      <c r="J149" s="17"/>
      <c r="K149" s="17"/>
      <c r="L149" s="17"/>
      <c r="M149" s="17"/>
      <c r="N149" s="17"/>
      <c r="O149" s="17"/>
      <c r="P149" s="17"/>
      <c r="Q149" s="17"/>
      <c r="R149" s="18"/>
      <c r="S149" s="1"/>
      <c r="T149" s="109"/>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07"/>
      <c r="B150" s="108"/>
      <c r="C150" s="108"/>
      <c r="D150" s="17"/>
      <c r="E150" s="70" t="s">
        <v>85</v>
      </c>
      <c r="F150" s="17"/>
      <c r="G150" s="17"/>
      <c r="H150" s="17"/>
      <c r="I150" s="79">
        <f>IF(I144/J147&lt;=1,0,I149-1)</f>
        <v>0</v>
      </c>
      <c r="J150" s="80" t="str">
        <f>IF(I150&gt;0,"OVER","OK")</f>
        <v>OK</v>
      </c>
      <c r="K150" s="17" t="s">
        <v>3</v>
      </c>
      <c r="L150" s="17"/>
      <c r="M150" s="17"/>
      <c r="N150" s="17"/>
      <c r="O150" s="17"/>
      <c r="P150" s="17"/>
      <c r="Q150" s="17"/>
      <c r="R150" s="18"/>
      <c r="S150" s="1"/>
      <c r="T150" s="109"/>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07"/>
      <c r="B151" s="108"/>
      <c r="C151" s="108"/>
      <c r="D151" s="17"/>
      <c r="E151" s="70"/>
      <c r="F151" s="17"/>
      <c r="G151" s="17"/>
      <c r="H151" s="17"/>
      <c r="I151" s="75"/>
      <c r="J151" s="17"/>
      <c r="K151" s="17"/>
      <c r="L151" s="17"/>
      <c r="M151" s="17"/>
      <c r="N151" s="17"/>
      <c r="O151" s="17"/>
      <c r="P151" s="17"/>
      <c r="Q151" s="17"/>
      <c r="R151" s="18"/>
      <c r="S151" s="1"/>
      <c r="T151" s="109"/>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07"/>
      <c r="B152" s="108"/>
      <c r="C152" s="108"/>
      <c r="D152" s="17"/>
      <c r="E152" s="70" t="s">
        <v>86</v>
      </c>
      <c r="F152" s="17"/>
      <c r="G152" s="71">
        <f>IF(I150=0,0,G147+(1/'Capacity - Current'!$L$11))</f>
        <v>0</v>
      </c>
      <c r="H152" s="17"/>
      <c r="I152" s="76" t="s">
        <v>88</v>
      </c>
      <c r="J152" s="17"/>
      <c r="K152" s="17"/>
      <c r="L152" s="17"/>
      <c r="M152" s="17"/>
      <c r="N152" s="17"/>
      <c r="O152" s="17"/>
      <c r="P152" s="17"/>
      <c r="Q152" s="17"/>
      <c r="R152" s="18"/>
      <c r="S152" s="1"/>
      <c r="T152" s="109"/>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07"/>
      <c r="B153" s="108"/>
      <c r="C153" s="108"/>
      <c r="D153" s="17"/>
      <c r="E153" s="70" t="s">
        <v>87</v>
      </c>
      <c r="F153" s="17"/>
      <c r="G153" s="71">
        <f>IF(I150=0,0,I149*G147)</f>
        <v>0</v>
      </c>
      <c r="H153" s="17"/>
      <c r="I153" s="76" t="s">
        <v>89</v>
      </c>
      <c r="J153" s="71">
        <f>(G152+G153)/2</f>
        <v>0</v>
      </c>
      <c r="K153" s="17"/>
      <c r="L153" s="17"/>
      <c r="M153" s="17"/>
      <c r="N153" s="17"/>
      <c r="O153" s="17"/>
      <c r="P153" s="17"/>
      <c r="Q153" s="17"/>
      <c r="R153" s="18"/>
      <c r="S153" s="1"/>
      <c r="T153" s="109"/>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07"/>
      <c r="B154" s="108"/>
      <c r="C154" s="108"/>
      <c r="D154" s="17"/>
      <c r="E154" s="17"/>
      <c r="F154" s="17"/>
      <c r="G154" s="17"/>
      <c r="H154" s="17"/>
      <c r="I154" s="67"/>
      <c r="J154" s="17"/>
      <c r="K154" s="17"/>
      <c r="L154" s="17"/>
      <c r="M154" s="17"/>
      <c r="N154" s="17"/>
      <c r="O154" s="17"/>
      <c r="P154" s="17"/>
      <c r="Q154" s="17"/>
      <c r="R154" s="18"/>
      <c r="S154" s="1"/>
      <c r="T154" s="109"/>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07"/>
      <c r="B155" s="108"/>
      <c r="C155" s="108"/>
      <c r="D155" s="17"/>
      <c r="E155" s="70" t="s">
        <v>90</v>
      </c>
      <c r="F155" s="17"/>
      <c r="G155" s="17"/>
      <c r="H155" s="17"/>
      <c r="I155" s="67"/>
      <c r="J155" s="71">
        <f>IFERROR(((I144-J147)*J153)/I144,0)</f>
        <v>0</v>
      </c>
      <c r="K155" s="17"/>
      <c r="L155" s="17"/>
      <c r="M155" s="17"/>
      <c r="N155" s="17"/>
      <c r="O155" s="17"/>
      <c r="P155" s="17"/>
      <c r="Q155" s="17"/>
      <c r="R155" s="18"/>
      <c r="S155" s="1"/>
      <c r="T155" s="109"/>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07"/>
      <c r="B156" s="108"/>
      <c r="C156" s="108"/>
      <c r="D156" s="17"/>
      <c r="E156" s="70" t="s">
        <v>91</v>
      </c>
      <c r="F156" s="17"/>
      <c r="G156" s="17"/>
      <c r="H156" s="17"/>
      <c r="I156" s="67"/>
      <c r="J156" s="71">
        <f>J155*(365.35/12)</f>
        <v>0</v>
      </c>
      <c r="K156" s="17"/>
      <c r="L156" s="17"/>
      <c r="M156" s="17"/>
      <c r="N156" s="17"/>
      <c r="O156" s="17"/>
      <c r="P156" s="17"/>
      <c r="Q156" s="17"/>
      <c r="R156" s="18"/>
      <c r="S156" s="1"/>
      <c r="T156" s="109"/>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07"/>
      <c r="B157" s="108"/>
      <c r="C157" s="108"/>
      <c r="D157" s="17"/>
      <c r="E157" s="70"/>
      <c r="F157" s="17"/>
      <c r="G157" s="17"/>
      <c r="H157" s="17"/>
      <c r="I157" s="67"/>
      <c r="J157" s="77"/>
      <c r="K157" s="17"/>
      <c r="L157" s="17"/>
      <c r="M157" s="17"/>
      <c r="N157" s="17"/>
      <c r="O157" s="17"/>
      <c r="P157" s="17"/>
      <c r="Q157" s="17"/>
      <c r="R157" s="18"/>
      <c r="S157" s="1"/>
      <c r="T157" s="109"/>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07"/>
      <c r="B158" s="108"/>
      <c r="C158" s="108"/>
      <c r="D158" s="17"/>
      <c r="E158" s="70" t="s">
        <v>92</v>
      </c>
      <c r="F158" s="17"/>
      <c r="G158" s="17"/>
      <c r="H158" s="17"/>
      <c r="I158" s="67"/>
      <c r="J158" s="84">
        <f>G144+J156</f>
        <v>241.14999999999998</v>
      </c>
      <c r="K158" s="17"/>
      <c r="L158" s="17"/>
      <c r="M158" s="17"/>
      <c r="N158" s="17"/>
      <c r="O158" s="17"/>
      <c r="P158" s="17"/>
      <c r="Q158" s="17"/>
      <c r="R158" s="18"/>
      <c r="S158" s="1"/>
      <c r="T158" s="109"/>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07"/>
      <c r="B159" s="108"/>
      <c r="C159" s="108"/>
      <c r="D159" s="17"/>
      <c r="E159" s="17"/>
      <c r="F159" s="17"/>
      <c r="G159" s="17"/>
      <c r="H159" s="17"/>
      <c r="I159" s="66"/>
      <c r="J159" s="17"/>
      <c r="K159" s="17"/>
      <c r="L159" s="17"/>
      <c r="M159" s="17"/>
      <c r="N159" s="17"/>
      <c r="O159" s="17"/>
      <c r="P159" s="17"/>
      <c r="Q159" s="17"/>
      <c r="R159" s="18"/>
      <c r="S159" s="1"/>
      <c r="T159" s="109"/>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07"/>
      <c r="B160" s="108"/>
      <c r="C160" s="108"/>
      <c r="D160" s="17"/>
      <c r="E160" s="20" t="s">
        <v>55</v>
      </c>
      <c r="F160" s="17"/>
      <c r="G160" s="17"/>
      <c r="H160" s="17"/>
      <c r="I160" s="17"/>
      <c r="J160" s="17"/>
      <c r="K160" s="17"/>
      <c r="L160" s="17"/>
      <c r="M160" s="17"/>
      <c r="N160" s="17"/>
      <c r="O160" s="17"/>
      <c r="P160" s="17"/>
      <c r="Q160" s="17"/>
      <c r="R160" s="18"/>
      <c r="S160" s="1"/>
      <c r="T160" s="109"/>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07"/>
      <c r="B161" s="108"/>
      <c r="C161" s="108"/>
      <c r="D161" s="17"/>
      <c r="E161" s="43" t="s">
        <v>57</v>
      </c>
      <c r="F161" s="17"/>
      <c r="G161" s="17"/>
      <c r="H161" s="17"/>
      <c r="I161" s="74" t="s">
        <v>77</v>
      </c>
      <c r="J161" s="17"/>
      <c r="K161" s="17"/>
      <c r="L161" s="17"/>
      <c r="M161" s="17"/>
      <c r="N161" s="17"/>
      <c r="O161" s="17"/>
      <c r="P161" s="17"/>
      <c r="Q161" s="17"/>
      <c r="R161" s="18"/>
      <c r="S161" s="1"/>
      <c r="T161" s="109"/>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07"/>
      <c r="B162" s="108"/>
      <c r="C162" s="108"/>
      <c r="D162" s="17"/>
      <c r="E162" s="52" t="s">
        <v>58</v>
      </c>
      <c r="F162" s="17"/>
      <c r="G162" s="39">
        <v>0</v>
      </c>
      <c r="H162" s="17"/>
      <c r="I162" s="73">
        <f>J17</f>
        <v>0</v>
      </c>
      <c r="J162" s="17"/>
      <c r="K162" s="17"/>
      <c r="L162" s="17"/>
      <c r="M162" s="17"/>
      <c r="N162" s="17"/>
      <c r="O162" s="17"/>
      <c r="P162" s="17"/>
      <c r="Q162" s="17"/>
      <c r="R162" s="18"/>
      <c r="S162" s="1"/>
      <c r="T162" s="109"/>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07"/>
      <c r="B163" s="108"/>
      <c r="C163" s="108"/>
      <c r="D163" s="17"/>
      <c r="E163" s="20"/>
      <c r="F163" s="17"/>
      <c r="G163" s="17"/>
      <c r="H163" s="17"/>
      <c r="I163" s="74"/>
      <c r="J163" s="17"/>
      <c r="K163" s="17"/>
      <c r="L163" s="17"/>
      <c r="M163" s="17"/>
      <c r="N163" s="17"/>
      <c r="O163" s="17"/>
      <c r="P163" s="17"/>
      <c r="Q163" s="17"/>
      <c r="R163" s="18"/>
      <c r="S163" s="1"/>
      <c r="T163" s="109"/>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07"/>
      <c r="B164" s="108"/>
      <c r="C164" s="108"/>
      <c r="D164" s="17"/>
      <c r="E164" s="43" t="s">
        <v>59</v>
      </c>
      <c r="F164" s="17"/>
      <c r="G164" s="17"/>
      <c r="H164" s="17"/>
      <c r="I164" s="74" t="s">
        <v>77</v>
      </c>
      <c r="J164" s="17"/>
      <c r="K164" s="17"/>
      <c r="L164" s="17"/>
      <c r="M164" s="17"/>
      <c r="N164" s="17"/>
      <c r="O164" s="17"/>
      <c r="P164" s="17"/>
      <c r="Q164" s="17"/>
      <c r="R164" s="18"/>
      <c r="S164" s="1"/>
      <c r="T164" s="109"/>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07"/>
      <c r="B165" s="108"/>
      <c r="C165" s="108"/>
      <c r="D165" s="17"/>
      <c r="E165" s="52" t="s">
        <v>58</v>
      </c>
      <c r="F165" s="17"/>
      <c r="G165" s="39">
        <f>('Current service model'!$C$10+'Current service model'!$F$14)*7</f>
        <v>105</v>
      </c>
      <c r="H165" s="17"/>
      <c r="I165" s="73">
        <f>H25</f>
        <v>0</v>
      </c>
      <c r="J165" s="17"/>
      <c r="K165" s="17"/>
      <c r="L165" s="17"/>
      <c r="M165" s="17"/>
      <c r="N165" s="17"/>
      <c r="O165" s="17"/>
      <c r="P165" s="17"/>
      <c r="Q165" s="17"/>
      <c r="R165" s="18"/>
      <c r="S165" s="1"/>
      <c r="T165" s="109"/>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07"/>
      <c r="B166" s="108"/>
      <c r="C166" s="108"/>
      <c r="D166" s="17"/>
      <c r="E166" s="20"/>
      <c r="F166" s="17"/>
      <c r="G166" s="17"/>
      <c r="H166" s="17"/>
      <c r="I166" s="74"/>
      <c r="J166" s="17"/>
      <c r="K166" s="17"/>
      <c r="L166" s="17"/>
      <c r="M166" s="17"/>
      <c r="N166" s="17"/>
      <c r="O166" s="17"/>
      <c r="P166" s="17"/>
      <c r="Q166" s="17"/>
      <c r="R166" s="18"/>
      <c r="S166" s="1"/>
      <c r="T166" s="109"/>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07"/>
      <c r="B167" s="108"/>
      <c r="C167" s="108"/>
      <c r="D167" s="17"/>
      <c r="E167" s="43" t="s">
        <v>60</v>
      </c>
      <c r="F167" s="17"/>
      <c r="G167" s="17"/>
      <c r="H167" s="17"/>
      <c r="I167" s="74" t="s">
        <v>77</v>
      </c>
      <c r="J167" s="17"/>
      <c r="K167" s="17"/>
      <c r="L167" s="17"/>
      <c r="M167" s="17"/>
      <c r="N167" s="17"/>
      <c r="O167" s="17"/>
      <c r="P167" s="17"/>
      <c r="Q167" s="17"/>
      <c r="R167" s="18"/>
      <c r="S167" s="1"/>
      <c r="T167" s="109"/>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07"/>
      <c r="B168" s="108"/>
      <c r="C168" s="108"/>
      <c r="D168" s="17"/>
      <c r="E168" s="52" t="s">
        <v>58</v>
      </c>
      <c r="F168" s="17"/>
      <c r="G168" s="39">
        <f>('Current service model'!$D$24*7)</f>
        <v>84</v>
      </c>
      <c r="H168" s="17"/>
      <c r="I168" s="73">
        <f>H33</f>
        <v>0</v>
      </c>
      <c r="J168" s="17"/>
      <c r="K168" s="17"/>
      <c r="L168" s="17"/>
      <c r="M168" s="17"/>
      <c r="N168" s="17"/>
      <c r="O168" s="17"/>
      <c r="P168" s="17"/>
      <c r="Q168" s="17"/>
      <c r="R168" s="18"/>
      <c r="S168" s="1"/>
      <c r="T168" s="109"/>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07"/>
      <c r="B169" s="108"/>
      <c r="C169" s="108"/>
      <c r="D169" s="17"/>
      <c r="E169" s="20"/>
      <c r="F169" s="17"/>
      <c r="G169" s="17"/>
      <c r="H169" s="17"/>
      <c r="I169" s="17"/>
      <c r="J169" s="17"/>
      <c r="K169" s="17"/>
      <c r="L169" s="17"/>
      <c r="M169" s="17"/>
      <c r="N169" s="17"/>
      <c r="O169" s="17"/>
      <c r="P169" s="17"/>
      <c r="Q169" s="17"/>
      <c r="R169" s="18"/>
      <c r="S169" s="1"/>
      <c r="T169" s="109"/>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07"/>
      <c r="B170" s="108"/>
      <c r="C170" s="108"/>
      <c r="D170" s="17"/>
      <c r="E170" s="20" t="s">
        <v>78</v>
      </c>
      <c r="F170" s="17"/>
      <c r="G170" s="17"/>
      <c r="H170" s="81"/>
      <c r="I170" s="73">
        <f>IFERROR((((IF($P$6=TRUE,J75,G61))*I61)+((IF($P$6=TRUE,J92,G78))*I78)+((IF($P$6=TRUE,J109,G95))*I95)+((IF($P$6=TRUE,J126,G112)*I112))+((IF($P$6=TRUE,J142,G128)*I128))+((IF($P$6=TRUE,J158,G144)*I144))+(G162*I162)+(G165*I165)+(G168*I168))/(I61+I78+I95+I112+I128+I144+I162+I165+I168),0)</f>
        <v>0</v>
      </c>
      <c r="J170" s="81" t="s">
        <v>62</v>
      </c>
      <c r="K170" s="17"/>
      <c r="L170" s="17"/>
      <c r="M170" s="17"/>
      <c r="N170" s="17"/>
      <c r="O170" s="17"/>
      <c r="P170" s="17"/>
      <c r="Q170" s="17"/>
      <c r="R170" s="18"/>
      <c r="S170" s="1"/>
      <c r="T170" s="109"/>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07"/>
      <c r="B171" s="108"/>
      <c r="C171" s="108"/>
      <c r="D171" s="17"/>
      <c r="E171" s="20"/>
      <c r="F171" s="17"/>
      <c r="G171" s="17"/>
      <c r="H171" s="85" t="s">
        <v>80</v>
      </c>
      <c r="I171" s="78">
        <f>I170/7</f>
        <v>0</v>
      </c>
      <c r="J171" s="81" t="s">
        <v>79</v>
      </c>
      <c r="K171" s="17"/>
      <c r="L171" s="17"/>
      <c r="M171" s="17"/>
      <c r="N171" s="17"/>
      <c r="O171" s="17"/>
      <c r="P171" s="17"/>
      <c r="Q171" s="17"/>
      <c r="R171" s="18"/>
      <c r="S171" s="1"/>
      <c r="T171" s="109"/>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07"/>
      <c r="B172" s="108"/>
      <c r="C172" s="108"/>
      <c r="D172" s="17"/>
      <c r="E172" s="20"/>
      <c r="F172" s="17"/>
      <c r="G172" s="17"/>
      <c r="H172" s="17"/>
      <c r="I172" s="68"/>
      <c r="J172" s="67"/>
      <c r="K172" s="17"/>
      <c r="L172" s="17"/>
      <c r="M172" s="17"/>
      <c r="N172" s="17"/>
      <c r="O172" s="17"/>
      <c r="P172" s="17"/>
      <c r="Q172" s="17"/>
      <c r="R172" s="18"/>
      <c r="S172" s="1"/>
      <c r="T172" s="109"/>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07"/>
      <c r="B173" s="108"/>
      <c r="C173" s="108"/>
      <c r="D173" s="17"/>
      <c r="E173" s="42" t="s">
        <v>40</v>
      </c>
      <c r="F173" s="42"/>
      <c r="G173" s="42"/>
      <c r="H173" s="17"/>
      <c r="I173" s="17"/>
      <c r="J173" s="17"/>
      <c r="K173" s="17"/>
      <c r="L173" s="17"/>
      <c r="M173" s="17"/>
      <c r="N173" s="17"/>
      <c r="O173" s="17"/>
      <c r="P173" s="17"/>
      <c r="Q173" s="17"/>
      <c r="R173" s="18"/>
      <c r="S173" s="1"/>
      <c r="T173" s="109"/>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07"/>
      <c r="B174" s="108"/>
      <c r="C174" s="108"/>
      <c r="D174" s="17"/>
      <c r="E174" s="44" t="s">
        <v>3</v>
      </c>
      <c r="F174" s="44" t="s">
        <v>2</v>
      </c>
      <c r="G174" s="44" t="s">
        <v>26</v>
      </c>
      <c r="H174" s="56">
        <f>I9</f>
        <v>25</v>
      </c>
      <c r="I174" s="31"/>
      <c r="J174" s="17"/>
      <c r="K174" s="17"/>
      <c r="L174" s="17"/>
      <c r="M174" s="17"/>
      <c r="N174" s="17"/>
      <c r="O174" s="17"/>
      <c r="P174" s="17"/>
      <c r="Q174" s="17"/>
      <c r="R174" s="18"/>
      <c r="S174" s="1"/>
      <c r="T174" s="109"/>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07"/>
      <c r="B175" s="108"/>
      <c r="C175" s="108"/>
      <c r="D175" s="17"/>
      <c r="E175" s="45">
        <f>$G$41+$G$48+$G$55</f>
        <v>0</v>
      </c>
      <c r="F175" s="45">
        <f>$I$17+$G$25+$G$33+$F$41+$F$48+$F$55</f>
        <v>0</v>
      </c>
      <c r="G175" s="45">
        <f>$J$17+$H$25+$H$33</f>
        <v>0</v>
      </c>
      <c r="H175" s="55">
        <f>SUM(E175:G175)</f>
        <v>0</v>
      </c>
      <c r="I175" s="31"/>
      <c r="J175" s="17"/>
      <c r="K175" s="17"/>
      <c r="L175" s="17"/>
      <c r="M175" s="17"/>
      <c r="N175" s="17"/>
      <c r="O175" s="17"/>
      <c r="P175" s="17"/>
      <c r="Q175" s="17"/>
      <c r="R175" s="18"/>
      <c r="S175" s="1"/>
      <c r="T175" s="109"/>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07"/>
      <c r="B176" s="108"/>
      <c r="C176" s="108"/>
      <c r="D176" s="17"/>
      <c r="E176" s="17"/>
      <c r="F176" s="17"/>
      <c r="G176" s="17"/>
      <c r="H176" s="17"/>
      <c r="I176" s="17"/>
      <c r="J176" s="17"/>
      <c r="K176" s="17"/>
      <c r="L176" s="17"/>
      <c r="M176" s="17"/>
      <c r="N176" s="17"/>
      <c r="O176" s="17"/>
      <c r="P176" s="17"/>
      <c r="Q176" s="17"/>
      <c r="R176" s="18"/>
      <c r="S176" s="1"/>
      <c r="T176" s="109"/>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07"/>
      <c r="B177" s="108"/>
      <c r="C177" s="108"/>
      <c r="D177" s="17"/>
      <c r="E177" s="20" t="s">
        <v>73</v>
      </c>
      <c r="F177" s="17"/>
      <c r="G177" s="17"/>
      <c r="H177" s="17"/>
      <c r="I177" s="17"/>
      <c r="J177" s="17"/>
      <c r="K177" s="17"/>
      <c r="L177" s="17"/>
      <c r="M177" s="17"/>
      <c r="N177" s="17"/>
      <c r="O177" s="17"/>
      <c r="P177" s="17"/>
      <c r="Q177" s="17"/>
      <c r="R177" s="18"/>
      <c r="S177" s="1"/>
      <c r="T177" s="109"/>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07"/>
      <c r="B178" s="108"/>
      <c r="C178" s="108"/>
      <c r="D178" s="17"/>
      <c r="E178" s="17"/>
      <c r="F178" s="17"/>
      <c r="G178" s="17"/>
      <c r="H178" s="17"/>
      <c r="I178" s="17"/>
      <c r="J178" s="17"/>
      <c r="K178" s="17"/>
      <c r="L178" s="17"/>
      <c r="M178" s="17"/>
      <c r="N178" s="17"/>
      <c r="O178" s="17"/>
      <c r="P178" s="17"/>
      <c r="Q178" s="17"/>
      <c r="R178" s="18"/>
      <c r="S178" s="1"/>
      <c r="T178" s="109"/>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07"/>
      <c r="B179" s="108"/>
      <c r="C179" s="108"/>
      <c r="D179" s="17"/>
      <c r="E179" s="62" t="s">
        <v>74</v>
      </c>
      <c r="F179" s="63"/>
      <c r="G179" s="64"/>
      <c r="H179" s="286">
        <f>($G$41+$G$48+$G$55)*($I$5/5)*Inputs!$I$33</f>
        <v>0</v>
      </c>
      <c r="I179" s="287"/>
      <c r="J179" s="17"/>
      <c r="K179" s="17"/>
      <c r="L179" s="17"/>
      <c r="M179" s="17"/>
      <c r="N179" s="17"/>
      <c r="O179" s="17"/>
      <c r="P179" s="17"/>
      <c r="Q179" s="17"/>
      <c r="R179" s="18"/>
      <c r="S179" s="1"/>
      <c r="T179" s="109"/>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07"/>
      <c r="B180" s="108"/>
      <c r="C180" s="108"/>
      <c r="D180" s="17"/>
      <c r="E180" s="48" t="s">
        <v>51</v>
      </c>
      <c r="F180" s="48"/>
      <c r="G180" s="48"/>
      <c r="H180" s="286">
        <f>($I$5/5)*(1/$M$5)*((Inputs!$I$33*(((IF($P$6=TRUE,J75,G61))*I17)+((IF($P$6=TRUE,J92,G78))*G25)+((IF($P$6=TRUE,J109,G95))*G33)+((IF($P$6=TRUE,J126,G112))*F41)+((IF($P$6=TRUE,J142,G128))*F48)+((IF($P$6=TRUE,J158,G144))*F55)))+(Inputs!$F$33*((($M$5-(IF($P$6=TRUE,J75,G61)))*I17)+(($M$5-(IF($P$6=TRUE,J92,G78)))*G25)+(($M$5-(IF($P$6=TRUE,J109,G95)))*G33)+(($M$5-(IF($P$6=TRUE,J126,G112)))*F41)+(($M$5-(IF($P$6=TRUE,J142,G128)))*F48)+(($M$5-(IF($P$6=TRUE,J158,G144)))*F55))))</f>
        <v>0</v>
      </c>
      <c r="I180" s="287"/>
      <c r="J180" s="17"/>
      <c r="K180" s="17"/>
      <c r="L180" s="17"/>
      <c r="M180" s="17"/>
      <c r="N180" s="17"/>
      <c r="O180" s="17"/>
      <c r="P180" s="17"/>
      <c r="Q180" s="17"/>
      <c r="R180" s="18"/>
      <c r="S180" s="1"/>
      <c r="T180" s="109"/>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07"/>
      <c r="B181" s="108"/>
      <c r="C181" s="108"/>
      <c r="D181" s="17"/>
      <c r="E181" s="48" t="s">
        <v>53</v>
      </c>
      <c r="F181" s="48"/>
      <c r="G181" s="48"/>
      <c r="H181" s="286">
        <f>($I$5/5)*(1/$M$5)*((Inputs!$I$33*((G162*J17)+(G165*H25)+(G168*H33)))+(Inputs!$F$33*((($M$5-G162)*J17)+(($M$5-G165)*H25)+(($M$5-G168)*H33))))</f>
        <v>0</v>
      </c>
      <c r="I181" s="287"/>
      <c r="J181" s="17"/>
      <c r="K181" s="17"/>
      <c r="L181" s="17"/>
      <c r="M181" s="17"/>
      <c r="N181" s="17"/>
      <c r="O181" s="17"/>
      <c r="P181" s="17"/>
      <c r="Q181" s="17"/>
      <c r="R181" s="18"/>
      <c r="S181" s="1"/>
      <c r="T181" s="109"/>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07"/>
      <c r="B182" s="108"/>
      <c r="C182" s="108"/>
      <c r="D182" s="17"/>
      <c r="E182" s="59" t="s">
        <v>75</v>
      </c>
      <c r="F182" s="48"/>
      <c r="G182" s="48"/>
      <c r="H182" s="288">
        <f>SUM(H179:I181)</f>
        <v>0</v>
      </c>
      <c r="I182" s="289"/>
      <c r="J182" s="17"/>
      <c r="K182" s="17"/>
      <c r="L182" s="17"/>
      <c r="M182" s="17"/>
      <c r="N182" s="17"/>
      <c r="O182" s="17"/>
      <c r="P182" s="17"/>
      <c r="Q182" s="17"/>
      <c r="R182" s="18"/>
      <c r="S182" s="1"/>
      <c r="T182" s="109"/>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07"/>
      <c r="B183" s="108"/>
      <c r="C183" s="108"/>
      <c r="D183" s="17"/>
      <c r="E183" s="17"/>
      <c r="F183" s="17"/>
      <c r="G183" s="17"/>
      <c r="H183" s="17"/>
      <c r="I183" s="17"/>
      <c r="J183" s="17"/>
      <c r="K183" s="17"/>
      <c r="L183" s="17"/>
      <c r="M183" s="17"/>
      <c r="N183" s="17"/>
      <c r="O183" s="17"/>
      <c r="P183" s="17"/>
      <c r="Q183" s="17"/>
      <c r="R183" s="18"/>
      <c r="S183" s="1"/>
      <c r="T183" s="109"/>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07"/>
      <c r="B184" s="108"/>
      <c r="C184" s="108"/>
      <c r="D184" s="17"/>
      <c r="E184" s="20" t="s">
        <v>130</v>
      </c>
      <c r="F184" s="17"/>
      <c r="G184" s="17"/>
      <c r="H184" s="17"/>
      <c r="I184" s="17"/>
      <c r="J184" s="17"/>
      <c r="K184" s="17"/>
      <c r="L184" s="17"/>
      <c r="M184" s="17"/>
      <c r="N184" s="17"/>
      <c r="O184" s="17"/>
      <c r="P184" s="17"/>
      <c r="Q184" s="17"/>
      <c r="R184" s="18"/>
      <c r="S184" s="1"/>
      <c r="T184" s="109"/>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07"/>
      <c r="B185" s="108"/>
      <c r="C185" s="108"/>
      <c r="D185" s="17"/>
      <c r="E185" s="17"/>
      <c r="F185" s="17"/>
      <c r="G185" s="17"/>
      <c r="H185" s="17"/>
      <c r="I185" s="17"/>
      <c r="J185" s="17"/>
      <c r="K185" s="17"/>
      <c r="L185" s="17"/>
      <c r="M185" s="17"/>
      <c r="N185" s="17"/>
      <c r="O185" s="17"/>
      <c r="P185" s="17"/>
      <c r="Q185" s="17"/>
      <c r="R185" s="18"/>
      <c r="S185" s="1"/>
      <c r="T185" s="109"/>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07"/>
      <c r="B186" s="108"/>
      <c r="C186" s="108"/>
      <c r="D186" s="17"/>
      <c r="E186" s="114" t="s">
        <v>131</v>
      </c>
      <c r="F186" s="115"/>
      <c r="G186" s="115"/>
      <c r="H186" s="286">
        <f>$H$182*Inputs!F12</f>
        <v>0</v>
      </c>
      <c r="I186" s="287"/>
      <c r="J186" s="17"/>
      <c r="K186" s="17"/>
      <c r="L186" s="17"/>
      <c r="M186" s="17"/>
      <c r="N186" s="17"/>
      <c r="O186" s="17"/>
      <c r="P186" s="17"/>
      <c r="Q186" s="17"/>
      <c r="R186" s="18"/>
      <c r="S186" s="1"/>
      <c r="T186" s="109"/>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07"/>
      <c r="B187" s="108"/>
      <c r="C187" s="108"/>
      <c r="D187" s="17"/>
      <c r="E187" s="114" t="s">
        <v>14</v>
      </c>
      <c r="F187" s="115"/>
      <c r="G187" s="115"/>
      <c r="H187" s="286">
        <f>$H$182*Inputs!H12</f>
        <v>0</v>
      </c>
      <c r="I187" s="287"/>
      <c r="J187" s="17"/>
      <c r="K187" s="17"/>
      <c r="L187" s="17"/>
      <c r="M187" s="17"/>
      <c r="N187" s="17"/>
      <c r="O187" s="17"/>
      <c r="P187" s="17"/>
      <c r="Q187" s="17"/>
      <c r="R187" s="18"/>
      <c r="S187" s="1"/>
      <c r="T187" s="109"/>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07"/>
      <c r="B188" s="108"/>
      <c r="C188" s="108"/>
      <c r="D188" s="17"/>
      <c r="E188" s="116" t="s">
        <v>116</v>
      </c>
      <c r="F188" s="14"/>
      <c r="G188" s="14"/>
      <c r="H188" s="286">
        <f>$H$182*Inputs!J12</f>
        <v>0</v>
      </c>
      <c r="I188" s="287"/>
      <c r="J188" s="17"/>
      <c r="K188" s="17"/>
      <c r="L188" s="17"/>
      <c r="M188" s="17"/>
      <c r="N188" s="17"/>
      <c r="O188" s="17"/>
      <c r="P188" s="17"/>
      <c r="Q188" s="17"/>
      <c r="R188" s="18"/>
      <c r="S188" s="1"/>
      <c r="T188" s="109"/>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07"/>
      <c r="B189" s="108"/>
      <c r="C189" s="108"/>
      <c r="D189" s="17"/>
      <c r="E189" s="114" t="s">
        <v>132</v>
      </c>
      <c r="F189" s="117"/>
      <c r="G189" s="118"/>
      <c r="H189" s="286">
        <f>$H$182*Inputs!L12</f>
        <v>0</v>
      </c>
      <c r="I189" s="287"/>
      <c r="J189" s="17"/>
      <c r="K189" s="17"/>
      <c r="L189" s="17"/>
      <c r="M189" s="17"/>
      <c r="N189" s="17"/>
      <c r="O189" s="17"/>
      <c r="P189" s="17"/>
      <c r="Q189" s="17"/>
      <c r="R189" s="18"/>
      <c r="S189" s="1"/>
      <c r="T189" s="109"/>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07"/>
      <c r="B190" s="108"/>
      <c r="C190" s="108"/>
      <c r="D190" s="17"/>
      <c r="E190" s="17"/>
      <c r="F190" s="17"/>
      <c r="G190" s="17"/>
      <c r="H190" s="17"/>
      <c r="I190" s="17"/>
      <c r="J190" s="17"/>
      <c r="K190" s="17"/>
      <c r="L190" s="17"/>
      <c r="M190" s="17"/>
      <c r="N190" s="17"/>
      <c r="O190" s="17"/>
      <c r="P190" s="17"/>
      <c r="Q190" s="17"/>
      <c r="R190" s="18"/>
      <c r="S190" s="1"/>
      <c r="T190" s="109"/>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07"/>
      <c r="B191" s="108"/>
      <c r="C191" s="108"/>
      <c r="D191" s="17"/>
      <c r="E191" s="20" t="s">
        <v>7</v>
      </c>
      <c r="F191" s="17"/>
      <c r="G191" s="17"/>
      <c r="H191" s="17"/>
      <c r="I191" s="17"/>
      <c r="J191" s="17"/>
      <c r="K191" s="17"/>
      <c r="L191" s="17"/>
      <c r="M191" s="17"/>
      <c r="N191" s="17"/>
      <c r="O191" s="17"/>
      <c r="P191" s="17"/>
      <c r="Q191" s="17"/>
      <c r="R191" s="18"/>
      <c r="S191" s="1"/>
      <c r="T191" s="109"/>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07"/>
      <c r="B192" s="108"/>
      <c r="C192" s="108"/>
      <c r="D192" s="17"/>
      <c r="E192" s="17"/>
      <c r="F192" s="17"/>
      <c r="G192" s="17"/>
      <c r="H192" s="17"/>
      <c r="I192" s="17"/>
      <c r="J192" s="17"/>
      <c r="K192" s="17"/>
      <c r="L192" s="17"/>
      <c r="M192" s="17"/>
      <c r="N192" s="17"/>
      <c r="O192" s="17"/>
      <c r="P192" s="17"/>
      <c r="Q192" s="17"/>
      <c r="R192" s="18"/>
      <c r="S192" s="1"/>
      <c r="T192" s="109"/>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07"/>
      <c r="B193" s="108"/>
      <c r="C193" s="108"/>
      <c r="D193" s="17"/>
      <c r="E193" s="62" t="s">
        <v>63</v>
      </c>
      <c r="F193" s="63"/>
      <c r="G193" s="64"/>
      <c r="H193" s="283">
        <f>(G17+F25+F33)*Inputs!$L$23</f>
        <v>0</v>
      </c>
      <c r="I193" s="284"/>
      <c r="J193" s="17"/>
      <c r="K193" s="17"/>
      <c r="L193" s="17"/>
      <c r="M193" s="17"/>
      <c r="N193" s="17"/>
      <c r="O193" s="17"/>
      <c r="P193" s="17"/>
      <c r="Q193" s="17"/>
      <c r="R193" s="18"/>
      <c r="S193" s="1"/>
      <c r="T193" s="109"/>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07"/>
      <c r="B194" s="108"/>
      <c r="C194" s="108"/>
      <c r="D194" s="17"/>
      <c r="E194" s="48" t="s">
        <v>65</v>
      </c>
      <c r="F194" s="48"/>
      <c r="G194" s="48"/>
      <c r="H194" s="283">
        <f>(((($M$5-G37)/G57)*G41)+((($M$5-G44)/G57)*G48)+((($M$5-G51)/G57)*G55))*Inputs!$L$23</f>
        <v>0</v>
      </c>
      <c r="I194" s="284"/>
      <c r="J194" s="17"/>
      <c r="K194" s="17"/>
      <c r="L194" s="17"/>
      <c r="M194" s="17"/>
      <c r="N194" s="17"/>
      <c r="O194" s="17"/>
      <c r="P194" s="17"/>
      <c r="Q194" s="17"/>
      <c r="R194" s="18"/>
      <c r="S194" s="1"/>
      <c r="T194" s="109"/>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07"/>
      <c r="B195" s="108"/>
      <c r="C195" s="108"/>
      <c r="D195" s="17"/>
      <c r="E195" s="48" t="s">
        <v>66</v>
      </c>
      <c r="F195" s="48"/>
      <c r="G195" s="48"/>
      <c r="H195" s="283">
        <f>(((($M$5-(IF($P$6=TRUE,J126,G112)))/G57)*F41)+((($M$5-(IF($P$6=TRUE,J142,G128)))/G57)*F48)+((($M$5-(IF($P$6=TRUE,J158,G144)))/G57)*F55))*Inputs!$L$23</f>
        <v>0</v>
      </c>
      <c r="I195" s="284"/>
      <c r="J195" s="17"/>
      <c r="K195" s="17"/>
      <c r="L195" s="17"/>
      <c r="M195" s="17"/>
      <c r="N195" s="17"/>
      <c r="O195" s="17"/>
      <c r="P195" s="17"/>
      <c r="Q195" s="17"/>
      <c r="R195" s="18"/>
      <c r="S195" s="1"/>
      <c r="T195" s="109"/>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07"/>
      <c r="B196" s="108"/>
      <c r="C196" s="108"/>
      <c r="D196" s="17"/>
      <c r="E196" s="48" t="s">
        <v>67</v>
      </c>
      <c r="F196" s="48"/>
      <c r="G196" s="48"/>
      <c r="H196" s="283">
        <f>(((($M$5-(IF($P$6=TRUE,J75,G61)))/G57)*I17)+((($M$5-(IF($P$6=TRUE,J92,G78)))/G57)*G25)+((($M$5-(IF($P$6=TRUE,J109,G95)))/G57)*G33))*Inputs!$L$23</f>
        <v>0</v>
      </c>
      <c r="I196" s="284"/>
      <c r="J196" s="17"/>
      <c r="K196" s="17"/>
      <c r="L196" s="17"/>
      <c r="M196" s="17"/>
      <c r="N196" s="17"/>
      <c r="O196" s="17"/>
      <c r="P196" s="17"/>
      <c r="Q196" s="17"/>
      <c r="R196" s="18"/>
      <c r="S196" s="1"/>
      <c r="T196" s="109"/>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07"/>
      <c r="B197" s="108"/>
      <c r="C197" s="108"/>
      <c r="D197" s="17"/>
      <c r="E197" s="48" t="s">
        <v>68</v>
      </c>
      <c r="F197" s="48"/>
      <c r="G197" s="48"/>
      <c r="H197" s="283">
        <f>(((($M$5-G162)/G57)*J17)+((($M$5-G165)/G57)*H25)+((($M$5-G168)/G57)*H33))*Inputs!$L$23</f>
        <v>0</v>
      </c>
      <c r="I197" s="284"/>
      <c r="J197" s="17"/>
      <c r="K197" s="17"/>
      <c r="L197" s="17"/>
      <c r="M197" s="17"/>
      <c r="N197" s="17"/>
      <c r="O197" s="17"/>
      <c r="P197" s="17"/>
      <c r="Q197" s="17"/>
      <c r="R197" s="18"/>
      <c r="S197" s="1"/>
      <c r="T197" s="109"/>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07"/>
      <c r="B198" s="108"/>
      <c r="C198" s="108"/>
      <c r="D198" s="17"/>
      <c r="E198" s="59" t="s">
        <v>69</v>
      </c>
      <c r="F198" s="59"/>
      <c r="G198" s="59"/>
      <c r="H198" s="290">
        <f>SUM(H193:I197)</f>
        <v>0</v>
      </c>
      <c r="I198" s="291"/>
      <c r="J198" s="17"/>
      <c r="K198" s="17"/>
      <c r="L198" s="17"/>
      <c r="M198" s="17"/>
      <c r="N198" s="17"/>
      <c r="O198" s="17"/>
      <c r="P198" s="17"/>
      <c r="Q198" s="17"/>
      <c r="R198" s="18"/>
      <c r="S198" s="1"/>
      <c r="T198" s="109"/>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07"/>
      <c r="B199" s="108"/>
      <c r="C199" s="108"/>
      <c r="D199" s="17"/>
      <c r="E199" s="17"/>
      <c r="F199" s="17"/>
      <c r="G199" s="17"/>
      <c r="H199" s="17"/>
      <c r="I199" s="17"/>
      <c r="J199" s="17"/>
      <c r="K199" s="17"/>
      <c r="L199" s="17"/>
      <c r="M199" s="17"/>
      <c r="N199" s="17"/>
      <c r="O199" s="17"/>
      <c r="P199" s="17"/>
      <c r="Q199" s="17"/>
      <c r="R199" s="18"/>
      <c r="S199" s="1"/>
      <c r="T199" s="109"/>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07"/>
      <c r="B200" s="108"/>
      <c r="C200" s="108"/>
      <c r="D200" s="17"/>
      <c r="E200" s="20" t="s">
        <v>8</v>
      </c>
      <c r="F200" s="17"/>
      <c r="G200" s="17"/>
      <c r="H200" s="17"/>
      <c r="I200" s="17"/>
      <c r="J200" s="17"/>
      <c r="K200" s="17"/>
      <c r="L200" s="17"/>
      <c r="M200" s="17"/>
      <c r="N200" s="17"/>
      <c r="O200" s="17"/>
      <c r="P200" s="17"/>
      <c r="Q200" s="17"/>
      <c r="R200" s="18"/>
      <c r="S200" s="1"/>
      <c r="T200" s="109"/>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07"/>
      <c r="B201" s="108"/>
      <c r="C201" s="108"/>
      <c r="D201" s="17"/>
      <c r="E201" s="17"/>
      <c r="F201" s="17"/>
      <c r="G201" s="17"/>
      <c r="H201" s="17"/>
      <c r="I201" s="17"/>
      <c r="J201" s="17"/>
      <c r="K201" s="17"/>
      <c r="L201" s="17"/>
      <c r="M201" s="17"/>
      <c r="N201" s="17"/>
      <c r="O201" s="17"/>
      <c r="P201" s="17"/>
      <c r="Q201" s="17"/>
      <c r="R201" s="18"/>
      <c r="S201" s="1"/>
      <c r="T201" s="109"/>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07"/>
      <c r="B202" s="108"/>
      <c r="C202" s="108"/>
      <c r="D202" s="17"/>
      <c r="E202" s="62" t="s">
        <v>70</v>
      </c>
      <c r="F202" s="63"/>
      <c r="G202" s="64"/>
      <c r="H202" s="283">
        <f>$I$9*Inputs!$F$23</f>
        <v>88848.24</v>
      </c>
      <c r="I202" s="284"/>
      <c r="J202" s="17"/>
      <c r="K202" s="17"/>
      <c r="L202" s="17"/>
      <c r="M202" s="17"/>
      <c r="N202" s="17"/>
      <c r="O202" s="17"/>
      <c r="P202" s="17"/>
      <c r="Q202" s="17"/>
      <c r="R202" s="18"/>
      <c r="S202" s="1"/>
      <c r="T202" s="109"/>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07"/>
      <c r="B203" s="108"/>
      <c r="C203" s="108"/>
      <c r="D203" s="17"/>
      <c r="E203" s="62" t="s">
        <v>71</v>
      </c>
      <c r="F203" s="63"/>
      <c r="G203" s="64"/>
      <c r="H203" s="283">
        <f>F17*Inputs!$J$23</f>
        <v>0</v>
      </c>
      <c r="I203" s="284"/>
      <c r="J203" s="17"/>
      <c r="K203" s="17"/>
      <c r="L203" s="17"/>
      <c r="M203" s="17"/>
      <c r="N203" s="17"/>
      <c r="O203" s="17"/>
      <c r="P203" s="17"/>
      <c r="Q203" s="17"/>
      <c r="R203" s="18"/>
      <c r="S203" s="1"/>
      <c r="T203" s="109"/>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07"/>
      <c r="B204" s="108"/>
      <c r="C204" s="108"/>
      <c r="D204" s="17"/>
      <c r="E204" s="62" t="s">
        <v>72</v>
      </c>
      <c r="F204" s="63"/>
      <c r="G204" s="64"/>
      <c r="H204" s="283">
        <f>H17*Inputs!$H$23</f>
        <v>0</v>
      </c>
      <c r="I204" s="284"/>
      <c r="J204" s="17"/>
      <c r="K204" s="17"/>
      <c r="L204" s="17"/>
      <c r="M204" s="17"/>
      <c r="N204" s="17"/>
      <c r="O204" s="17"/>
      <c r="P204" s="17"/>
      <c r="Q204" s="17"/>
      <c r="R204" s="18"/>
      <c r="S204" s="1"/>
      <c r="T204" s="109"/>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07"/>
      <c r="B205" s="108"/>
      <c r="C205" s="108"/>
      <c r="D205" s="17"/>
      <c r="E205" s="62" t="s">
        <v>2</v>
      </c>
      <c r="F205" s="63"/>
      <c r="G205" s="64"/>
      <c r="H205" s="283">
        <f>(I17+G25+G33+F41+F48+F55)*Inputs!$N$23</f>
        <v>0</v>
      </c>
      <c r="I205" s="284"/>
      <c r="J205" s="17"/>
      <c r="K205" s="17"/>
      <c r="L205" s="17"/>
      <c r="M205" s="17"/>
      <c r="N205" s="17"/>
      <c r="O205" s="17"/>
      <c r="P205" s="17"/>
      <c r="Q205" s="17"/>
      <c r="R205" s="18"/>
      <c r="S205" s="1"/>
      <c r="T205" s="109"/>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07"/>
      <c r="B206" s="108"/>
      <c r="C206" s="108"/>
      <c r="D206" s="17"/>
      <c r="E206" s="59" t="s">
        <v>69</v>
      </c>
      <c r="F206" s="59"/>
      <c r="G206" s="59"/>
      <c r="H206" s="290">
        <f>SUM(H202:I205)</f>
        <v>88848.24</v>
      </c>
      <c r="I206" s="291"/>
      <c r="J206" s="17"/>
      <c r="K206" s="17"/>
      <c r="L206" s="17"/>
      <c r="M206" s="17"/>
      <c r="N206" s="17"/>
      <c r="O206" s="17"/>
      <c r="P206" s="17"/>
      <c r="Q206" s="17"/>
      <c r="R206" s="18"/>
      <c r="S206" s="1"/>
      <c r="T206" s="109"/>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07"/>
      <c r="B207" s="108"/>
      <c r="C207" s="108"/>
      <c r="D207" s="17"/>
      <c r="E207" s="17"/>
      <c r="F207" s="17"/>
      <c r="G207" s="17"/>
      <c r="H207" s="17"/>
      <c r="I207" s="17"/>
      <c r="J207" s="17"/>
      <c r="K207" s="17"/>
      <c r="L207" s="17"/>
      <c r="M207" s="17"/>
      <c r="N207" s="17"/>
      <c r="O207" s="17"/>
      <c r="P207" s="17"/>
      <c r="Q207" s="17"/>
      <c r="R207" s="18"/>
      <c r="S207" s="1"/>
      <c r="T207" s="109"/>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07"/>
      <c r="B208" s="108"/>
      <c r="C208" s="108"/>
      <c r="D208" s="17"/>
      <c r="E208" s="20" t="s">
        <v>9</v>
      </c>
      <c r="F208" s="17"/>
      <c r="G208" s="17"/>
      <c r="H208" s="17"/>
      <c r="I208" s="17"/>
      <c r="J208" s="17"/>
      <c r="K208" s="17"/>
      <c r="L208" s="17"/>
      <c r="M208" s="17"/>
      <c r="N208" s="17"/>
      <c r="O208" s="17"/>
      <c r="P208" s="17"/>
      <c r="Q208" s="17"/>
      <c r="R208" s="18"/>
      <c r="S208" s="1"/>
      <c r="T208" s="109"/>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07"/>
      <c r="B209" s="108"/>
      <c r="C209" s="108"/>
      <c r="D209" s="17"/>
      <c r="E209" s="20"/>
      <c r="F209" s="17"/>
      <c r="G209" s="17"/>
      <c r="H209" s="17"/>
      <c r="I209" s="17"/>
      <c r="J209" s="17"/>
      <c r="K209" s="17"/>
      <c r="L209" s="17"/>
      <c r="M209" s="17"/>
      <c r="N209" s="17"/>
      <c r="O209" s="17"/>
      <c r="P209" s="17"/>
      <c r="Q209" s="17"/>
      <c r="R209" s="18"/>
      <c r="S209" s="1"/>
      <c r="T209" s="109"/>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07"/>
      <c r="B210" s="108"/>
      <c r="C210" s="108"/>
      <c r="D210" s="17"/>
      <c r="E210" s="114" t="s">
        <v>131</v>
      </c>
      <c r="F210" s="115"/>
      <c r="G210" s="115"/>
      <c r="H210" s="283">
        <f>H186*Inputs!F14</f>
        <v>0</v>
      </c>
      <c r="I210" s="284"/>
      <c r="J210" s="17"/>
      <c r="K210" s="17"/>
      <c r="L210" s="17"/>
      <c r="M210" s="17"/>
      <c r="N210" s="17"/>
      <c r="O210" s="17"/>
      <c r="P210" s="17"/>
      <c r="Q210" s="17"/>
      <c r="R210" s="18"/>
      <c r="S210" s="1"/>
      <c r="T210" s="109"/>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07"/>
      <c r="B211" s="108"/>
      <c r="C211" s="108"/>
      <c r="D211" s="17"/>
      <c r="E211" s="114" t="s">
        <v>14</v>
      </c>
      <c r="F211" s="115"/>
      <c r="G211" s="115"/>
      <c r="H211" s="283">
        <f>H187*Inputs!H14</f>
        <v>0</v>
      </c>
      <c r="I211" s="284"/>
      <c r="J211" s="17"/>
      <c r="K211" s="17"/>
      <c r="L211" s="17"/>
      <c r="M211" s="17"/>
      <c r="N211" s="17"/>
      <c r="O211" s="17"/>
      <c r="P211" s="17"/>
      <c r="Q211" s="17"/>
      <c r="R211" s="18"/>
      <c r="S211" s="1"/>
      <c r="T211" s="109"/>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07"/>
      <c r="B212" s="108"/>
      <c r="C212" s="108"/>
      <c r="D212" s="17"/>
      <c r="E212" s="116" t="s">
        <v>116</v>
      </c>
      <c r="F212" s="14"/>
      <c r="G212" s="14"/>
      <c r="H212" s="283">
        <f>H188*Inputs!J14</f>
        <v>0</v>
      </c>
      <c r="I212" s="284"/>
      <c r="J212" s="17"/>
      <c r="K212" s="17"/>
      <c r="L212" s="17"/>
      <c r="M212" s="17"/>
      <c r="N212" s="17"/>
      <c r="O212" s="17"/>
      <c r="P212" s="17"/>
      <c r="Q212" s="17"/>
      <c r="R212" s="18"/>
      <c r="S212" s="1"/>
      <c r="T212" s="109"/>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07"/>
      <c r="B213" s="108"/>
      <c r="C213" s="108"/>
      <c r="D213" s="17"/>
      <c r="E213" s="114" t="s">
        <v>132</v>
      </c>
      <c r="F213" s="117"/>
      <c r="G213" s="118"/>
      <c r="H213" s="283">
        <f>H189*Inputs!L14</f>
        <v>0</v>
      </c>
      <c r="I213" s="284"/>
      <c r="J213" s="17"/>
      <c r="K213" s="17"/>
      <c r="L213" s="17"/>
      <c r="M213" s="17"/>
      <c r="N213" s="17"/>
      <c r="O213" s="17"/>
      <c r="P213" s="17"/>
      <c r="Q213" s="17"/>
      <c r="R213" s="18"/>
      <c r="S213" s="1"/>
      <c r="T213" s="109"/>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07"/>
      <c r="B214" s="108"/>
      <c r="C214" s="108"/>
      <c r="D214" s="17"/>
      <c r="E214" s="62" t="s">
        <v>76</v>
      </c>
      <c r="F214" s="63"/>
      <c r="G214" s="64"/>
      <c r="H214" s="290">
        <f>SUM(H210:I213)</f>
        <v>0</v>
      </c>
      <c r="I214" s="291"/>
      <c r="J214" s="17"/>
      <c r="K214" s="17"/>
      <c r="L214" s="17"/>
      <c r="M214" s="17"/>
      <c r="N214" s="17"/>
      <c r="O214" s="17"/>
      <c r="P214" s="17"/>
      <c r="Q214" s="17"/>
      <c r="R214" s="18"/>
      <c r="S214" s="1"/>
      <c r="T214" s="109"/>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6"/>
      <c r="B215" s="17"/>
      <c r="C215" s="17"/>
      <c r="D215" s="17"/>
      <c r="E215" s="17"/>
      <c r="F215" s="17"/>
      <c r="G215" s="17"/>
      <c r="H215" s="17"/>
      <c r="I215" s="17"/>
      <c r="J215" s="17"/>
      <c r="K215" s="17"/>
      <c r="L215" s="17"/>
      <c r="M215" s="17"/>
      <c r="N215" s="17"/>
      <c r="O215" s="17"/>
      <c r="P215" s="17"/>
      <c r="Q215" s="17"/>
      <c r="R215" s="18"/>
      <c r="S215" s="1"/>
      <c r="T215" s="109"/>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6"/>
      <c r="B216" s="17"/>
      <c r="C216" s="17"/>
      <c r="D216" s="17"/>
      <c r="E216" s="17"/>
      <c r="F216" s="17"/>
      <c r="G216" s="17"/>
      <c r="H216" s="17"/>
      <c r="I216" s="17"/>
      <c r="J216" s="17"/>
      <c r="K216" s="17"/>
      <c r="L216" s="17"/>
      <c r="M216" s="17"/>
      <c r="N216" s="17"/>
      <c r="O216" s="17"/>
      <c r="P216" s="17"/>
      <c r="Q216" s="17"/>
      <c r="R216" s="18"/>
      <c r="S216" s="1"/>
      <c r="T216" s="109"/>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6"/>
      <c r="B217" s="17"/>
      <c r="C217" s="17"/>
      <c r="D217" s="17"/>
      <c r="E217" s="17"/>
      <c r="F217" s="17"/>
      <c r="G217" s="17"/>
      <c r="H217" s="17"/>
      <c r="I217" s="17"/>
      <c r="J217" s="17"/>
      <c r="K217" s="17"/>
      <c r="L217" s="17"/>
      <c r="M217" s="17"/>
      <c r="N217" s="17"/>
      <c r="O217" s="17"/>
      <c r="P217" s="17"/>
      <c r="Q217" s="17"/>
      <c r="R217" s="18"/>
      <c r="S217" s="1"/>
      <c r="T217" s="109"/>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21"/>
      <c r="B218" s="22"/>
      <c r="C218" s="22"/>
      <c r="D218" s="22"/>
      <c r="E218" s="22"/>
      <c r="F218" s="22"/>
      <c r="G218" s="22"/>
      <c r="H218" s="22"/>
      <c r="I218" s="22"/>
      <c r="J218" s="22"/>
      <c r="K218" s="22"/>
      <c r="L218" s="22"/>
      <c r="M218" s="22"/>
      <c r="N218" s="22"/>
      <c r="O218" s="22"/>
      <c r="P218" s="22"/>
      <c r="Q218" s="22"/>
      <c r="R218" s="23"/>
      <c r="S218" s="1"/>
      <c r="T218" s="109"/>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09"/>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09"/>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09"/>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09"/>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09"/>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09"/>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09"/>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09"/>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09"/>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09"/>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09"/>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09"/>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09"/>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09"/>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09"/>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09"/>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09"/>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09"/>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09"/>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09"/>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09"/>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09"/>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09"/>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09"/>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09"/>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09"/>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09"/>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09"/>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09"/>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09"/>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09"/>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09"/>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09"/>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09"/>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09"/>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09"/>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09"/>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09"/>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09"/>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09"/>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09"/>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09"/>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09"/>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09"/>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09"/>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09"/>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09"/>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09"/>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09"/>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09"/>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09"/>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09"/>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09"/>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09"/>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09"/>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09"/>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09"/>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09"/>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09"/>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09"/>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09"/>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09"/>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09"/>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09"/>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09"/>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09"/>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09"/>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09"/>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09"/>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09"/>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09"/>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09"/>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09"/>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09"/>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09"/>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09"/>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09"/>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09"/>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09"/>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09"/>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09"/>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09"/>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09"/>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09"/>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09"/>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09"/>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09"/>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09"/>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09"/>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09"/>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09"/>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09"/>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09"/>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09"/>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09"/>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09"/>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09"/>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09"/>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09"/>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09"/>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09"/>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09"/>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09"/>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09"/>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09"/>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09"/>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09"/>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09"/>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09"/>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09"/>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09"/>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09"/>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09"/>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09"/>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09"/>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09"/>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09"/>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09"/>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09"/>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09"/>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09"/>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09"/>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09"/>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09"/>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09"/>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09"/>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09"/>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09"/>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09"/>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09"/>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09"/>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
      <c r="B350" s="1"/>
      <c r="C350" s="1"/>
      <c r="D350" s="1"/>
      <c r="E350" s="1"/>
      <c r="F350" s="1"/>
      <c r="G350" s="1"/>
      <c r="H350" s="1"/>
      <c r="I350" s="1"/>
      <c r="J350" s="1"/>
      <c r="K350" s="1"/>
      <c r="L350" s="1"/>
      <c r="M350" s="1"/>
      <c r="N350" s="1"/>
      <c r="O350" s="1"/>
      <c r="P350" s="1"/>
      <c r="Q350" s="1"/>
      <c r="R350" s="1"/>
      <c r="S350" s="1"/>
      <c r="T350" s="109"/>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
      <c r="B351" s="1"/>
      <c r="C351" s="1"/>
      <c r="D351" s="1"/>
      <c r="E351" s="1"/>
      <c r="F351" s="1"/>
      <c r="G351" s="1"/>
      <c r="H351" s="1"/>
      <c r="I351" s="1"/>
      <c r="J351" s="1"/>
      <c r="K351" s="1"/>
      <c r="L351" s="1"/>
      <c r="M351" s="1"/>
      <c r="N351" s="1"/>
      <c r="O351" s="1"/>
      <c r="P351" s="1"/>
      <c r="Q351" s="1"/>
      <c r="R351" s="1"/>
      <c r="S351" s="1"/>
      <c r="T351" s="109"/>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
      <c r="B352" s="1"/>
      <c r="C352" s="1"/>
      <c r="D352" s="1"/>
      <c r="E352" s="1"/>
      <c r="F352" s="1"/>
      <c r="G352" s="1"/>
      <c r="H352" s="1"/>
      <c r="I352" s="1"/>
      <c r="J352" s="1"/>
      <c r="K352" s="1"/>
      <c r="L352" s="1"/>
      <c r="M352" s="1"/>
      <c r="N352" s="1"/>
      <c r="O352" s="1"/>
      <c r="P352" s="1"/>
      <c r="Q352" s="1"/>
      <c r="R352" s="1"/>
      <c r="S352" s="1"/>
      <c r="T352" s="109"/>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
      <c r="B353" s="1"/>
      <c r="C353" s="1"/>
      <c r="D353" s="1"/>
      <c r="E353" s="1"/>
      <c r="F353" s="1"/>
      <c r="G353" s="1"/>
      <c r="H353" s="1"/>
      <c r="I353" s="1"/>
      <c r="J353" s="1"/>
      <c r="K353" s="1"/>
      <c r="L353" s="1"/>
      <c r="M353" s="1"/>
      <c r="N353" s="1"/>
      <c r="O353" s="1"/>
      <c r="P353" s="1"/>
      <c r="Q353" s="1"/>
      <c r="R353" s="1"/>
      <c r="S353" s="1"/>
      <c r="T353" s="109"/>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A354" s="1"/>
      <c r="B354" s="1"/>
      <c r="C354" s="1"/>
      <c r="D354" s="1"/>
      <c r="E354" s="1"/>
      <c r="F354" s="1"/>
      <c r="G354" s="1"/>
      <c r="H354" s="1"/>
      <c r="I354" s="1"/>
      <c r="J354" s="1"/>
      <c r="K354" s="1"/>
      <c r="L354" s="1"/>
      <c r="M354" s="1"/>
      <c r="N354" s="1"/>
      <c r="O354" s="1"/>
      <c r="P354" s="1"/>
      <c r="Q354" s="1"/>
      <c r="R354" s="1"/>
      <c r="S354" s="1"/>
      <c r="T354" s="109"/>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spans="1:49" x14ac:dyDescent="0.2">
      <c r="A355" s="1"/>
      <c r="B355" s="1"/>
      <c r="C355" s="1"/>
      <c r="D355" s="1"/>
      <c r="E355" s="1"/>
      <c r="F355" s="1"/>
      <c r="G355" s="1"/>
      <c r="H355" s="1"/>
      <c r="I355" s="1"/>
      <c r="J355" s="1"/>
      <c r="K355" s="1"/>
      <c r="L355" s="1"/>
      <c r="M355" s="1"/>
      <c r="N355" s="1"/>
      <c r="O355" s="1"/>
      <c r="P355" s="1"/>
      <c r="Q355" s="1"/>
      <c r="R355" s="1"/>
      <c r="S355" s="1"/>
      <c r="T355" s="109"/>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spans="1:49" x14ac:dyDescent="0.2">
      <c r="A356" s="1"/>
      <c r="B356" s="1"/>
      <c r="C356" s="1"/>
      <c r="D356" s="1"/>
      <c r="E356" s="1"/>
      <c r="F356" s="1"/>
      <c r="G356" s="1"/>
      <c r="H356" s="1"/>
      <c r="I356" s="1"/>
      <c r="J356" s="1"/>
      <c r="K356" s="1"/>
      <c r="L356" s="1"/>
      <c r="M356" s="1"/>
      <c r="N356" s="1"/>
      <c r="O356" s="1"/>
      <c r="P356" s="1"/>
      <c r="Q356" s="1"/>
      <c r="R356" s="1"/>
      <c r="S356" s="1"/>
      <c r="T356" s="109"/>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spans="1:49" x14ac:dyDescent="0.2">
      <c r="A357" s="1"/>
      <c r="B357" s="1"/>
      <c r="C357" s="1"/>
      <c r="D357" s="1"/>
      <c r="E357" s="1"/>
      <c r="F357" s="1"/>
      <c r="G357" s="1"/>
      <c r="H357" s="1"/>
      <c r="I357" s="1"/>
      <c r="J357" s="1"/>
      <c r="K357" s="1"/>
      <c r="L357" s="1"/>
      <c r="M357" s="1"/>
      <c r="N357" s="1"/>
      <c r="O357" s="1"/>
      <c r="P357" s="1"/>
      <c r="Q357" s="1"/>
      <c r="R357" s="1"/>
      <c r="S357" s="1"/>
      <c r="T357" s="109"/>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row r="358" spans="1:49" x14ac:dyDescent="0.2">
      <c r="A358" s="1"/>
      <c r="B358" s="1"/>
      <c r="C358" s="1"/>
      <c r="D358" s="1"/>
      <c r="E358" s="1"/>
      <c r="F358" s="1"/>
      <c r="G358" s="1"/>
      <c r="H358" s="1"/>
      <c r="I358" s="1"/>
      <c r="J358" s="1"/>
      <c r="K358" s="1"/>
      <c r="L358" s="1"/>
      <c r="M358" s="1"/>
      <c r="N358" s="1"/>
      <c r="O358" s="1"/>
      <c r="P358" s="1"/>
      <c r="Q358" s="1"/>
      <c r="R358" s="1"/>
      <c r="S358" s="1"/>
      <c r="T358" s="109"/>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row>
    <row r="359" spans="1:49" x14ac:dyDescent="0.2">
      <c r="A359" s="1"/>
      <c r="B359" s="1"/>
      <c r="C359" s="1"/>
      <c r="D359" s="1"/>
      <c r="E359" s="1"/>
      <c r="F359" s="1"/>
      <c r="G359" s="1"/>
      <c r="H359" s="1"/>
      <c r="I359" s="1"/>
      <c r="J359" s="1"/>
      <c r="K359" s="1"/>
      <c r="L359" s="1"/>
      <c r="M359" s="1"/>
      <c r="N359" s="1"/>
      <c r="O359" s="1"/>
      <c r="P359" s="1"/>
      <c r="Q359" s="1"/>
      <c r="R359" s="1"/>
      <c r="S359" s="1"/>
      <c r="T359" s="109"/>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row>
    <row r="360" spans="1:49" x14ac:dyDescent="0.2">
      <c r="A360" s="1"/>
      <c r="B360" s="1"/>
      <c r="C360" s="1"/>
      <c r="D360" s="1"/>
      <c r="E360" s="1"/>
      <c r="F360" s="1"/>
      <c r="G360" s="1"/>
      <c r="H360" s="1"/>
      <c r="I360" s="1"/>
      <c r="J360" s="1"/>
      <c r="K360" s="1"/>
      <c r="L360" s="1"/>
      <c r="M360" s="1"/>
      <c r="N360" s="1"/>
      <c r="O360" s="1"/>
      <c r="P360" s="1"/>
      <c r="Q360" s="1"/>
      <c r="R360" s="1"/>
      <c r="S360" s="1"/>
      <c r="T360" s="109"/>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row>
    <row r="361" spans="1:49" x14ac:dyDescent="0.2">
      <c r="A361" s="1"/>
      <c r="B361" s="1"/>
      <c r="C361" s="1"/>
      <c r="D361" s="1"/>
      <c r="E361" s="1"/>
      <c r="F361" s="1"/>
      <c r="G361" s="1"/>
      <c r="H361" s="1"/>
      <c r="I361" s="1"/>
      <c r="J361" s="1"/>
      <c r="K361" s="1"/>
      <c r="L361" s="1"/>
      <c r="M361" s="1"/>
      <c r="N361" s="1"/>
      <c r="O361" s="1"/>
      <c r="P361" s="1"/>
      <c r="Q361" s="1"/>
      <c r="R361" s="1"/>
      <c r="S361" s="1"/>
      <c r="T361" s="109"/>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row>
    <row r="362" spans="1:49" x14ac:dyDescent="0.2">
      <c r="A362" s="1"/>
      <c r="B362" s="1"/>
      <c r="C362" s="1"/>
      <c r="D362" s="1"/>
      <c r="E362" s="1"/>
      <c r="F362" s="1"/>
      <c r="G362" s="1"/>
      <c r="H362" s="1"/>
      <c r="I362" s="1"/>
      <c r="J362" s="1"/>
      <c r="K362" s="1"/>
      <c r="L362" s="1"/>
      <c r="M362" s="1"/>
      <c r="N362" s="1"/>
      <c r="O362" s="1"/>
      <c r="P362" s="1"/>
      <c r="Q362" s="1"/>
      <c r="R362" s="1"/>
      <c r="S362" s="1"/>
      <c r="T362" s="109"/>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row>
    <row r="363" spans="1:49" x14ac:dyDescent="0.2">
      <c r="A363" s="1"/>
      <c r="B363" s="1"/>
      <c r="C363" s="1"/>
      <c r="D363" s="1"/>
      <c r="E363" s="1"/>
      <c r="F363" s="1"/>
      <c r="G363" s="1"/>
      <c r="H363" s="1"/>
      <c r="I363" s="1"/>
      <c r="J363" s="1"/>
      <c r="K363" s="1"/>
      <c r="L363" s="1"/>
      <c r="M363" s="1"/>
      <c r="N363" s="1"/>
      <c r="O363" s="1"/>
      <c r="P363" s="1"/>
      <c r="Q363" s="1"/>
      <c r="R363" s="1"/>
      <c r="S363" s="1"/>
      <c r="T363" s="109"/>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row>
    <row r="364" spans="1:49" x14ac:dyDescent="0.2">
      <c r="A364" s="1"/>
      <c r="B364" s="1"/>
      <c r="C364" s="1"/>
      <c r="D364" s="1"/>
      <c r="E364" s="1"/>
      <c r="F364" s="1"/>
      <c r="G364" s="1"/>
      <c r="H364" s="1"/>
      <c r="I364" s="1"/>
      <c r="J364" s="1"/>
      <c r="K364" s="1"/>
      <c r="L364" s="1"/>
      <c r="M364" s="1"/>
      <c r="N364" s="1"/>
      <c r="O364" s="1"/>
      <c r="P364" s="1"/>
      <c r="Q364" s="1"/>
      <c r="R364" s="1"/>
      <c r="S364" s="1"/>
      <c r="T364" s="109"/>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row>
    <row r="365" spans="1:49" x14ac:dyDescent="0.2">
      <c r="A365" s="1"/>
      <c r="B365" s="1"/>
      <c r="C365" s="1"/>
      <c r="D365" s="1"/>
      <c r="E365" s="1"/>
      <c r="F365" s="1"/>
      <c r="G365" s="1"/>
      <c r="H365" s="1"/>
      <c r="I365" s="1"/>
      <c r="J365" s="1"/>
      <c r="K365" s="1"/>
      <c r="L365" s="1"/>
      <c r="M365" s="1"/>
      <c r="N365" s="1"/>
      <c r="O365" s="1"/>
      <c r="P365" s="1"/>
      <c r="Q365" s="1"/>
      <c r="R365" s="1"/>
      <c r="S365" s="1"/>
      <c r="T365" s="109"/>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row>
    <row r="366" spans="1:49" x14ac:dyDescent="0.2">
      <c r="A366" s="1"/>
      <c r="B366" s="1"/>
      <c r="C366" s="1"/>
      <c r="D366" s="1"/>
      <c r="E366" s="1"/>
      <c r="F366" s="1"/>
      <c r="G366" s="1"/>
      <c r="H366" s="1"/>
      <c r="I366" s="1"/>
      <c r="J366" s="1"/>
      <c r="K366" s="1"/>
      <c r="L366" s="1"/>
      <c r="M366" s="1"/>
      <c r="N366" s="1"/>
      <c r="O366" s="1"/>
      <c r="P366" s="1"/>
      <c r="Q366" s="1"/>
      <c r="R366" s="1"/>
      <c r="S366" s="1"/>
      <c r="T366" s="109"/>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row>
    <row r="367" spans="1:49" x14ac:dyDescent="0.2">
      <c r="A367" s="1"/>
      <c r="B367" s="1"/>
      <c r="C367" s="1"/>
      <c r="D367" s="1"/>
      <c r="E367" s="1"/>
      <c r="F367" s="1"/>
      <c r="G367" s="1"/>
      <c r="H367" s="1"/>
      <c r="I367" s="1"/>
      <c r="J367" s="1"/>
      <c r="K367" s="1"/>
      <c r="L367" s="1"/>
      <c r="M367" s="1"/>
      <c r="N367" s="1"/>
      <c r="O367" s="1"/>
      <c r="P367" s="1"/>
      <c r="Q367" s="1"/>
      <c r="R367" s="1"/>
      <c r="S367" s="1"/>
      <c r="T367" s="109"/>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row>
    <row r="368" spans="1:49" x14ac:dyDescent="0.2">
      <c r="A368" s="1"/>
      <c r="B368" s="1"/>
      <c r="C368" s="1"/>
      <c r="D368" s="1"/>
      <c r="E368" s="1"/>
      <c r="F368" s="1"/>
      <c r="G368" s="1"/>
      <c r="H368" s="1"/>
      <c r="I368" s="1"/>
      <c r="J368" s="1"/>
      <c r="K368" s="1"/>
      <c r="L368" s="1"/>
      <c r="M368" s="1"/>
      <c r="N368" s="1"/>
      <c r="O368" s="1"/>
      <c r="P368" s="1"/>
      <c r="Q368" s="1"/>
      <c r="R368" s="1"/>
      <c r="S368" s="1"/>
      <c r="T368" s="109"/>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row>
    <row r="369" spans="1:49" x14ac:dyDescent="0.2">
      <c r="A369" s="1"/>
      <c r="B369" s="1"/>
      <c r="C369" s="1"/>
      <c r="D369" s="1"/>
      <c r="E369" s="1"/>
      <c r="F369" s="1"/>
      <c r="G369" s="1"/>
      <c r="H369" s="1"/>
      <c r="I369" s="1"/>
      <c r="J369" s="1"/>
      <c r="K369" s="1"/>
      <c r="L369" s="1"/>
      <c r="M369" s="1"/>
      <c r="N369" s="1"/>
      <c r="O369" s="1"/>
      <c r="P369" s="1"/>
      <c r="Q369" s="1"/>
      <c r="R369" s="1"/>
      <c r="S369" s="1"/>
      <c r="T369" s="109"/>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row>
    <row r="370" spans="1:49" x14ac:dyDescent="0.2">
      <c r="A370" s="1"/>
      <c r="B370" s="1"/>
      <c r="C370" s="1"/>
      <c r="D370" s="1"/>
      <c r="E370" s="1"/>
      <c r="F370" s="1"/>
      <c r="G370" s="1"/>
      <c r="H370" s="1"/>
      <c r="I370" s="1"/>
      <c r="J370" s="1"/>
      <c r="K370" s="1"/>
      <c r="L370" s="1"/>
      <c r="M370" s="1"/>
      <c r="N370" s="1"/>
      <c r="O370" s="1"/>
      <c r="P370" s="1"/>
      <c r="Q370" s="1"/>
      <c r="R370" s="1"/>
      <c r="S370" s="1"/>
      <c r="T370" s="109"/>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row>
    <row r="371" spans="1:49" x14ac:dyDescent="0.2">
      <c r="A371" s="1"/>
      <c r="B371" s="1"/>
      <c r="C371" s="1"/>
      <c r="D371" s="1"/>
      <c r="E371" s="1"/>
      <c r="F371" s="1"/>
      <c r="G371" s="1"/>
      <c r="H371" s="1"/>
      <c r="I371" s="1"/>
      <c r="J371" s="1"/>
      <c r="K371" s="1"/>
      <c r="L371" s="1"/>
      <c r="M371" s="1"/>
      <c r="N371" s="1"/>
      <c r="O371" s="1"/>
      <c r="P371" s="1"/>
      <c r="Q371" s="1"/>
      <c r="R371" s="1"/>
      <c r="S371" s="1"/>
      <c r="T371" s="109"/>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row>
    <row r="372" spans="1:49" x14ac:dyDescent="0.2">
      <c r="A372" s="1"/>
      <c r="B372" s="1"/>
      <c r="C372" s="1"/>
      <c r="D372" s="1"/>
      <c r="E372" s="1"/>
      <c r="F372" s="1"/>
      <c r="G372" s="1"/>
      <c r="H372" s="1"/>
      <c r="I372" s="1"/>
      <c r="J372" s="1"/>
      <c r="K372" s="1"/>
      <c r="L372" s="1"/>
      <c r="M372" s="1"/>
      <c r="N372" s="1"/>
      <c r="O372" s="1"/>
      <c r="P372" s="1"/>
      <c r="Q372" s="1"/>
      <c r="R372" s="1"/>
      <c r="S372" s="1"/>
      <c r="T372" s="109"/>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row>
    <row r="373" spans="1:49" x14ac:dyDescent="0.2">
      <c r="A373" s="1"/>
      <c r="B373" s="1"/>
      <c r="C373" s="1"/>
      <c r="D373" s="1"/>
      <c r="E373" s="1"/>
      <c r="F373" s="1"/>
      <c r="G373" s="1"/>
      <c r="H373" s="1"/>
      <c r="I373" s="1"/>
      <c r="J373" s="1"/>
      <c r="K373" s="1"/>
      <c r="L373" s="1"/>
      <c r="M373" s="1"/>
      <c r="N373" s="1"/>
      <c r="O373" s="1"/>
      <c r="P373" s="1"/>
      <c r="Q373" s="1"/>
      <c r="R373" s="1"/>
      <c r="S373" s="1"/>
      <c r="T373" s="109"/>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row>
    <row r="374" spans="1:49" x14ac:dyDescent="0.2">
      <c r="A374" s="1"/>
      <c r="B374" s="1"/>
      <c r="C374" s="1"/>
      <c r="D374" s="1"/>
      <c r="E374" s="1"/>
      <c r="F374" s="1"/>
      <c r="G374" s="1"/>
      <c r="H374" s="1"/>
      <c r="I374" s="1"/>
      <c r="J374" s="1"/>
      <c r="K374" s="1"/>
      <c r="L374" s="1"/>
      <c r="M374" s="1"/>
      <c r="N374" s="1"/>
      <c r="O374" s="1"/>
      <c r="P374" s="1"/>
      <c r="Q374" s="1"/>
      <c r="R374" s="1"/>
      <c r="S374" s="1"/>
      <c r="T374" s="109"/>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row>
    <row r="375" spans="1:49" x14ac:dyDescent="0.2">
      <c r="A375" s="1"/>
      <c r="B375" s="1"/>
      <c r="C375" s="1"/>
      <c r="D375" s="1"/>
      <c r="E375" s="1"/>
      <c r="F375" s="1"/>
      <c r="G375" s="1"/>
      <c r="H375" s="1"/>
      <c r="I375" s="1"/>
      <c r="J375" s="1"/>
      <c r="K375" s="1"/>
      <c r="L375" s="1"/>
      <c r="M375" s="1"/>
      <c r="N375" s="1"/>
      <c r="O375" s="1"/>
      <c r="P375" s="1"/>
      <c r="Q375" s="1"/>
      <c r="R375" s="1"/>
      <c r="S375" s="1"/>
      <c r="T375" s="109"/>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row>
    <row r="376" spans="1:49" x14ac:dyDescent="0.2">
      <c r="A376" s="1"/>
      <c r="B376" s="1"/>
      <c r="C376" s="1"/>
      <c r="D376" s="1"/>
      <c r="E376" s="1"/>
      <c r="F376" s="1"/>
      <c r="G376" s="1"/>
      <c r="H376" s="1"/>
      <c r="I376" s="1"/>
      <c r="J376" s="1"/>
      <c r="K376" s="1"/>
      <c r="L376" s="1"/>
      <c r="M376" s="1"/>
      <c r="N376" s="1"/>
      <c r="O376" s="1"/>
      <c r="P376" s="1"/>
      <c r="Q376" s="1"/>
      <c r="R376" s="1"/>
      <c r="S376" s="1"/>
      <c r="T376" s="109"/>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row>
    <row r="377" spans="1:49" x14ac:dyDescent="0.2">
      <c r="A377" s="1"/>
      <c r="B377" s="1"/>
      <c r="C377" s="1"/>
      <c r="D377" s="1"/>
      <c r="E377" s="1"/>
      <c r="F377" s="1"/>
      <c r="G377" s="1"/>
      <c r="H377" s="1"/>
      <c r="I377" s="1"/>
      <c r="J377" s="1"/>
      <c r="K377" s="1"/>
      <c r="L377" s="1"/>
      <c r="M377" s="1"/>
      <c r="N377" s="1"/>
      <c r="O377" s="1"/>
      <c r="P377" s="1"/>
      <c r="Q377" s="1"/>
      <c r="R377" s="1"/>
      <c r="S377" s="1"/>
      <c r="T377" s="109"/>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row>
    <row r="378" spans="1:49" x14ac:dyDescent="0.2">
      <c r="A378" s="1"/>
      <c r="B378" s="1"/>
      <c r="C378" s="1"/>
      <c r="D378" s="1"/>
      <c r="E378" s="1"/>
      <c r="F378" s="1"/>
      <c r="G378" s="1"/>
      <c r="H378" s="1"/>
      <c r="I378" s="1"/>
      <c r="J378" s="1"/>
      <c r="K378" s="1"/>
      <c r="L378" s="1"/>
      <c r="M378" s="1"/>
      <c r="N378" s="1"/>
      <c r="O378" s="1"/>
      <c r="P378" s="1"/>
      <c r="Q378" s="1"/>
      <c r="R378" s="1"/>
      <c r="S378" s="1"/>
      <c r="T378" s="109"/>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row>
    <row r="379" spans="1:49" x14ac:dyDescent="0.2">
      <c r="A379" s="1"/>
      <c r="B379" s="1"/>
      <c r="C379" s="1"/>
      <c r="D379" s="1"/>
      <c r="E379" s="1"/>
      <c r="F379" s="1"/>
      <c r="G379" s="1"/>
      <c r="H379" s="1"/>
      <c r="I379" s="1"/>
      <c r="J379" s="1"/>
      <c r="K379" s="1"/>
      <c r="L379" s="1"/>
      <c r="M379" s="1"/>
      <c r="N379" s="1"/>
      <c r="O379" s="1"/>
      <c r="P379" s="1"/>
      <c r="Q379" s="1"/>
      <c r="R379" s="1"/>
      <c r="S379" s="1"/>
      <c r="T379" s="109"/>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row>
    <row r="380" spans="1:49" x14ac:dyDescent="0.2">
      <c r="A380" s="1"/>
      <c r="B380" s="1"/>
      <c r="C380" s="1"/>
      <c r="D380" s="1"/>
      <c r="E380" s="1"/>
      <c r="F380" s="1"/>
      <c r="G380" s="1"/>
      <c r="H380" s="1"/>
      <c r="I380" s="1"/>
      <c r="J380" s="1"/>
      <c r="K380" s="1"/>
      <c r="L380" s="1"/>
      <c r="M380" s="1"/>
      <c r="N380" s="1"/>
      <c r="O380" s="1"/>
      <c r="P380" s="1"/>
      <c r="Q380" s="1"/>
      <c r="R380" s="1"/>
      <c r="S380" s="1"/>
      <c r="T380" s="109"/>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row>
    <row r="381" spans="1:49" x14ac:dyDescent="0.2">
      <c r="A381" s="1"/>
      <c r="B381" s="1"/>
      <c r="C381" s="1"/>
      <c r="D381" s="1"/>
      <c r="E381" s="1"/>
      <c r="F381" s="1"/>
      <c r="G381" s="1"/>
      <c r="H381" s="1"/>
      <c r="I381" s="1"/>
      <c r="J381" s="1"/>
      <c r="K381" s="1"/>
      <c r="L381" s="1"/>
      <c r="M381" s="1"/>
      <c r="N381" s="1"/>
      <c r="O381" s="1"/>
      <c r="P381" s="1"/>
      <c r="Q381" s="1"/>
      <c r="R381" s="1"/>
      <c r="S381" s="1"/>
      <c r="T381" s="109"/>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row>
    <row r="382" spans="1:49" x14ac:dyDescent="0.2">
      <c r="A382" s="1"/>
      <c r="B382" s="1"/>
      <c r="C382" s="1"/>
      <c r="D382" s="1"/>
      <c r="E382" s="1"/>
      <c r="F382" s="1"/>
      <c r="G382" s="1"/>
      <c r="H382" s="1"/>
      <c r="I382" s="1"/>
      <c r="J382" s="1"/>
      <c r="K382" s="1"/>
      <c r="L382" s="1"/>
      <c r="M382" s="1"/>
      <c r="N382" s="1"/>
      <c r="O382" s="1"/>
      <c r="P382" s="1"/>
      <c r="Q382" s="1"/>
      <c r="R382" s="1"/>
      <c r="S382" s="1"/>
      <c r="T382" s="109"/>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row>
    <row r="383" spans="1:49" x14ac:dyDescent="0.2">
      <c r="A383" s="1"/>
      <c r="B383" s="1"/>
      <c r="C383" s="1"/>
      <c r="D383" s="1"/>
      <c r="E383" s="1"/>
      <c r="F383" s="1"/>
      <c r="G383" s="1"/>
      <c r="H383" s="1"/>
      <c r="I383" s="1"/>
      <c r="J383" s="1"/>
      <c r="K383" s="1"/>
      <c r="L383" s="1"/>
      <c r="M383" s="1"/>
      <c r="N383" s="1"/>
      <c r="O383" s="1"/>
      <c r="P383" s="1"/>
      <c r="Q383" s="1"/>
      <c r="R383" s="1"/>
      <c r="S383" s="1"/>
      <c r="T383" s="109"/>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row>
    <row r="384" spans="1:49" x14ac:dyDescent="0.2">
      <c r="A384" s="1"/>
      <c r="B384" s="1"/>
      <c r="C384" s="1"/>
      <c r="D384" s="1"/>
      <c r="E384" s="1"/>
      <c r="F384" s="1"/>
      <c r="G384" s="1"/>
      <c r="H384" s="1"/>
      <c r="I384" s="1"/>
      <c r="J384" s="1"/>
      <c r="K384" s="1"/>
      <c r="L384" s="1"/>
      <c r="M384" s="1"/>
      <c r="N384" s="1"/>
      <c r="O384" s="1"/>
      <c r="P384" s="1"/>
      <c r="Q384" s="1"/>
      <c r="R384" s="1"/>
      <c r="S384" s="1"/>
      <c r="T384" s="109"/>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row>
    <row r="385" spans="1:49" x14ac:dyDescent="0.2">
      <c r="A385" s="1"/>
      <c r="B385" s="1"/>
      <c r="C385" s="1"/>
      <c r="D385" s="1"/>
      <c r="E385" s="1"/>
      <c r="F385" s="1"/>
      <c r="G385" s="1"/>
      <c r="H385" s="1"/>
      <c r="I385" s="1"/>
      <c r="J385" s="1"/>
      <c r="K385" s="1"/>
      <c r="L385" s="1"/>
      <c r="M385" s="1"/>
      <c r="N385" s="1"/>
      <c r="O385" s="1"/>
      <c r="P385" s="1"/>
      <c r="Q385" s="1"/>
      <c r="R385" s="1"/>
      <c r="S385" s="1"/>
      <c r="T385" s="109"/>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row>
    <row r="386" spans="1:49" x14ac:dyDescent="0.2">
      <c r="A386" s="1"/>
      <c r="B386" s="1"/>
      <c r="C386" s="1"/>
      <c r="D386" s="1"/>
      <c r="E386" s="1"/>
      <c r="F386" s="1"/>
      <c r="G386" s="1"/>
      <c r="H386" s="1"/>
      <c r="I386" s="1"/>
      <c r="J386" s="1"/>
      <c r="K386" s="1"/>
      <c r="L386" s="1"/>
      <c r="M386" s="1"/>
      <c r="N386" s="1"/>
      <c r="O386" s="1"/>
      <c r="P386" s="1"/>
      <c r="Q386" s="1"/>
      <c r="R386" s="1"/>
      <c r="S386" s="1"/>
      <c r="T386" s="109"/>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row>
    <row r="387" spans="1:49" x14ac:dyDescent="0.2">
      <c r="A387" s="1"/>
      <c r="B387" s="1"/>
      <c r="C387" s="1"/>
      <c r="D387" s="1"/>
      <c r="E387" s="1"/>
      <c r="F387" s="1"/>
      <c r="G387" s="1"/>
      <c r="H387" s="1"/>
      <c r="I387" s="1"/>
      <c r="J387" s="1"/>
      <c r="K387" s="1"/>
      <c r="L387" s="1"/>
      <c r="M387" s="1"/>
      <c r="N387" s="1"/>
      <c r="O387" s="1"/>
      <c r="P387" s="1"/>
      <c r="Q387" s="1"/>
      <c r="R387" s="1"/>
      <c r="S387" s="1"/>
      <c r="T387" s="109"/>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row>
    <row r="388" spans="1:49" x14ac:dyDescent="0.2">
      <c r="A388" s="1"/>
      <c r="B388" s="1"/>
      <c r="C388" s="1"/>
      <c r="D388" s="1"/>
      <c r="E388" s="1"/>
      <c r="F388" s="1"/>
      <c r="G388" s="1"/>
      <c r="H388" s="1"/>
      <c r="I388" s="1"/>
      <c r="J388" s="1"/>
      <c r="K388" s="1"/>
      <c r="L388" s="1"/>
      <c r="M388" s="1"/>
      <c r="N388" s="1"/>
      <c r="O388" s="1"/>
      <c r="P388" s="1"/>
      <c r="Q388" s="1"/>
      <c r="R388" s="1"/>
      <c r="S388" s="1"/>
      <c r="T388" s="109"/>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row>
    <row r="389" spans="1:49" x14ac:dyDescent="0.2">
      <c r="A389" s="1"/>
      <c r="B389" s="1"/>
      <c r="C389" s="1"/>
      <c r="D389" s="1"/>
      <c r="E389" s="1"/>
      <c r="F389" s="1"/>
      <c r="G389" s="1"/>
      <c r="H389" s="1"/>
      <c r="I389" s="1"/>
      <c r="J389" s="1"/>
      <c r="K389" s="1"/>
      <c r="L389" s="1"/>
      <c r="M389" s="1"/>
      <c r="N389" s="1"/>
      <c r="O389" s="1"/>
      <c r="P389" s="1"/>
      <c r="Q389" s="1"/>
      <c r="R389" s="1"/>
      <c r="S389" s="1"/>
      <c r="T389" s="109"/>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row>
    <row r="390" spans="1:49" x14ac:dyDescent="0.2">
      <c r="A390" s="1"/>
      <c r="B390" s="1"/>
      <c r="C390" s="1"/>
      <c r="D390" s="1"/>
      <c r="E390" s="1"/>
      <c r="F390" s="1"/>
      <c r="G390" s="1"/>
      <c r="H390" s="1"/>
      <c r="I390" s="1"/>
      <c r="J390" s="1"/>
      <c r="K390" s="1"/>
      <c r="L390" s="1"/>
      <c r="M390" s="1"/>
      <c r="N390" s="1"/>
      <c r="O390" s="1"/>
      <c r="P390" s="1"/>
      <c r="Q390" s="1"/>
      <c r="R390" s="1"/>
      <c r="S390" s="1"/>
      <c r="T390" s="109"/>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row>
    <row r="391" spans="1:49" x14ac:dyDescent="0.2">
      <c r="A391" s="1"/>
      <c r="B391" s="1"/>
      <c r="C391" s="1"/>
      <c r="D391" s="1"/>
      <c r="E391" s="1"/>
      <c r="F391" s="1"/>
      <c r="G391" s="1"/>
      <c r="H391" s="1"/>
      <c r="I391" s="1"/>
      <c r="J391" s="1"/>
      <c r="K391" s="1"/>
      <c r="L391" s="1"/>
      <c r="M391" s="1"/>
      <c r="N391" s="1"/>
      <c r="O391" s="1"/>
      <c r="P391" s="1"/>
      <c r="Q391" s="1"/>
      <c r="R391" s="1"/>
      <c r="S391" s="1"/>
      <c r="T391" s="109"/>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row>
    <row r="392" spans="1:49" x14ac:dyDescent="0.2">
      <c r="A392" s="1"/>
      <c r="B392" s="1"/>
      <c r="C392" s="1"/>
      <c r="D392" s="1"/>
      <c r="E392" s="1"/>
      <c r="F392" s="1"/>
      <c r="G392" s="1"/>
      <c r="H392" s="1"/>
      <c r="I392" s="1"/>
      <c r="J392" s="1"/>
      <c r="K392" s="1"/>
      <c r="L392" s="1"/>
      <c r="M392" s="1"/>
      <c r="N392" s="1"/>
      <c r="O392" s="1"/>
      <c r="P392" s="1"/>
      <c r="Q392" s="1"/>
      <c r="R392" s="1"/>
      <c r="S392" s="1"/>
      <c r="T392" s="109"/>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row>
    <row r="393" spans="1:49" x14ac:dyDescent="0.2">
      <c r="A393" s="1"/>
      <c r="B393" s="1"/>
      <c r="C393" s="1"/>
      <c r="D393" s="1"/>
      <c r="E393" s="1"/>
      <c r="F393" s="1"/>
      <c r="G393" s="1"/>
      <c r="H393" s="1"/>
      <c r="I393" s="1"/>
      <c r="J393" s="1"/>
      <c r="K393" s="1"/>
      <c r="L393" s="1"/>
      <c r="M393" s="1"/>
      <c r="N393" s="1"/>
      <c r="O393" s="1"/>
      <c r="P393" s="1"/>
      <c r="Q393" s="1"/>
      <c r="R393" s="1"/>
      <c r="S393" s="1"/>
      <c r="T393" s="109"/>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row>
    <row r="394" spans="1:49" x14ac:dyDescent="0.2">
      <c r="A394" s="1"/>
      <c r="B394" s="1"/>
      <c r="C394" s="1"/>
      <c r="D394" s="1"/>
      <c r="E394" s="1"/>
      <c r="F394" s="1"/>
      <c r="G394" s="1"/>
      <c r="H394" s="1"/>
      <c r="I394" s="1"/>
      <c r="J394" s="1"/>
      <c r="K394" s="1"/>
      <c r="L394" s="1"/>
      <c r="M394" s="1"/>
      <c r="N394" s="1"/>
      <c r="O394" s="1"/>
      <c r="P394" s="1"/>
      <c r="Q394" s="1"/>
      <c r="R394" s="1"/>
      <c r="S394" s="1"/>
      <c r="T394" s="109"/>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row>
    <row r="395" spans="1:49" x14ac:dyDescent="0.2">
      <c r="A395" s="1"/>
      <c r="B395" s="1"/>
      <c r="C395" s="1"/>
      <c r="D395" s="1"/>
      <c r="E395" s="1"/>
      <c r="F395" s="1"/>
      <c r="G395" s="1"/>
      <c r="H395" s="1"/>
      <c r="I395" s="1"/>
      <c r="J395" s="1"/>
      <c r="K395" s="1"/>
      <c r="L395" s="1"/>
      <c r="M395" s="1"/>
      <c r="N395" s="1"/>
      <c r="O395" s="1"/>
      <c r="P395" s="1"/>
      <c r="Q395" s="1"/>
      <c r="R395" s="1"/>
      <c r="S395" s="1"/>
      <c r="T395" s="109"/>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row>
    <row r="396" spans="1:49" x14ac:dyDescent="0.2">
      <c r="A396" s="1"/>
      <c r="B396" s="1"/>
      <c r="C396" s="1"/>
      <c r="D396" s="1"/>
      <c r="E396" s="1"/>
      <c r="F396" s="1"/>
      <c r="G396" s="1"/>
      <c r="H396" s="1"/>
      <c r="I396" s="1"/>
      <c r="J396" s="1"/>
      <c r="K396" s="1"/>
      <c r="L396" s="1"/>
      <c r="M396" s="1"/>
      <c r="N396" s="1"/>
      <c r="O396" s="1"/>
      <c r="P396" s="1"/>
      <c r="Q396" s="1"/>
      <c r="R396" s="1"/>
      <c r="S396" s="1"/>
      <c r="T396" s="109"/>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row>
    <row r="397" spans="1:49" x14ac:dyDescent="0.2">
      <c r="A397" s="1"/>
      <c r="B397" s="1"/>
      <c r="C397" s="1"/>
      <c r="D397" s="1"/>
      <c r="E397" s="1"/>
      <c r="F397" s="1"/>
      <c r="G397" s="1"/>
      <c r="H397" s="1"/>
      <c r="I397" s="1"/>
      <c r="J397" s="1"/>
      <c r="K397" s="1"/>
      <c r="L397" s="1"/>
      <c r="M397" s="1"/>
      <c r="N397" s="1"/>
      <c r="O397" s="1"/>
      <c r="P397" s="1"/>
      <c r="Q397" s="1"/>
      <c r="R397" s="1"/>
      <c r="S397" s="1"/>
      <c r="T397" s="109"/>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row>
    <row r="398" spans="1:49" x14ac:dyDescent="0.2">
      <c r="A398" s="1"/>
      <c r="B398" s="1"/>
      <c r="C398" s="1"/>
      <c r="D398" s="1"/>
      <c r="E398" s="1"/>
      <c r="F398" s="1"/>
      <c r="G398" s="1"/>
      <c r="H398" s="1"/>
      <c r="I398" s="1"/>
      <c r="J398" s="1"/>
      <c r="K398" s="1"/>
      <c r="L398" s="1"/>
      <c r="M398" s="1"/>
      <c r="N398" s="1"/>
      <c r="O398" s="1"/>
      <c r="P398" s="1"/>
      <c r="Q398" s="1"/>
      <c r="R398" s="1"/>
      <c r="S398" s="1"/>
      <c r="T398" s="109"/>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row>
    <row r="399" spans="1:49" x14ac:dyDescent="0.2">
      <c r="A399" s="1"/>
      <c r="B399" s="1"/>
      <c r="C399" s="1"/>
      <c r="D399" s="1"/>
      <c r="E399" s="1"/>
      <c r="F399" s="1"/>
      <c r="G399" s="1"/>
      <c r="H399" s="1"/>
      <c r="I399" s="1"/>
      <c r="J399" s="1"/>
      <c r="K399" s="1"/>
      <c r="L399" s="1"/>
      <c r="M399" s="1"/>
      <c r="N399" s="1"/>
      <c r="O399" s="1"/>
      <c r="P399" s="1"/>
      <c r="Q399" s="1"/>
      <c r="R399" s="1"/>
      <c r="S399" s="1"/>
      <c r="T399" s="109"/>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row>
    <row r="400" spans="1:49" x14ac:dyDescent="0.2">
      <c r="A400" s="1"/>
      <c r="B400" s="1"/>
      <c r="C400" s="1"/>
      <c r="D400" s="1"/>
      <c r="E400" s="1"/>
      <c r="F400" s="1"/>
      <c r="G400" s="1"/>
      <c r="H400" s="1"/>
      <c r="I400" s="1"/>
      <c r="J400" s="1"/>
      <c r="K400" s="1"/>
      <c r="L400" s="1"/>
      <c r="M400" s="1"/>
      <c r="N400" s="1"/>
      <c r="O400" s="1"/>
      <c r="P400" s="1"/>
      <c r="Q400" s="1"/>
      <c r="R400" s="1"/>
      <c r="S400" s="1"/>
      <c r="T400" s="109"/>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row>
    <row r="401" spans="1:49" x14ac:dyDescent="0.2">
      <c r="A401" s="1"/>
      <c r="B401" s="1"/>
      <c r="C401" s="1"/>
      <c r="D401" s="1"/>
      <c r="E401" s="1"/>
      <c r="F401" s="1"/>
      <c r="G401" s="1"/>
      <c r="H401" s="1"/>
      <c r="I401" s="1"/>
      <c r="J401" s="1"/>
      <c r="K401" s="1"/>
      <c r="L401" s="1"/>
      <c r="M401" s="1"/>
      <c r="N401" s="1"/>
      <c r="O401" s="1"/>
      <c r="P401" s="1"/>
      <c r="Q401" s="1"/>
      <c r="R401" s="1"/>
      <c r="S401" s="1"/>
      <c r="T401" s="109"/>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row>
    <row r="402" spans="1:49" x14ac:dyDescent="0.2">
      <c r="A402" s="1"/>
      <c r="B402" s="1"/>
      <c r="C402" s="1"/>
      <c r="D402" s="1"/>
      <c r="E402" s="1"/>
      <c r="F402" s="1"/>
      <c r="G402" s="1"/>
      <c r="H402" s="1"/>
      <c r="I402" s="1"/>
      <c r="J402" s="1"/>
      <c r="K402" s="1"/>
      <c r="L402" s="1"/>
      <c r="M402" s="1"/>
      <c r="N402" s="1"/>
      <c r="O402" s="1"/>
      <c r="P402" s="1"/>
      <c r="Q402" s="1"/>
      <c r="R402" s="1"/>
      <c r="S402" s="1"/>
      <c r="T402" s="109"/>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row>
    <row r="403" spans="1:49" x14ac:dyDescent="0.2">
      <c r="A403" s="1"/>
      <c r="B403" s="1"/>
      <c r="C403" s="1"/>
      <c r="D403" s="1"/>
      <c r="E403" s="1"/>
      <c r="F403" s="1"/>
      <c r="G403" s="1"/>
      <c r="H403" s="1"/>
      <c r="I403" s="1"/>
      <c r="J403" s="1"/>
      <c r="K403" s="1"/>
      <c r="L403" s="1"/>
      <c r="M403" s="1"/>
      <c r="N403" s="1"/>
      <c r="O403" s="1"/>
      <c r="P403" s="1"/>
      <c r="Q403" s="1"/>
      <c r="R403" s="1"/>
      <c r="S403" s="1"/>
      <c r="T403" s="109"/>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row>
    <row r="404" spans="1:49" x14ac:dyDescent="0.2">
      <c r="A404" s="1"/>
      <c r="B404" s="1"/>
      <c r="C404" s="1"/>
      <c r="D404" s="1"/>
      <c r="E404" s="1"/>
      <c r="F404" s="1"/>
      <c r="G404" s="1"/>
      <c r="H404" s="1"/>
      <c r="I404" s="1"/>
      <c r="J404" s="1"/>
      <c r="K404" s="1"/>
      <c r="L404" s="1"/>
      <c r="M404" s="1"/>
      <c r="N404" s="1"/>
      <c r="O404" s="1"/>
      <c r="P404" s="1"/>
      <c r="Q404" s="1"/>
      <c r="R404" s="1"/>
      <c r="S404" s="1"/>
      <c r="T404" s="109"/>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row>
    <row r="405" spans="1:49" x14ac:dyDescent="0.2">
      <c r="A405" s="1"/>
      <c r="B405" s="1"/>
      <c r="C405" s="1"/>
      <c r="D405" s="1"/>
      <c r="E405" s="1"/>
      <c r="F405" s="1"/>
      <c r="G405" s="1"/>
      <c r="H405" s="1"/>
      <c r="I405" s="1"/>
      <c r="J405" s="1"/>
      <c r="K405" s="1"/>
      <c r="L405" s="1"/>
      <c r="M405" s="1"/>
      <c r="N405" s="1"/>
      <c r="O405" s="1"/>
      <c r="P405" s="1"/>
      <c r="Q405" s="1"/>
      <c r="R405" s="1"/>
      <c r="S405" s="1"/>
      <c r="T405" s="109"/>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row>
    <row r="406" spans="1:49" x14ac:dyDescent="0.2">
      <c r="A406" s="1"/>
      <c r="B406" s="1"/>
      <c r="C406" s="1"/>
      <c r="D406" s="1"/>
      <c r="E406" s="1"/>
      <c r="F406" s="1"/>
      <c r="G406" s="1"/>
      <c r="H406" s="1"/>
      <c r="I406" s="1"/>
      <c r="J406" s="1"/>
      <c r="K406" s="1"/>
      <c r="L406" s="1"/>
      <c r="M406" s="1"/>
      <c r="N406" s="1"/>
      <c r="O406" s="1"/>
      <c r="P406" s="1"/>
      <c r="Q406" s="1"/>
      <c r="R406" s="1"/>
      <c r="S406" s="1"/>
      <c r="T406" s="109"/>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row>
    <row r="407" spans="1:49" x14ac:dyDescent="0.2">
      <c r="A407" s="1"/>
      <c r="B407" s="1"/>
      <c r="C407" s="1"/>
      <c r="D407" s="1"/>
      <c r="E407" s="1"/>
      <c r="F407" s="1"/>
      <c r="G407" s="1"/>
      <c r="H407" s="1"/>
      <c r="I407" s="1"/>
      <c r="J407" s="1"/>
      <c r="K407" s="1"/>
      <c r="L407" s="1"/>
      <c r="M407" s="1"/>
      <c r="N407" s="1"/>
      <c r="O407" s="1"/>
      <c r="P407" s="1"/>
      <c r="Q407" s="1"/>
      <c r="R407" s="1"/>
      <c r="S407" s="1"/>
      <c r="T407" s="109"/>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row>
    <row r="408" spans="1:49" x14ac:dyDescent="0.2">
      <c r="A408" s="1"/>
      <c r="B408" s="1"/>
      <c r="C408" s="1"/>
      <c r="D408" s="1"/>
      <c r="E408" s="1"/>
      <c r="F408" s="1"/>
      <c r="G408" s="1"/>
      <c r="H408" s="1"/>
      <c r="I408" s="1"/>
      <c r="J408" s="1"/>
      <c r="K408" s="1"/>
      <c r="L408" s="1"/>
      <c r="M408" s="1"/>
      <c r="N408" s="1"/>
      <c r="O408" s="1"/>
      <c r="P408" s="1"/>
      <c r="Q408" s="1"/>
      <c r="R408" s="1"/>
      <c r="S408" s="1"/>
      <c r="T408" s="109"/>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row>
    <row r="409" spans="1:49" x14ac:dyDescent="0.2">
      <c r="A409" s="1"/>
      <c r="B409" s="1"/>
      <c r="C409" s="1"/>
      <c r="D409" s="1"/>
      <c r="E409" s="1"/>
      <c r="F409" s="1"/>
      <c r="G409" s="1"/>
      <c r="H409" s="1"/>
      <c r="I409" s="1"/>
      <c r="J409" s="1"/>
      <c r="K409" s="1"/>
      <c r="L409" s="1"/>
      <c r="M409" s="1"/>
      <c r="N409" s="1"/>
      <c r="O409" s="1"/>
      <c r="P409" s="1"/>
      <c r="Q409" s="1"/>
      <c r="R409" s="1"/>
      <c r="S409" s="1"/>
      <c r="T409" s="109"/>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row>
    <row r="410" spans="1:49" x14ac:dyDescent="0.2">
      <c r="A410" s="1"/>
      <c r="B410" s="1"/>
      <c r="C410" s="1"/>
      <c r="D410" s="1"/>
      <c r="E410" s="1"/>
      <c r="F410" s="1"/>
      <c r="G410" s="1"/>
      <c r="H410" s="1"/>
      <c r="I410" s="1"/>
      <c r="J410" s="1"/>
      <c r="K410" s="1"/>
      <c r="L410" s="1"/>
      <c r="M410" s="1"/>
      <c r="N410" s="1"/>
      <c r="O410" s="1"/>
      <c r="P410" s="1"/>
      <c r="Q410" s="1"/>
      <c r="R410" s="1"/>
      <c r="S410" s="1"/>
      <c r="T410" s="109"/>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row>
    <row r="411" spans="1:49" x14ac:dyDescent="0.2">
      <c r="A411" s="1"/>
      <c r="B411" s="1"/>
      <c r="C411" s="1"/>
      <c r="D411" s="1"/>
      <c r="E411" s="1"/>
      <c r="F411" s="1"/>
      <c r="G411" s="1"/>
      <c r="H411" s="1"/>
      <c r="I411" s="1"/>
      <c r="J411" s="1"/>
      <c r="K411" s="1"/>
      <c r="L411" s="1"/>
      <c r="M411" s="1"/>
      <c r="N411" s="1"/>
      <c r="O411" s="1"/>
      <c r="P411" s="1"/>
      <c r="Q411" s="1"/>
      <c r="R411" s="1"/>
      <c r="S411" s="1"/>
      <c r="T411" s="109"/>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row>
    <row r="412" spans="1:49" x14ac:dyDescent="0.2">
      <c r="A412" s="1"/>
      <c r="B412" s="1"/>
      <c r="C412" s="1"/>
      <c r="D412" s="1"/>
      <c r="E412" s="1"/>
      <c r="F412" s="1"/>
      <c r="G412" s="1"/>
      <c r="H412" s="1"/>
      <c r="I412" s="1"/>
      <c r="J412" s="1"/>
      <c r="K412" s="1"/>
      <c r="L412" s="1"/>
      <c r="M412" s="1"/>
      <c r="N412" s="1"/>
      <c r="O412" s="1"/>
      <c r="P412" s="1"/>
      <c r="Q412" s="1"/>
      <c r="R412" s="1"/>
      <c r="S412" s="1"/>
      <c r="T412" s="109"/>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row>
    <row r="413" spans="1:49" x14ac:dyDescent="0.2">
      <c r="A413" s="1"/>
      <c r="B413" s="1"/>
      <c r="C413" s="1"/>
      <c r="D413" s="1"/>
      <c r="E413" s="1"/>
      <c r="F413" s="1"/>
      <c r="G413" s="1"/>
      <c r="H413" s="1"/>
      <c r="I413" s="1"/>
      <c r="J413" s="1"/>
      <c r="K413" s="1"/>
      <c r="L413" s="1"/>
      <c r="M413" s="1"/>
      <c r="N413" s="1"/>
      <c r="O413" s="1"/>
      <c r="P413" s="1"/>
      <c r="Q413" s="1"/>
      <c r="R413" s="1"/>
      <c r="S413" s="1"/>
      <c r="T413" s="109"/>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row>
    <row r="414" spans="1:49" x14ac:dyDescent="0.2">
      <c r="A414" s="1"/>
      <c r="B414" s="1"/>
      <c r="C414" s="1"/>
      <c r="D414" s="1"/>
      <c r="E414" s="1"/>
      <c r="F414" s="1"/>
      <c r="G414" s="1"/>
      <c r="H414" s="1"/>
      <c r="I414" s="1"/>
      <c r="J414" s="1"/>
      <c r="K414" s="1"/>
      <c r="L414" s="1"/>
      <c r="M414" s="1"/>
      <c r="N414" s="1"/>
      <c r="O414" s="1"/>
      <c r="P414" s="1"/>
      <c r="Q414" s="1"/>
      <c r="R414" s="1"/>
      <c r="S414" s="1"/>
      <c r="T414" s="109"/>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row>
    <row r="415" spans="1:49" x14ac:dyDescent="0.2">
      <c r="A415" s="1"/>
      <c r="B415" s="1"/>
      <c r="C415" s="1"/>
      <c r="D415" s="1"/>
      <c r="E415" s="1"/>
      <c r="F415" s="1"/>
      <c r="G415" s="1"/>
      <c r="H415" s="1"/>
      <c r="I415" s="1"/>
      <c r="J415" s="1"/>
      <c r="K415" s="1"/>
      <c r="L415" s="1"/>
      <c r="M415" s="1"/>
      <c r="N415" s="1"/>
      <c r="O415" s="1"/>
      <c r="P415" s="1"/>
      <c r="Q415" s="1"/>
      <c r="R415" s="1"/>
      <c r="S415" s="1"/>
      <c r="T415" s="109"/>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row>
    <row r="416" spans="1:49" x14ac:dyDescent="0.2">
      <c r="A416" s="1"/>
      <c r="B416" s="1"/>
      <c r="C416" s="1"/>
      <c r="D416" s="1"/>
      <c r="E416" s="1"/>
      <c r="F416" s="1"/>
      <c r="G416" s="1"/>
      <c r="H416" s="1"/>
      <c r="I416" s="1"/>
      <c r="J416" s="1"/>
      <c r="K416" s="1"/>
      <c r="L416" s="1"/>
      <c r="M416" s="1"/>
      <c r="N416" s="1"/>
      <c r="O416" s="1"/>
      <c r="P416" s="1"/>
      <c r="Q416" s="1"/>
      <c r="R416" s="1"/>
      <c r="S416" s="1"/>
      <c r="T416" s="109"/>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row>
    <row r="417" spans="1:49" x14ac:dyDescent="0.2">
      <c r="A417" s="1"/>
      <c r="B417" s="1"/>
      <c r="C417" s="1"/>
      <c r="D417" s="1"/>
      <c r="E417" s="1"/>
      <c r="F417" s="1"/>
      <c r="G417" s="1"/>
      <c r="H417" s="1"/>
      <c r="I417" s="1"/>
      <c r="J417" s="1"/>
      <c r="K417" s="1"/>
      <c r="L417" s="1"/>
      <c r="M417" s="1"/>
      <c r="N417" s="1"/>
      <c r="O417" s="1"/>
      <c r="P417" s="1"/>
      <c r="Q417" s="1"/>
      <c r="R417" s="1"/>
      <c r="S417" s="1"/>
      <c r="T417" s="109"/>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row>
    <row r="418" spans="1:49" x14ac:dyDescent="0.2">
      <c r="A418" s="1"/>
      <c r="B418" s="1"/>
      <c r="C418" s="1"/>
      <c r="D418" s="1"/>
      <c r="E418" s="1"/>
      <c r="F418" s="1"/>
      <c r="G418" s="1"/>
      <c r="H418" s="1"/>
      <c r="I418" s="1"/>
      <c r="J418" s="1"/>
      <c r="K418" s="1"/>
      <c r="L418" s="1"/>
      <c r="M418" s="1"/>
      <c r="N418" s="1"/>
      <c r="O418" s="1"/>
      <c r="P418" s="1"/>
      <c r="Q418" s="1"/>
      <c r="R418" s="1"/>
      <c r="S418" s="1"/>
      <c r="T418" s="109"/>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row>
    <row r="419" spans="1:49" x14ac:dyDescent="0.2">
      <c r="A419" s="1"/>
      <c r="B419" s="1"/>
      <c r="C419" s="1"/>
      <c r="D419" s="1"/>
      <c r="E419" s="1"/>
      <c r="F419" s="1"/>
      <c r="G419" s="1"/>
      <c r="H419" s="1"/>
      <c r="I419" s="1"/>
      <c r="J419" s="1"/>
      <c r="K419" s="1"/>
      <c r="L419" s="1"/>
      <c r="M419" s="1"/>
      <c r="N419" s="1"/>
      <c r="O419" s="1"/>
      <c r="P419" s="1"/>
      <c r="Q419" s="1"/>
      <c r="R419" s="1"/>
      <c r="S419" s="1"/>
      <c r="T419" s="109"/>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row>
    <row r="420" spans="1:49" x14ac:dyDescent="0.2">
      <c r="A420" s="1"/>
      <c r="B420" s="1"/>
      <c r="C420" s="1"/>
      <c r="D420" s="1"/>
      <c r="E420" s="1"/>
      <c r="F420" s="1"/>
      <c r="G420" s="1"/>
      <c r="H420" s="1"/>
      <c r="I420" s="1"/>
      <c r="J420" s="1"/>
      <c r="K420" s="1"/>
      <c r="L420" s="1"/>
      <c r="M420" s="1"/>
      <c r="N420" s="1"/>
      <c r="O420" s="1"/>
      <c r="P420" s="1"/>
      <c r="Q420" s="1"/>
      <c r="R420" s="1"/>
      <c r="S420" s="1"/>
      <c r="T420" s="109"/>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row>
    <row r="421" spans="1:49" x14ac:dyDescent="0.2">
      <c r="A421" s="1"/>
      <c r="B421" s="1"/>
      <c r="C421" s="1"/>
      <c r="D421" s="1"/>
      <c r="E421" s="1"/>
      <c r="F421" s="1"/>
      <c r="G421" s="1"/>
      <c r="H421" s="1"/>
      <c r="I421" s="1"/>
      <c r="J421" s="1"/>
      <c r="K421" s="1"/>
      <c r="L421" s="1"/>
      <c r="M421" s="1"/>
      <c r="N421" s="1"/>
      <c r="O421" s="1"/>
      <c r="P421" s="1"/>
      <c r="Q421" s="1"/>
      <c r="R421" s="1"/>
      <c r="S421" s="1"/>
      <c r="T421" s="109"/>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row>
    <row r="422" spans="1:49" x14ac:dyDescent="0.2">
      <c r="A422" s="1"/>
      <c r="B422" s="1"/>
      <c r="C422" s="1"/>
      <c r="D422" s="1"/>
      <c r="E422" s="1"/>
      <c r="F422" s="1"/>
      <c r="G422" s="1"/>
      <c r="H422" s="1"/>
      <c r="I422" s="1"/>
      <c r="J422" s="1"/>
      <c r="K422" s="1"/>
      <c r="L422" s="1"/>
      <c r="M422" s="1"/>
      <c r="N422" s="1"/>
      <c r="O422" s="1"/>
      <c r="P422" s="1"/>
      <c r="Q422" s="1"/>
      <c r="R422" s="1"/>
      <c r="S422" s="1"/>
      <c r="T422" s="109"/>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row>
    <row r="423" spans="1:49" x14ac:dyDescent="0.2">
      <c r="A423" s="1"/>
      <c r="B423" s="1"/>
      <c r="C423" s="1"/>
      <c r="D423" s="1"/>
      <c r="E423" s="1"/>
      <c r="F423" s="1"/>
      <c r="G423" s="1"/>
      <c r="H423" s="1"/>
      <c r="I423" s="1"/>
      <c r="J423" s="1"/>
      <c r="K423" s="1"/>
      <c r="L423" s="1"/>
      <c r="M423" s="1"/>
      <c r="N423" s="1"/>
      <c r="O423" s="1"/>
      <c r="P423" s="1"/>
      <c r="Q423" s="1"/>
      <c r="R423" s="1"/>
      <c r="S423" s="1"/>
      <c r="T423" s="109"/>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row>
    <row r="424" spans="1:49" x14ac:dyDescent="0.2">
      <c r="A424" s="1"/>
      <c r="B424" s="1"/>
      <c r="C424" s="1"/>
      <c r="D424" s="1"/>
      <c r="E424" s="1"/>
      <c r="F424" s="1"/>
      <c r="G424" s="1"/>
      <c r="H424" s="1"/>
      <c r="I424" s="1"/>
      <c r="J424" s="1"/>
      <c r="K424" s="1"/>
      <c r="L424" s="1"/>
      <c r="M424" s="1"/>
      <c r="N424" s="1"/>
      <c r="O424" s="1"/>
      <c r="P424" s="1"/>
      <c r="Q424" s="1"/>
      <c r="R424" s="1"/>
      <c r="S424" s="1"/>
      <c r="T424" s="109"/>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row>
    <row r="425" spans="1:49" x14ac:dyDescent="0.2">
      <c r="A425" s="1"/>
      <c r="B425" s="1"/>
      <c r="C425" s="1"/>
      <c r="D425" s="1"/>
      <c r="E425" s="1"/>
      <c r="F425" s="1"/>
      <c r="G425" s="1"/>
      <c r="H425" s="1"/>
      <c r="I425" s="1"/>
      <c r="J425" s="1"/>
      <c r="K425" s="1"/>
      <c r="L425" s="1"/>
      <c r="M425" s="1"/>
      <c r="N425" s="1"/>
      <c r="O425" s="1"/>
      <c r="P425" s="1"/>
      <c r="Q425" s="1"/>
      <c r="R425" s="1"/>
      <c r="S425" s="1"/>
      <c r="T425" s="109"/>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row>
    <row r="426" spans="1:49" x14ac:dyDescent="0.2">
      <c r="A426" s="1"/>
      <c r="B426" s="1"/>
      <c r="C426" s="1"/>
      <c r="D426" s="1"/>
      <c r="E426" s="1"/>
      <c r="F426" s="1"/>
      <c r="G426" s="1"/>
      <c r="H426" s="1"/>
      <c r="I426" s="1"/>
      <c r="J426" s="1"/>
      <c r="K426" s="1"/>
      <c r="L426" s="1"/>
      <c r="M426" s="1"/>
      <c r="N426" s="1"/>
      <c r="O426" s="1"/>
      <c r="P426" s="1"/>
      <c r="Q426" s="1"/>
      <c r="R426" s="1"/>
      <c r="S426" s="1"/>
      <c r="T426" s="109"/>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row>
    <row r="427" spans="1:49" x14ac:dyDescent="0.2">
      <c r="A427" s="1"/>
      <c r="B427" s="1"/>
      <c r="C427" s="1"/>
      <c r="D427" s="1"/>
      <c r="E427" s="1"/>
      <c r="F427" s="1"/>
      <c r="G427" s="1"/>
      <c r="H427" s="1"/>
      <c r="I427" s="1"/>
      <c r="J427" s="1"/>
      <c r="K427" s="1"/>
      <c r="L427" s="1"/>
      <c r="M427" s="1"/>
      <c r="N427" s="1"/>
      <c r="O427" s="1"/>
      <c r="P427" s="1"/>
      <c r="Q427" s="1"/>
      <c r="R427" s="1"/>
      <c r="S427" s="1"/>
      <c r="T427" s="109"/>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row>
    <row r="428" spans="1:49" x14ac:dyDescent="0.2">
      <c r="A428" s="1"/>
      <c r="B428" s="1"/>
      <c r="C428" s="1"/>
      <c r="D428" s="1"/>
      <c r="E428" s="1"/>
      <c r="F428" s="1"/>
      <c r="G428" s="1"/>
      <c r="H428" s="1"/>
      <c r="I428" s="1"/>
      <c r="J428" s="1"/>
      <c r="K428" s="1"/>
      <c r="L428" s="1"/>
      <c r="M428" s="1"/>
      <c r="N428" s="1"/>
      <c r="O428" s="1"/>
      <c r="P428" s="1"/>
      <c r="Q428" s="1"/>
      <c r="R428" s="1"/>
      <c r="S428" s="1"/>
      <c r="T428" s="109"/>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row>
    <row r="429" spans="1:49" x14ac:dyDescent="0.2">
      <c r="A429" s="1"/>
      <c r="B429" s="1"/>
      <c r="C429" s="1"/>
      <c r="D429" s="1"/>
      <c r="E429" s="1"/>
      <c r="F429" s="1"/>
      <c r="G429" s="1"/>
      <c r="H429" s="1"/>
      <c r="I429" s="1"/>
      <c r="J429" s="1"/>
      <c r="K429" s="1"/>
      <c r="L429" s="1"/>
      <c r="M429" s="1"/>
      <c r="N429" s="1"/>
      <c r="O429" s="1"/>
      <c r="P429" s="1"/>
      <c r="Q429" s="1"/>
      <c r="R429" s="1"/>
      <c r="S429" s="1"/>
      <c r="T429" s="109"/>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row>
    <row r="430" spans="1:49" x14ac:dyDescent="0.2">
      <c r="A430" s="1"/>
      <c r="B430" s="1"/>
      <c r="C430" s="1"/>
      <c r="D430" s="1"/>
      <c r="E430" s="1"/>
      <c r="F430" s="1"/>
      <c r="G430" s="1"/>
      <c r="H430" s="1"/>
      <c r="I430" s="1"/>
      <c r="J430" s="1"/>
      <c r="K430" s="1"/>
      <c r="L430" s="1"/>
      <c r="M430" s="1"/>
      <c r="N430" s="1"/>
      <c r="O430" s="1"/>
      <c r="P430" s="1"/>
      <c r="Q430" s="1"/>
      <c r="R430" s="1"/>
      <c r="S430" s="1"/>
      <c r="T430" s="109"/>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row>
    <row r="431" spans="1:49" x14ac:dyDescent="0.2">
      <c r="A431" s="1"/>
      <c r="B431" s="1"/>
      <c r="C431" s="1"/>
      <c r="D431" s="1"/>
      <c r="E431" s="1"/>
      <c r="F431" s="1"/>
      <c r="G431" s="1"/>
      <c r="H431" s="1"/>
      <c r="I431" s="1"/>
      <c r="J431" s="1"/>
      <c r="K431" s="1"/>
      <c r="L431" s="1"/>
      <c r="M431" s="1"/>
      <c r="N431" s="1"/>
      <c r="O431" s="1"/>
      <c r="P431" s="1"/>
      <c r="Q431" s="1"/>
      <c r="R431" s="1"/>
      <c r="S431" s="1"/>
      <c r="T431" s="109"/>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row>
    <row r="432" spans="1:49" x14ac:dyDescent="0.2">
      <c r="A432" s="1"/>
      <c r="B432" s="1"/>
      <c r="C432" s="1"/>
      <c r="D432" s="1"/>
      <c r="E432" s="1"/>
      <c r="F432" s="1"/>
      <c r="G432" s="1"/>
      <c r="H432" s="1"/>
      <c r="I432" s="1"/>
      <c r="J432" s="1"/>
      <c r="K432" s="1"/>
      <c r="L432" s="1"/>
      <c r="M432" s="1"/>
      <c r="N432" s="1"/>
      <c r="O432" s="1"/>
      <c r="P432" s="1"/>
      <c r="Q432" s="1"/>
      <c r="R432" s="1"/>
      <c r="S432" s="1"/>
      <c r="T432" s="109"/>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row>
    <row r="433" spans="1:49" x14ac:dyDescent="0.2">
      <c r="A433" s="1"/>
      <c r="B433" s="1"/>
      <c r="C433" s="1"/>
      <c r="D433" s="1"/>
      <c r="E433" s="1"/>
      <c r="F433" s="1"/>
      <c r="G433" s="1"/>
      <c r="H433" s="1"/>
      <c r="I433" s="1"/>
      <c r="J433" s="1"/>
      <c r="K433" s="1"/>
      <c r="L433" s="1"/>
      <c r="M433" s="1"/>
      <c r="N433" s="1"/>
      <c r="O433" s="1"/>
      <c r="P433" s="1"/>
      <c r="Q433" s="1"/>
      <c r="R433" s="1"/>
      <c r="S433" s="1"/>
      <c r="T433" s="109"/>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row>
    <row r="434" spans="1:49" x14ac:dyDescent="0.2">
      <c r="A434" s="1"/>
      <c r="B434" s="1"/>
      <c r="C434" s="1"/>
      <c r="D434" s="1"/>
      <c r="E434" s="1"/>
      <c r="F434" s="1"/>
      <c r="G434" s="1"/>
      <c r="H434" s="1"/>
      <c r="I434" s="1"/>
      <c r="J434" s="1"/>
      <c r="K434" s="1"/>
      <c r="L434" s="1"/>
      <c r="M434" s="1"/>
      <c r="N434" s="1"/>
      <c r="O434" s="1"/>
      <c r="P434" s="1"/>
      <c r="Q434" s="1"/>
      <c r="R434" s="1"/>
      <c r="S434" s="1"/>
      <c r="T434" s="109"/>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row>
    <row r="435" spans="1:49" x14ac:dyDescent="0.2">
      <c r="A435" s="1"/>
      <c r="B435" s="1"/>
      <c r="C435" s="1"/>
      <c r="D435" s="1"/>
      <c r="E435" s="1"/>
      <c r="F435" s="1"/>
      <c r="G435" s="1"/>
      <c r="H435" s="1"/>
      <c r="I435" s="1"/>
      <c r="J435" s="1"/>
      <c r="K435" s="1"/>
      <c r="L435" s="1"/>
      <c r="M435" s="1"/>
      <c r="N435" s="1"/>
      <c r="O435" s="1"/>
      <c r="P435" s="1"/>
      <c r="Q435" s="1"/>
      <c r="R435" s="1"/>
      <c r="S435" s="1"/>
      <c r="T435" s="109"/>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row>
    <row r="436" spans="1:49" x14ac:dyDescent="0.2">
      <c r="A436" s="1"/>
      <c r="B436" s="1"/>
      <c r="C436" s="1"/>
      <c r="D436" s="1"/>
      <c r="E436" s="1"/>
      <c r="F436" s="1"/>
      <c r="G436" s="1"/>
      <c r="H436" s="1"/>
      <c r="I436" s="1"/>
      <c r="J436" s="1"/>
      <c r="K436" s="1"/>
      <c r="L436" s="1"/>
      <c r="M436" s="1"/>
      <c r="N436" s="1"/>
      <c r="O436" s="1"/>
      <c r="P436" s="1"/>
      <c r="Q436" s="1"/>
      <c r="R436" s="1"/>
      <c r="S436" s="1"/>
      <c r="T436" s="109"/>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row>
    <row r="437" spans="1:49" x14ac:dyDescent="0.2">
      <c r="A437" s="1"/>
      <c r="B437" s="1"/>
      <c r="C437" s="1"/>
      <c r="D437" s="1"/>
      <c r="E437" s="1"/>
      <c r="F437" s="1"/>
      <c r="G437" s="1"/>
      <c r="H437" s="1"/>
      <c r="I437" s="1"/>
      <c r="J437" s="1"/>
      <c r="K437" s="1"/>
      <c r="L437" s="1"/>
      <c r="M437" s="1"/>
      <c r="N437" s="1"/>
      <c r="O437" s="1"/>
      <c r="P437" s="1"/>
      <c r="Q437" s="1"/>
      <c r="R437" s="1"/>
      <c r="S437" s="1"/>
      <c r="T437" s="109"/>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row>
    <row r="438" spans="1:49" x14ac:dyDescent="0.2">
      <c r="A438" s="1"/>
      <c r="B438" s="1"/>
      <c r="C438" s="1"/>
      <c r="D438" s="1"/>
      <c r="E438" s="1"/>
      <c r="F438" s="1"/>
      <c r="G438" s="1"/>
      <c r="H438" s="1"/>
      <c r="I438" s="1"/>
      <c r="J438" s="1"/>
      <c r="K438" s="1"/>
      <c r="L438" s="1"/>
      <c r="M438" s="1"/>
      <c r="N438" s="1"/>
      <c r="O438" s="1"/>
      <c r="P438" s="1"/>
      <c r="Q438" s="1"/>
      <c r="R438" s="1"/>
      <c r="S438" s="1"/>
      <c r="T438" s="109"/>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row>
    <row r="439" spans="1:49" x14ac:dyDescent="0.2">
      <c r="A439" s="1"/>
      <c r="B439" s="1"/>
      <c r="C439" s="1"/>
      <c r="D439" s="1"/>
      <c r="E439" s="1"/>
      <c r="F439" s="1"/>
      <c r="G439" s="1"/>
      <c r="H439" s="1"/>
      <c r="I439" s="1"/>
      <c r="J439" s="1"/>
      <c r="K439" s="1"/>
      <c r="L439" s="1"/>
      <c r="M439" s="1"/>
      <c r="N439" s="1"/>
      <c r="O439" s="1"/>
      <c r="P439" s="1"/>
      <c r="Q439" s="1"/>
      <c r="R439" s="1"/>
      <c r="S439" s="1"/>
      <c r="T439" s="109"/>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row>
    <row r="440" spans="1:49" x14ac:dyDescent="0.2">
      <c r="A440" s="1"/>
      <c r="B440" s="1"/>
      <c r="C440" s="1"/>
      <c r="D440" s="1"/>
      <c r="E440" s="1"/>
      <c r="F440" s="1"/>
      <c r="G440" s="1"/>
      <c r="H440" s="1"/>
      <c r="I440" s="1"/>
      <c r="J440" s="1"/>
      <c r="K440" s="1"/>
      <c r="L440" s="1"/>
      <c r="M440" s="1"/>
      <c r="N440" s="1"/>
      <c r="O440" s="1"/>
      <c r="P440" s="1"/>
      <c r="Q440" s="1"/>
      <c r="R440" s="1"/>
      <c r="S440" s="1"/>
      <c r="T440" s="109"/>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row>
    <row r="441" spans="1:49" x14ac:dyDescent="0.2">
      <c r="A441" s="1"/>
      <c r="B441" s="1"/>
      <c r="C441" s="1"/>
      <c r="D441" s="1"/>
      <c r="E441" s="1"/>
      <c r="F441" s="1"/>
      <c r="G441" s="1"/>
      <c r="H441" s="1"/>
      <c r="I441" s="1"/>
      <c r="J441" s="1"/>
      <c r="K441" s="1"/>
      <c r="L441" s="1"/>
      <c r="M441" s="1"/>
      <c r="N441" s="1"/>
      <c r="O441" s="1"/>
      <c r="P441" s="1"/>
      <c r="Q441" s="1"/>
      <c r="R441" s="1"/>
      <c r="S441" s="1"/>
      <c r="T441" s="109"/>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row>
    <row r="442" spans="1:49" x14ac:dyDescent="0.2">
      <c r="A442" s="1"/>
      <c r="B442" s="1"/>
      <c r="C442" s="1"/>
      <c r="D442" s="1"/>
      <c r="E442" s="1"/>
      <c r="F442" s="1"/>
      <c r="G442" s="1"/>
      <c r="H442" s="1"/>
      <c r="I442" s="1"/>
      <c r="J442" s="1"/>
      <c r="K442" s="1"/>
      <c r="L442" s="1"/>
      <c r="M442" s="1"/>
      <c r="N442" s="1"/>
      <c r="O442" s="1"/>
      <c r="P442" s="1"/>
      <c r="Q442" s="1"/>
      <c r="R442" s="1"/>
      <c r="S442" s="1"/>
      <c r="T442" s="109"/>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row>
    <row r="443" spans="1:49" x14ac:dyDescent="0.2">
      <c r="A443" s="1"/>
      <c r="B443" s="1"/>
      <c r="C443" s="1"/>
      <c r="D443" s="1"/>
      <c r="E443" s="1"/>
      <c r="F443" s="1"/>
      <c r="G443" s="1"/>
      <c r="H443" s="1"/>
      <c r="I443" s="1"/>
      <c r="J443" s="1"/>
      <c r="K443" s="1"/>
      <c r="L443" s="1"/>
      <c r="M443" s="1"/>
      <c r="N443" s="1"/>
      <c r="O443" s="1"/>
      <c r="P443" s="1"/>
      <c r="Q443" s="1"/>
      <c r="R443" s="1"/>
      <c r="S443" s="1"/>
      <c r="T443" s="109"/>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row>
    <row r="444" spans="1:49" x14ac:dyDescent="0.2">
      <c r="A444" s="1"/>
      <c r="B444" s="1"/>
      <c r="C444" s="1"/>
      <c r="D444" s="1"/>
      <c r="E444" s="1"/>
      <c r="F444" s="1"/>
      <c r="G444" s="1"/>
      <c r="H444" s="1"/>
      <c r="I444" s="1"/>
      <c r="J444" s="1"/>
      <c r="K444" s="1"/>
      <c r="L444" s="1"/>
      <c r="M444" s="1"/>
      <c r="N444" s="1"/>
      <c r="O444" s="1"/>
      <c r="P444" s="1"/>
      <c r="Q444" s="1"/>
      <c r="R444" s="1"/>
      <c r="S444" s="1"/>
      <c r="T444" s="109"/>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row>
    <row r="445" spans="1:49" x14ac:dyDescent="0.2">
      <c r="A445" s="1"/>
      <c r="B445" s="1"/>
      <c r="C445" s="1"/>
      <c r="D445" s="1"/>
      <c r="E445" s="1"/>
      <c r="F445" s="1"/>
      <c r="G445" s="1"/>
      <c r="H445" s="1"/>
      <c r="I445" s="1"/>
      <c r="J445" s="1"/>
      <c r="K445" s="1"/>
      <c r="L445" s="1"/>
      <c r="M445" s="1"/>
      <c r="N445" s="1"/>
      <c r="O445" s="1"/>
      <c r="P445" s="1"/>
      <c r="Q445" s="1"/>
      <c r="R445" s="1"/>
      <c r="S445" s="1"/>
      <c r="T445" s="109"/>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row>
    <row r="446" spans="1:49" x14ac:dyDescent="0.2">
      <c r="A446" s="1"/>
      <c r="B446" s="1"/>
      <c r="C446" s="1"/>
      <c r="D446" s="1"/>
      <c r="E446" s="1"/>
      <c r="F446" s="1"/>
      <c r="G446" s="1"/>
      <c r="H446" s="1"/>
      <c r="I446" s="1"/>
      <c r="J446" s="1"/>
      <c r="K446" s="1"/>
      <c r="L446" s="1"/>
      <c r="M446" s="1"/>
      <c r="N446" s="1"/>
      <c r="O446" s="1"/>
      <c r="P446" s="1"/>
      <c r="Q446" s="1"/>
      <c r="R446" s="1"/>
      <c r="S446" s="1"/>
      <c r="T446" s="109"/>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row>
    <row r="447" spans="1:49" x14ac:dyDescent="0.2">
      <c r="A447" s="1"/>
      <c r="B447" s="1"/>
      <c r="C447" s="1"/>
      <c r="D447" s="1"/>
      <c r="E447" s="1"/>
      <c r="F447" s="1"/>
      <c r="G447" s="1"/>
      <c r="H447" s="1"/>
      <c r="I447" s="1"/>
      <c r="J447" s="1"/>
      <c r="K447" s="1"/>
      <c r="L447" s="1"/>
      <c r="M447" s="1"/>
      <c r="N447" s="1"/>
      <c r="O447" s="1"/>
      <c r="P447" s="1"/>
      <c r="Q447" s="1"/>
      <c r="R447" s="1"/>
      <c r="S447" s="1"/>
      <c r="T447" s="109"/>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row>
    <row r="448" spans="1:49" x14ac:dyDescent="0.2">
      <c r="A448" s="1"/>
      <c r="B448" s="1"/>
      <c r="C448" s="1"/>
      <c r="D448" s="1"/>
      <c r="E448" s="1"/>
      <c r="F448" s="1"/>
      <c r="G448" s="1"/>
      <c r="H448" s="1"/>
      <c r="I448" s="1"/>
      <c r="J448" s="1"/>
      <c r="K448" s="1"/>
      <c r="L448" s="1"/>
      <c r="M448" s="1"/>
      <c r="N448" s="1"/>
      <c r="O448" s="1"/>
      <c r="P448" s="1"/>
      <c r="Q448" s="1"/>
      <c r="R448" s="1"/>
      <c r="S448" s="1"/>
      <c r="T448" s="109"/>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row>
    <row r="449" spans="1:49" x14ac:dyDescent="0.2">
      <c r="A449" s="1"/>
      <c r="B449" s="1"/>
      <c r="C449" s="1"/>
      <c r="D449" s="1"/>
      <c r="E449" s="1"/>
      <c r="F449" s="1"/>
      <c r="G449" s="1"/>
      <c r="H449" s="1"/>
      <c r="I449" s="1"/>
      <c r="J449" s="1"/>
      <c r="K449" s="1"/>
      <c r="L449" s="1"/>
      <c r="M449" s="1"/>
      <c r="N449" s="1"/>
      <c r="O449" s="1"/>
      <c r="P449" s="1"/>
      <c r="Q449" s="1"/>
      <c r="R449" s="1"/>
      <c r="S449" s="1"/>
      <c r="T449" s="109"/>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row>
    <row r="450" spans="1:49" x14ac:dyDescent="0.2">
      <c r="A450" s="1"/>
      <c r="B450" s="1"/>
      <c r="C450" s="1"/>
      <c r="D450" s="1"/>
      <c r="E450" s="1"/>
      <c r="F450" s="1"/>
      <c r="G450" s="1"/>
      <c r="H450" s="1"/>
      <c r="I450" s="1"/>
      <c r="J450" s="1"/>
      <c r="K450" s="1"/>
      <c r="L450" s="1"/>
      <c r="M450" s="1"/>
      <c r="N450" s="1"/>
      <c r="O450" s="1"/>
      <c r="P450" s="1"/>
      <c r="Q450" s="1"/>
      <c r="R450" s="1"/>
      <c r="S450" s="1"/>
      <c r="T450" s="109"/>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row>
    <row r="451" spans="1:49" x14ac:dyDescent="0.2">
      <c r="A451" s="1"/>
      <c r="B451" s="1"/>
      <c r="C451" s="1"/>
      <c r="D451" s="1"/>
      <c r="E451" s="1"/>
      <c r="F451" s="1"/>
      <c r="G451" s="1"/>
      <c r="H451" s="1"/>
      <c r="I451" s="1"/>
      <c r="J451" s="1"/>
      <c r="K451" s="1"/>
      <c r="L451" s="1"/>
      <c r="M451" s="1"/>
      <c r="N451" s="1"/>
      <c r="O451" s="1"/>
      <c r="P451" s="1"/>
      <c r="Q451" s="1"/>
      <c r="R451" s="1"/>
      <c r="S451" s="1"/>
      <c r="T451" s="109"/>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row>
    <row r="452" spans="1:49" x14ac:dyDescent="0.2">
      <c r="A452" s="1"/>
      <c r="B452" s="1"/>
      <c r="C452" s="1"/>
      <c r="D452" s="1"/>
      <c r="E452" s="1"/>
      <c r="F452" s="1"/>
      <c r="G452" s="1"/>
      <c r="H452" s="1"/>
      <c r="I452" s="1"/>
      <c r="J452" s="1"/>
      <c r="K452" s="1"/>
      <c r="L452" s="1"/>
      <c r="M452" s="1"/>
      <c r="N452" s="1"/>
      <c r="O452" s="1"/>
      <c r="P452" s="1"/>
      <c r="Q452" s="1"/>
      <c r="R452" s="1"/>
      <c r="S452" s="1"/>
      <c r="T452" s="109"/>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row>
    <row r="453" spans="1:49" x14ac:dyDescent="0.2">
      <c r="A453" s="1"/>
      <c r="B453" s="1"/>
      <c r="C453" s="1"/>
      <c r="D453" s="1"/>
      <c r="E453" s="1"/>
      <c r="F453" s="1"/>
      <c r="G453" s="1"/>
      <c r="H453" s="1"/>
      <c r="I453" s="1"/>
      <c r="J453" s="1"/>
      <c r="K453" s="1"/>
      <c r="L453" s="1"/>
      <c r="M453" s="1"/>
      <c r="N453" s="1"/>
      <c r="O453" s="1"/>
      <c r="P453" s="1"/>
      <c r="Q453" s="1"/>
      <c r="R453" s="1"/>
      <c r="S453" s="1"/>
      <c r="T453" s="109"/>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row>
    <row r="454" spans="1:49" x14ac:dyDescent="0.2">
      <c r="A454" s="1"/>
      <c r="B454" s="1"/>
      <c r="C454" s="1"/>
      <c r="D454" s="1"/>
      <c r="E454" s="1"/>
      <c r="F454" s="1"/>
      <c r="G454" s="1"/>
      <c r="H454" s="1"/>
      <c r="I454" s="1"/>
      <c r="J454" s="1"/>
      <c r="K454" s="1"/>
      <c r="L454" s="1"/>
      <c r="M454" s="1"/>
      <c r="N454" s="1"/>
      <c r="O454" s="1"/>
      <c r="P454" s="1"/>
      <c r="Q454" s="1"/>
      <c r="R454" s="1"/>
      <c r="S454" s="1"/>
      <c r="T454" s="109"/>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row>
    <row r="455" spans="1:49" x14ac:dyDescent="0.2">
      <c r="A455" s="1"/>
      <c r="B455" s="1"/>
      <c r="C455" s="1"/>
      <c r="D455" s="1"/>
      <c r="E455" s="1"/>
      <c r="F455" s="1"/>
      <c r="G455" s="1"/>
      <c r="H455" s="1"/>
      <c r="I455" s="1"/>
      <c r="J455" s="1"/>
      <c r="K455" s="1"/>
      <c r="L455" s="1"/>
      <c r="M455" s="1"/>
      <c r="N455" s="1"/>
      <c r="O455" s="1"/>
      <c r="P455" s="1"/>
      <c r="Q455" s="1"/>
      <c r="R455" s="1"/>
      <c r="S455" s="1"/>
      <c r="T455" s="109"/>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row>
    <row r="456" spans="1:49" x14ac:dyDescent="0.2">
      <c r="A456" s="1"/>
      <c r="B456" s="1"/>
      <c r="C456" s="1"/>
      <c r="D456" s="1"/>
      <c r="E456" s="1"/>
      <c r="F456" s="1"/>
      <c r="G456" s="1"/>
      <c r="H456" s="1"/>
      <c r="I456" s="1"/>
      <c r="J456" s="1"/>
      <c r="K456" s="1"/>
      <c r="L456" s="1"/>
      <c r="M456" s="1"/>
      <c r="N456" s="1"/>
      <c r="O456" s="1"/>
      <c r="P456" s="1"/>
      <c r="Q456" s="1"/>
      <c r="R456" s="1"/>
      <c r="S456" s="1"/>
      <c r="T456" s="109"/>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row>
    <row r="457" spans="1:49" x14ac:dyDescent="0.2">
      <c r="A457" s="1"/>
      <c r="B457" s="1"/>
      <c r="C457" s="1"/>
      <c r="D457" s="1"/>
      <c r="E457" s="1"/>
      <c r="F457" s="1"/>
      <c r="G457" s="1"/>
      <c r="H457" s="1"/>
      <c r="I457" s="1"/>
      <c r="J457" s="1"/>
      <c r="K457" s="1"/>
      <c r="L457" s="1"/>
      <c r="M457" s="1"/>
      <c r="N457" s="1"/>
      <c r="O457" s="1"/>
      <c r="P457" s="1"/>
      <c r="Q457" s="1"/>
      <c r="R457" s="1"/>
      <c r="S457" s="1"/>
      <c r="T457" s="109"/>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row>
    <row r="458" spans="1:49" x14ac:dyDescent="0.2">
      <c r="A458" s="1"/>
      <c r="B458" s="1"/>
      <c r="C458" s="1"/>
      <c r="D458" s="1"/>
      <c r="E458" s="1"/>
      <c r="F458" s="1"/>
      <c r="G458" s="1"/>
      <c r="H458" s="1"/>
      <c r="I458" s="1"/>
      <c r="J458" s="1"/>
      <c r="K458" s="1"/>
      <c r="L458" s="1"/>
      <c r="M458" s="1"/>
      <c r="N458" s="1"/>
      <c r="O458" s="1"/>
      <c r="P458" s="1"/>
      <c r="Q458" s="1"/>
      <c r="R458" s="1"/>
      <c r="S458" s="1"/>
      <c r="T458" s="109"/>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row>
    <row r="459" spans="1:49" x14ac:dyDescent="0.2">
      <c r="A459" s="1"/>
      <c r="B459" s="1"/>
      <c r="C459" s="1"/>
      <c r="D459" s="1"/>
      <c r="E459" s="1"/>
      <c r="F459" s="1"/>
      <c r="G459" s="1"/>
      <c r="H459" s="1"/>
      <c r="I459" s="1"/>
      <c r="J459" s="1"/>
      <c r="K459" s="1"/>
      <c r="L459" s="1"/>
      <c r="M459" s="1"/>
      <c r="N459" s="1"/>
      <c r="O459" s="1"/>
      <c r="P459" s="1"/>
      <c r="Q459" s="1"/>
      <c r="R459" s="1"/>
      <c r="S459" s="1"/>
      <c r="T459" s="109"/>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row>
    <row r="460" spans="1:49" x14ac:dyDescent="0.2">
      <c r="A460" s="1"/>
      <c r="B460" s="1"/>
      <c r="C460" s="1"/>
      <c r="D460" s="1"/>
      <c r="E460" s="1"/>
      <c r="F460" s="1"/>
      <c r="G460" s="1"/>
      <c r="H460" s="1"/>
      <c r="I460" s="1"/>
      <c r="J460" s="1"/>
      <c r="K460" s="1"/>
      <c r="L460" s="1"/>
      <c r="M460" s="1"/>
      <c r="N460" s="1"/>
      <c r="O460" s="1"/>
      <c r="P460" s="1"/>
      <c r="Q460" s="1"/>
      <c r="R460" s="1"/>
      <c r="S460" s="1"/>
      <c r="T460" s="109"/>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row>
    <row r="461" spans="1:49" x14ac:dyDescent="0.2">
      <c r="A461" s="1"/>
      <c r="B461" s="1"/>
      <c r="C461" s="1"/>
      <c r="D461" s="1"/>
      <c r="E461" s="1"/>
      <c r="F461" s="1"/>
      <c r="G461" s="1"/>
      <c r="H461" s="1"/>
      <c r="I461" s="1"/>
      <c r="J461" s="1"/>
      <c r="K461" s="1"/>
      <c r="L461" s="1"/>
      <c r="M461" s="1"/>
      <c r="N461" s="1"/>
      <c r="O461" s="1"/>
      <c r="P461" s="1"/>
      <c r="Q461" s="1"/>
      <c r="R461" s="1"/>
      <c r="S461" s="1"/>
      <c r="T461" s="109"/>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row>
    <row r="462" spans="1:49" x14ac:dyDescent="0.2">
      <c r="A462" s="1"/>
      <c r="B462" s="1"/>
      <c r="C462" s="1"/>
      <c r="D462" s="1"/>
      <c r="E462" s="1"/>
      <c r="F462" s="1"/>
      <c r="G462" s="1"/>
      <c r="H462" s="1"/>
      <c r="I462" s="1"/>
      <c r="J462" s="1"/>
      <c r="K462" s="1"/>
      <c r="L462" s="1"/>
      <c r="M462" s="1"/>
      <c r="N462" s="1"/>
      <c r="O462" s="1"/>
      <c r="P462" s="1"/>
      <c r="Q462" s="1"/>
      <c r="R462" s="1"/>
      <c r="S462" s="1"/>
      <c r="T462" s="109"/>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row>
    <row r="463" spans="1:49" x14ac:dyDescent="0.2">
      <c r="A463" s="1"/>
      <c r="B463" s="1"/>
      <c r="C463" s="1"/>
      <c r="D463" s="1"/>
      <c r="E463" s="1"/>
      <c r="F463" s="1"/>
      <c r="G463" s="1"/>
      <c r="H463" s="1"/>
      <c r="I463" s="1"/>
      <c r="J463" s="1"/>
      <c r="K463" s="1"/>
      <c r="L463" s="1"/>
      <c r="M463" s="1"/>
      <c r="N463" s="1"/>
      <c r="O463" s="1"/>
      <c r="P463" s="1"/>
      <c r="Q463" s="1"/>
      <c r="R463" s="1"/>
      <c r="S463" s="1"/>
      <c r="T463" s="109"/>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row>
    <row r="464" spans="1:49" x14ac:dyDescent="0.2">
      <c r="A464" s="1"/>
      <c r="B464" s="1"/>
      <c r="C464" s="1"/>
      <c r="D464" s="1"/>
      <c r="E464" s="1"/>
      <c r="F464" s="1"/>
      <c r="G464" s="1"/>
      <c r="H464" s="1"/>
      <c r="I464" s="1"/>
      <c r="J464" s="1"/>
      <c r="K464" s="1"/>
      <c r="L464" s="1"/>
      <c r="M464" s="1"/>
      <c r="N464" s="1"/>
      <c r="O464" s="1"/>
      <c r="P464" s="1"/>
      <c r="Q464" s="1"/>
      <c r="R464" s="1"/>
      <c r="S464" s="1"/>
      <c r="T464" s="109"/>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row>
    <row r="465" spans="1:49" x14ac:dyDescent="0.2">
      <c r="A465" s="1"/>
      <c r="B465" s="1"/>
      <c r="C465" s="1"/>
      <c r="D465" s="1"/>
      <c r="E465" s="1"/>
      <c r="F465" s="1"/>
      <c r="G465" s="1"/>
      <c r="H465" s="1"/>
      <c r="I465" s="1"/>
      <c r="J465" s="1"/>
      <c r="K465" s="1"/>
      <c r="L465" s="1"/>
      <c r="M465" s="1"/>
      <c r="N465" s="1"/>
      <c r="O465" s="1"/>
      <c r="P465" s="1"/>
      <c r="Q465" s="1"/>
      <c r="R465" s="1"/>
      <c r="S465" s="1"/>
      <c r="T465" s="109"/>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row>
    <row r="466" spans="1:49" x14ac:dyDescent="0.2">
      <c r="A466" s="1"/>
      <c r="B466" s="1"/>
      <c r="C466" s="1"/>
      <c r="D466" s="1"/>
      <c r="E466" s="1"/>
      <c r="F466" s="1"/>
      <c r="G466" s="1"/>
      <c r="H466" s="1"/>
      <c r="I466" s="1"/>
      <c r="J466" s="1"/>
      <c r="K466" s="1"/>
      <c r="L466" s="1"/>
      <c r="M466" s="1"/>
      <c r="N466" s="1"/>
      <c r="O466" s="1"/>
      <c r="P466" s="1"/>
      <c r="Q466" s="1"/>
      <c r="R466" s="1"/>
      <c r="S466" s="1"/>
      <c r="T466" s="109"/>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row>
    <row r="467" spans="1:49" x14ac:dyDescent="0.2">
      <c r="A467" s="1"/>
      <c r="B467" s="1"/>
      <c r="C467" s="1"/>
      <c r="D467" s="1"/>
      <c r="E467" s="1"/>
      <c r="F467" s="1"/>
      <c r="G467" s="1"/>
      <c r="H467" s="1"/>
      <c r="I467" s="1"/>
      <c r="J467" s="1"/>
      <c r="K467" s="1"/>
      <c r="L467" s="1"/>
      <c r="M467" s="1"/>
      <c r="N467" s="1"/>
      <c r="O467" s="1"/>
      <c r="P467" s="1"/>
      <c r="Q467" s="1"/>
      <c r="R467" s="1"/>
      <c r="S467" s="1"/>
      <c r="T467" s="109"/>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row>
    <row r="468" spans="1:49" x14ac:dyDescent="0.2">
      <c r="A468" s="1"/>
      <c r="B468" s="1"/>
      <c r="C468" s="1"/>
      <c r="D468" s="1"/>
      <c r="E468" s="1"/>
      <c r="F468" s="1"/>
      <c r="G468" s="1"/>
      <c r="H468" s="1"/>
      <c r="I468" s="1"/>
      <c r="J468" s="1"/>
      <c r="K468" s="1"/>
      <c r="L468" s="1"/>
      <c r="M468" s="1"/>
      <c r="N468" s="1"/>
      <c r="O468" s="1"/>
      <c r="P468" s="1"/>
      <c r="Q468" s="1"/>
      <c r="R468" s="1"/>
      <c r="S468" s="1"/>
      <c r="T468" s="109"/>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row>
    <row r="469" spans="1:49" x14ac:dyDescent="0.2">
      <c r="A469" s="1"/>
      <c r="B469" s="1"/>
      <c r="C469" s="1"/>
      <c r="D469" s="1"/>
      <c r="E469" s="1"/>
      <c r="F469" s="1"/>
      <c r="G469" s="1"/>
      <c r="H469" s="1"/>
      <c r="I469" s="1"/>
      <c r="J469" s="1"/>
      <c r="K469" s="1"/>
      <c r="L469" s="1"/>
      <c r="M469" s="1"/>
      <c r="N469" s="1"/>
      <c r="O469" s="1"/>
      <c r="P469" s="1"/>
      <c r="Q469" s="1"/>
      <c r="R469" s="1"/>
      <c r="S469" s="1"/>
      <c r="T469" s="109"/>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row>
    <row r="470" spans="1:49" x14ac:dyDescent="0.2">
      <c r="A470" s="1"/>
      <c r="B470" s="1"/>
      <c r="C470" s="1"/>
      <c r="D470" s="1"/>
      <c r="E470" s="1"/>
      <c r="F470" s="1"/>
      <c r="G470" s="1"/>
      <c r="H470" s="1"/>
      <c r="I470" s="1"/>
      <c r="J470" s="1"/>
      <c r="K470" s="1"/>
      <c r="L470" s="1"/>
      <c r="M470" s="1"/>
      <c r="N470" s="1"/>
      <c r="O470" s="1"/>
      <c r="P470" s="1"/>
      <c r="Q470" s="1"/>
      <c r="R470" s="1"/>
      <c r="S470" s="1"/>
      <c r="T470" s="109"/>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row>
    <row r="471" spans="1:49" x14ac:dyDescent="0.2">
      <c r="A471" s="1"/>
      <c r="B471" s="1"/>
      <c r="C471" s="1"/>
      <c r="D471" s="1"/>
      <c r="E471" s="1"/>
      <c r="F471" s="1"/>
      <c r="G471" s="1"/>
      <c r="H471" s="1"/>
      <c r="I471" s="1"/>
      <c r="J471" s="1"/>
      <c r="K471" s="1"/>
      <c r="L471" s="1"/>
      <c r="M471" s="1"/>
      <c r="N471" s="1"/>
      <c r="O471" s="1"/>
      <c r="P471" s="1"/>
      <c r="Q471" s="1"/>
      <c r="R471" s="1"/>
      <c r="S471" s="1"/>
      <c r="T471" s="109"/>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row>
    <row r="472" spans="1:49" x14ac:dyDescent="0.2">
      <c r="A472" s="1"/>
      <c r="B472" s="1"/>
      <c r="C472" s="1"/>
      <c r="D472" s="1"/>
      <c r="E472" s="1"/>
      <c r="F472" s="1"/>
      <c r="G472" s="1"/>
      <c r="H472" s="1"/>
      <c r="I472" s="1"/>
      <c r="J472" s="1"/>
      <c r="K472" s="1"/>
      <c r="L472" s="1"/>
      <c r="M472" s="1"/>
      <c r="N472" s="1"/>
      <c r="O472" s="1"/>
      <c r="P472" s="1"/>
      <c r="Q472" s="1"/>
      <c r="R472" s="1"/>
      <c r="S472" s="1"/>
      <c r="T472" s="109"/>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row>
    <row r="473" spans="1:49" x14ac:dyDescent="0.2">
      <c r="A473" s="1"/>
      <c r="B473" s="1"/>
      <c r="C473" s="1"/>
      <c r="D473" s="1"/>
      <c r="E473" s="1"/>
      <c r="F473" s="1"/>
      <c r="G473" s="1"/>
      <c r="H473" s="1"/>
      <c r="I473" s="1"/>
      <c r="J473" s="1"/>
      <c r="K473" s="1"/>
      <c r="L473" s="1"/>
      <c r="M473" s="1"/>
      <c r="N473" s="1"/>
      <c r="O473" s="1"/>
      <c r="P473" s="1"/>
      <c r="Q473" s="1"/>
      <c r="R473" s="1"/>
      <c r="S473" s="1"/>
      <c r="T473" s="109"/>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row>
    <row r="474" spans="1:49" x14ac:dyDescent="0.2">
      <c r="A474" s="1"/>
      <c r="B474" s="1"/>
      <c r="C474" s="1"/>
      <c r="D474" s="1"/>
      <c r="E474" s="1"/>
      <c r="F474" s="1"/>
      <c r="G474" s="1"/>
      <c r="H474" s="1"/>
      <c r="I474" s="1"/>
      <c r="J474" s="1"/>
      <c r="K474" s="1"/>
      <c r="L474" s="1"/>
      <c r="M474" s="1"/>
      <c r="N474" s="1"/>
      <c r="O474" s="1"/>
      <c r="P474" s="1"/>
      <c r="Q474" s="1"/>
      <c r="R474" s="1"/>
      <c r="S474" s="1"/>
      <c r="T474" s="109"/>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row>
    <row r="475" spans="1:49" x14ac:dyDescent="0.2">
      <c r="A475" s="1"/>
      <c r="B475" s="1"/>
      <c r="C475" s="1"/>
      <c r="D475" s="1"/>
      <c r="E475" s="1"/>
      <c r="F475" s="1"/>
      <c r="G475" s="1"/>
      <c r="H475" s="1"/>
      <c r="I475" s="1"/>
      <c r="J475" s="1"/>
      <c r="K475" s="1"/>
      <c r="L475" s="1"/>
      <c r="M475" s="1"/>
      <c r="N475" s="1"/>
      <c r="O475" s="1"/>
      <c r="P475" s="1"/>
      <c r="Q475" s="1"/>
      <c r="R475" s="1"/>
      <c r="S475" s="1"/>
      <c r="T475" s="109"/>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row>
    <row r="476" spans="1:49" x14ac:dyDescent="0.2">
      <c r="A476" s="1"/>
      <c r="B476" s="1"/>
      <c r="C476" s="1"/>
      <c r="D476" s="1"/>
      <c r="E476" s="1"/>
      <c r="F476" s="1"/>
      <c r="G476" s="1"/>
      <c r="H476" s="1"/>
      <c r="I476" s="1"/>
      <c r="J476" s="1"/>
      <c r="K476" s="1"/>
      <c r="L476" s="1"/>
      <c r="M476" s="1"/>
      <c r="N476" s="1"/>
      <c r="O476" s="1"/>
      <c r="P476" s="1"/>
      <c r="Q476" s="1"/>
      <c r="R476" s="1"/>
      <c r="S476" s="1"/>
      <c r="T476" s="109"/>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row>
    <row r="477" spans="1:49" x14ac:dyDescent="0.2">
      <c r="A477" s="1"/>
      <c r="B477" s="1"/>
      <c r="C477" s="1"/>
      <c r="D477" s="1"/>
      <c r="E477" s="1"/>
      <c r="F477" s="1"/>
      <c r="G477" s="1"/>
      <c r="H477" s="1"/>
      <c r="I477" s="1"/>
      <c r="J477" s="1"/>
      <c r="K477" s="1"/>
      <c r="L477" s="1"/>
      <c r="M477" s="1"/>
      <c r="N477" s="1"/>
      <c r="O477" s="1"/>
      <c r="P477" s="1"/>
      <c r="Q477" s="1"/>
      <c r="R477" s="1"/>
      <c r="S477" s="1"/>
      <c r="T477" s="109"/>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row>
    <row r="478" spans="1:49" x14ac:dyDescent="0.2">
      <c r="A478" s="1"/>
      <c r="B478" s="1"/>
      <c r="C478" s="1"/>
      <c r="D478" s="1"/>
      <c r="E478" s="1"/>
      <c r="F478" s="1"/>
      <c r="G478" s="1"/>
      <c r="H478" s="1"/>
      <c r="I478" s="1"/>
      <c r="J478" s="1"/>
      <c r="K478" s="1"/>
      <c r="L478" s="1"/>
      <c r="M478" s="1"/>
      <c r="N478" s="1"/>
      <c r="O478" s="1"/>
      <c r="P478" s="1"/>
      <c r="Q478" s="1"/>
      <c r="R478" s="1"/>
      <c r="S478" s="1"/>
      <c r="T478" s="109"/>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row>
    <row r="479" spans="1:49" x14ac:dyDescent="0.2">
      <c r="A479" s="1"/>
      <c r="B479" s="1"/>
      <c r="C479" s="1"/>
      <c r="D479" s="1"/>
      <c r="E479" s="1"/>
      <c r="F479" s="1"/>
      <c r="G479" s="1"/>
      <c r="H479" s="1"/>
      <c r="I479" s="1"/>
      <c r="J479" s="1"/>
      <c r="K479" s="1"/>
      <c r="L479" s="1"/>
      <c r="M479" s="1"/>
      <c r="N479" s="1"/>
      <c r="O479" s="1"/>
      <c r="P479" s="1"/>
      <c r="Q479" s="1"/>
      <c r="R479" s="1"/>
      <c r="S479" s="1"/>
      <c r="T479" s="109"/>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row>
    <row r="480" spans="1:49" x14ac:dyDescent="0.2">
      <c r="A480" s="1"/>
      <c r="B480" s="1"/>
      <c r="C480" s="1"/>
      <c r="D480" s="1"/>
      <c r="E480" s="1"/>
      <c r="F480" s="1"/>
      <c r="G480" s="1"/>
      <c r="H480" s="1"/>
      <c r="I480" s="1"/>
      <c r="J480" s="1"/>
      <c r="K480" s="1"/>
      <c r="L480" s="1"/>
      <c r="M480" s="1"/>
      <c r="N480" s="1"/>
      <c r="O480" s="1"/>
      <c r="P480" s="1"/>
      <c r="Q480" s="1"/>
      <c r="R480" s="1"/>
      <c r="S480" s="1"/>
      <c r="T480" s="109"/>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row>
    <row r="481" spans="1:49" x14ac:dyDescent="0.2">
      <c r="A481" s="1"/>
      <c r="B481" s="1"/>
      <c r="C481" s="1"/>
      <c r="D481" s="1"/>
      <c r="E481" s="1"/>
      <c r="F481" s="1"/>
      <c r="G481" s="1"/>
      <c r="H481" s="1"/>
      <c r="I481" s="1"/>
      <c r="J481" s="1"/>
      <c r="K481" s="1"/>
      <c r="L481" s="1"/>
      <c r="M481" s="1"/>
      <c r="N481" s="1"/>
      <c r="O481" s="1"/>
      <c r="P481" s="1"/>
      <c r="Q481" s="1"/>
      <c r="R481" s="1"/>
      <c r="S481" s="1"/>
      <c r="T481" s="109"/>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row>
    <row r="482" spans="1:49" x14ac:dyDescent="0.2">
      <c r="A482" s="1"/>
      <c r="B482" s="1"/>
      <c r="C482" s="1"/>
      <c r="D482" s="1"/>
      <c r="E482" s="1"/>
      <c r="F482" s="1"/>
      <c r="G482" s="1"/>
      <c r="H482" s="1"/>
      <c r="I482" s="1"/>
      <c r="J482" s="1"/>
      <c r="K482" s="1"/>
      <c r="L482" s="1"/>
      <c r="M482" s="1"/>
      <c r="N482" s="1"/>
      <c r="O482" s="1"/>
      <c r="P482" s="1"/>
      <c r="Q482" s="1"/>
      <c r="R482" s="1"/>
      <c r="S482" s="1"/>
      <c r="T482" s="109"/>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row>
    <row r="483" spans="1:49" x14ac:dyDescent="0.2">
      <c r="A483" s="1"/>
      <c r="B483" s="1"/>
      <c r="C483" s="1"/>
      <c r="D483" s="1"/>
      <c r="E483" s="1"/>
      <c r="F483" s="1"/>
      <c r="G483" s="1"/>
      <c r="H483" s="1"/>
      <c r="I483" s="1"/>
      <c r="J483" s="1"/>
      <c r="K483" s="1"/>
      <c r="L483" s="1"/>
      <c r="M483" s="1"/>
      <c r="N483" s="1"/>
      <c r="O483" s="1"/>
      <c r="P483" s="1"/>
      <c r="Q483" s="1"/>
      <c r="R483" s="1"/>
      <c r="S483" s="1"/>
      <c r="T483" s="109"/>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row>
    <row r="484" spans="1:49" x14ac:dyDescent="0.2">
      <c r="A484" s="1"/>
      <c r="B484" s="1"/>
      <c r="C484" s="1"/>
      <c r="D484" s="1"/>
      <c r="E484" s="1"/>
      <c r="F484" s="1"/>
      <c r="G484" s="1"/>
      <c r="H484" s="1"/>
      <c r="I484" s="1"/>
      <c r="J484" s="1"/>
      <c r="K484" s="1"/>
      <c r="L484" s="1"/>
      <c r="M484" s="1"/>
      <c r="N484" s="1"/>
      <c r="O484" s="1"/>
      <c r="P484" s="1"/>
      <c r="Q484" s="1"/>
      <c r="R484" s="1"/>
      <c r="S484" s="1"/>
      <c r="T484" s="109"/>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row>
    <row r="485" spans="1:49" x14ac:dyDescent="0.2">
      <c r="A485" s="1"/>
      <c r="B485" s="1"/>
      <c r="C485" s="1"/>
      <c r="D485" s="1"/>
      <c r="E485" s="1"/>
      <c r="F485" s="1"/>
      <c r="G485" s="1"/>
      <c r="H485" s="1"/>
      <c r="I485" s="1"/>
      <c r="J485" s="1"/>
      <c r="K485" s="1"/>
      <c r="L485" s="1"/>
      <c r="M485" s="1"/>
      <c r="N485" s="1"/>
      <c r="O485" s="1"/>
      <c r="P485" s="1"/>
      <c r="Q485" s="1"/>
      <c r="R485" s="1"/>
      <c r="S485" s="1"/>
      <c r="T485" s="109"/>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row>
    <row r="486" spans="1:49" x14ac:dyDescent="0.2">
      <c r="A486" s="1"/>
      <c r="B486" s="1"/>
      <c r="C486" s="1"/>
      <c r="D486" s="1"/>
      <c r="E486" s="1"/>
      <c r="F486" s="1"/>
      <c r="G486" s="1"/>
      <c r="H486" s="1"/>
      <c r="I486" s="1"/>
      <c r="J486" s="1"/>
      <c r="K486" s="1"/>
      <c r="L486" s="1"/>
      <c r="M486" s="1"/>
      <c r="N486" s="1"/>
      <c r="O486" s="1"/>
      <c r="P486" s="1"/>
      <c r="Q486" s="1"/>
      <c r="R486" s="1"/>
      <c r="S486" s="1"/>
      <c r="T486" s="109"/>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row>
    <row r="487" spans="1:49" x14ac:dyDescent="0.2">
      <c r="A487" s="1"/>
      <c r="B487" s="1"/>
      <c r="C487" s="1"/>
      <c r="D487" s="1"/>
      <c r="E487" s="1"/>
      <c r="F487" s="1"/>
      <c r="G487" s="1"/>
      <c r="H487" s="1"/>
      <c r="I487" s="1"/>
      <c r="J487" s="1"/>
      <c r="K487" s="1"/>
      <c r="L487" s="1"/>
      <c r="M487" s="1"/>
      <c r="N487" s="1"/>
      <c r="O487" s="1"/>
      <c r="P487" s="1"/>
      <c r="Q487" s="1"/>
      <c r="R487" s="1"/>
      <c r="S487" s="1"/>
      <c r="T487" s="109"/>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row>
    <row r="488" spans="1:49" x14ac:dyDescent="0.2">
      <c r="A488" s="1"/>
      <c r="B488" s="1"/>
      <c r="C488" s="1"/>
      <c r="D488" s="1"/>
      <c r="E488" s="1"/>
      <c r="F488" s="1"/>
      <c r="G488" s="1"/>
      <c r="H488" s="1"/>
      <c r="I488" s="1"/>
      <c r="J488" s="1"/>
      <c r="K488" s="1"/>
      <c r="L488" s="1"/>
      <c r="M488" s="1"/>
      <c r="N488" s="1"/>
      <c r="O488" s="1"/>
      <c r="P488" s="1"/>
      <c r="Q488" s="1"/>
      <c r="R488" s="1"/>
      <c r="S488" s="1"/>
      <c r="T488" s="109"/>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row>
    <row r="489" spans="1:49" x14ac:dyDescent="0.2">
      <c r="A489" s="1"/>
      <c r="B489" s="1"/>
      <c r="C489" s="1"/>
      <c r="D489" s="1"/>
      <c r="E489" s="1"/>
      <c r="F489" s="1"/>
      <c r="G489" s="1"/>
      <c r="H489" s="1"/>
      <c r="I489" s="1"/>
      <c r="J489" s="1"/>
      <c r="K489" s="1"/>
      <c r="L489" s="1"/>
      <c r="M489" s="1"/>
      <c r="N489" s="1"/>
      <c r="O489" s="1"/>
      <c r="P489" s="1"/>
      <c r="Q489" s="1"/>
      <c r="R489" s="1"/>
      <c r="S489" s="1"/>
      <c r="T489" s="109"/>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row>
    <row r="490" spans="1:49" x14ac:dyDescent="0.2">
      <c r="A490" s="1"/>
      <c r="B490" s="1"/>
      <c r="C490" s="1"/>
      <c r="D490" s="1"/>
      <c r="E490" s="1"/>
      <c r="F490" s="1"/>
      <c r="G490" s="1"/>
      <c r="H490" s="1"/>
      <c r="I490" s="1"/>
      <c r="J490" s="1"/>
      <c r="K490" s="1"/>
      <c r="L490" s="1"/>
      <c r="M490" s="1"/>
      <c r="N490" s="1"/>
      <c r="O490" s="1"/>
      <c r="P490" s="1"/>
      <c r="Q490" s="1"/>
      <c r="R490" s="1"/>
      <c r="S490" s="1"/>
      <c r="T490" s="109"/>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row>
    <row r="491" spans="1:49" x14ac:dyDescent="0.2">
      <c r="A491" s="1"/>
      <c r="B491" s="1"/>
      <c r="C491" s="1"/>
      <c r="D491" s="1"/>
      <c r="E491" s="1"/>
      <c r="F491" s="1"/>
      <c r="G491" s="1"/>
      <c r="H491" s="1"/>
      <c r="I491" s="1"/>
      <c r="J491" s="1"/>
      <c r="K491" s="1"/>
      <c r="L491" s="1"/>
      <c r="M491" s="1"/>
      <c r="N491" s="1"/>
      <c r="O491" s="1"/>
      <c r="P491" s="1"/>
      <c r="Q491" s="1"/>
      <c r="R491" s="1"/>
      <c r="S491" s="1"/>
      <c r="T491" s="109"/>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row>
    <row r="492" spans="1:49" x14ac:dyDescent="0.2">
      <c r="A492" s="1"/>
      <c r="B492" s="1"/>
      <c r="C492" s="1"/>
      <c r="D492" s="1"/>
      <c r="E492" s="1"/>
      <c r="F492" s="1"/>
      <c r="G492" s="1"/>
      <c r="H492" s="1"/>
      <c r="I492" s="1"/>
      <c r="J492" s="1"/>
      <c r="K492" s="1"/>
      <c r="L492" s="1"/>
      <c r="M492" s="1"/>
      <c r="N492" s="1"/>
      <c r="O492" s="1"/>
      <c r="P492" s="1"/>
      <c r="Q492" s="1"/>
      <c r="R492" s="1"/>
      <c r="S492" s="1"/>
      <c r="T492" s="109"/>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row>
    <row r="493" spans="1:49" x14ac:dyDescent="0.2">
      <c r="A493" s="1"/>
      <c r="B493" s="1"/>
      <c r="C493" s="1"/>
      <c r="D493" s="1"/>
      <c r="E493" s="1"/>
      <c r="F493" s="1"/>
      <c r="G493" s="1"/>
      <c r="H493" s="1"/>
      <c r="I493" s="1"/>
      <c r="J493" s="1"/>
      <c r="K493" s="1"/>
      <c r="L493" s="1"/>
      <c r="M493" s="1"/>
      <c r="N493" s="1"/>
      <c r="O493" s="1"/>
      <c r="P493" s="1"/>
      <c r="Q493" s="1"/>
      <c r="R493" s="1"/>
      <c r="S493" s="1"/>
      <c r="T493" s="109"/>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row>
    <row r="494" spans="1:49" x14ac:dyDescent="0.2">
      <c r="A494" s="1"/>
      <c r="B494" s="1"/>
      <c r="C494" s="1"/>
      <c r="D494" s="1"/>
      <c r="E494" s="1"/>
      <c r="F494" s="1"/>
      <c r="G494" s="1"/>
      <c r="H494" s="1"/>
      <c r="I494" s="1"/>
      <c r="J494" s="1"/>
      <c r="K494" s="1"/>
      <c r="L494" s="1"/>
      <c r="M494" s="1"/>
      <c r="N494" s="1"/>
      <c r="O494" s="1"/>
      <c r="P494" s="1"/>
      <c r="Q494" s="1"/>
      <c r="R494" s="1"/>
      <c r="S494" s="1"/>
      <c r="T494" s="109"/>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row>
    <row r="495" spans="1:49" x14ac:dyDescent="0.2">
      <c r="A495" s="1"/>
      <c r="B495" s="1"/>
      <c r="C495" s="1"/>
      <c r="D495" s="1"/>
      <c r="E495" s="1"/>
      <c r="F495" s="1"/>
      <c r="G495" s="1"/>
      <c r="H495" s="1"/>
      <c r="I495" s="1"/>
      <c r="J495" s="1"/>
      <c r="K495" s="1"/>
      <c r="L495" s="1"/>
      <c r="M495" s="1"/>
      <c r="N495" s="1"/>
      <c r="O495" s="1"/>
      <c r="P495" s="1"/>
      <c r="Q495" s="1"/>
      <c r="R495" s="1"/>
      <c r="S495" s="1"/>
      <c r="T495" s="109"/>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row>
    <row r="496" spans="1:49" x14ac:dyDescent="0.2">
      <c r="A496" s="1"/>
      <c r="B496" s="1"/>
      <c r="C496" s="1"/>
      <c r="D496" s="1"/>
      <c r="E496" s="1"/>
      <c r="F496" s="1"/>
      <c r="G496" s="1"/>
      <c r="H496" s="1"/>
      <c r="I496" s="1"/>
      <c r="J496" s="1"/>
      <c r="K496" s="1"/>
      <c r="L496" s="1"/>
      <c r="M496" s="1"/>
      <c r="N496" s="1"/>
      <c r="O496" s="1"/>
      <c r="P496" s="1"/>
      <c r="Q496" s="1"/>
      <c r="R496" s="1"/>
      <c r="S496" s="1"/>
      <c r="T496" s="109"/>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row>
    <row r="497" spans="1:49" x14ac:dyDescent="0.2">
      <c r="A497" s="1"/>
      <c r="B497" s="1"/>
      <c r="C497" s="1"/>
      <c r="D497" s="1"/>
      <c r="E497" s="1"/>
      <c r="F497" s="1"/>
      <c r="G497" s="1"/>
      <c r="H497" s="1"/>
      <c r="I497" s="1"/>
      <c r="J497" s="1"/>
      <c r="K497" s="1"/>
      <c r="L497" s="1"/>
      <c r="M497" s="1"/>
      <c r="N497" s="1"/>
      <c r="O497" s="1"/>
      <c r="P497" s="1"/>
      <c r="Q497" s="1"/>
      <c r="R497" s="1"/>
      <c r="S497" s="1"/>
      <c r="T497" s="109"/>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row>
    <row r="498" spans="1:49" x14ac:dyDescent="0.2">
      <c r="A498" s="1"/>
      <c r="B498" s="1"/>
      <c r="C498" s="1"/>
      <c r="D498" s="1"/>
      <c r="E498" s="1"/>
      <c r="F498" s="1"/>
      <c r="G498" s="1"/>
      <c r="H498" s="1"/>
      <c r="I498" s="1"/>
      <c r="J498" s="1"/>
      <c r="K498" s="1"/>
      <c r="L498" s="1"/>
      <c r="M498" s="1"/>
      <c r="N498" s="1"/>
      <c r="O498" s="1"/>
      <c r="P498" s="1"/>
      <c r="Q498" s="1"/>
      <c r="R498" s="1"/>
      <c r="S498" s="1"/>
      <c r="T498" s="109"/>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row>
    <row r="499" spans="1:49" x14ac:dyDescent="0.2">
      <c r="A499" s="1"/>
      <c r="B499" s="1"/>
      <c r="C499" s="1"/>
      <c r="D499" s="1"/>
      <c r="E499" s="1"/>
      <c r="F499" s="1"/>
      <c r="G499" s="1"/>
      <c r="H499" s="1"/>
      <c r="I499" s="1"/>
      <c r="J499" s="1"/>
      <c r="K499" s="1"/>
      <c r="L499" s="1"/>
      <c r="M499" s="1"/>
      <c r="N499" s="1"/>
      <c r="O499" s="1"/>
      <c r="P499" s="1"/>
      <c r="Q499" s="1"/>
      <c r="R499" s="1"/>
      <c r="S499" s="1"/>
      <c r="T499" s="109"/>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row>
    <row r="500" spans="1:49" x14ac:dyDescent="0.2">
      <c r="A500" s="1"/>
      <c r="B500" s="1"/>
      <c r="C500" s="1"/>
      <c r="D500" s="1"/>
      <c r="E500" s="1"/>
      <c r="F500" s="1"/>
      <c r="G500" s="1"/>
      <c r="H500" s="1"/>
      <c r="I500" s="1"/>
      <c r="J500" s="1"/>
      <c r="K500" s="1"/>
      <c r="L500" s="1"/>
      <c r="M500" s="1"/>
      <c r="N500" s="1"/>
      <c r="O500" s="1"/>
      <c r="P500" s="1"/>
      <c r="Q500" s="1"/>
      <c r="R500" s="1"/>
      <c r="S500" s="1"/>
      <c r="T500" s="109"/>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row>
    <row r="501" spans="1:49" x14ac:dyDescent="0.2">
      <c r="A501" s="1"/>
      <c r="B501" s="1"/>
      <c r="C501" s="1"/>
      <c r="D501" s="1"/>
      <c r="E501" s="1"/>
      <c r="F501" s="1"/>
      <c r="G501" s="1"/>
      <c r="H501" s="1"/>
      <c r="I501" s="1"/>
      <c r="J501" s="1"/>
      <c r="K501" s="1"/>
      <c r="L501" s="1"/>
      <c r="M501" s="1"/>
      <c r="N501" s="1"/>
      <c r="O501" s="1"/>
      <c r="P501" s="1"/>
      <c r="Q501" s="1"/>
      <c r="R501" s="1"/>
      <c r="S501" s="1"/>
      <c r="T501" s="109"/>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row>
    <row r="502" spans="1:49" x14ac:dyDescent="0.2">
      <c r="A502" s="1"/>
      <c r="B502" s="1"/>
      <c r="C502" s="1"/>
      <c r="D502" s="1"/>
      <c r="E502" s="1"/>
      <c r="F502" s="1"/>
      <c r="G502" s="1"/>
      <c r="H502" s="1"/>
      <c r="I502" s="1"/>
      <c r="J502" s="1"/>
      <c r="K502" s="1"/>
      <c r="L502" s="1"/>
      <c r="M502" s="1"/>
      <c r="N502" s="1"/>
      <c r="O502" s="1"/>
      <c r="P502" s="1"/>
      <c r="Q502" s="1"/>
      <c r="R502" s="1"/>
      <c r="S502" s="1"/>
      <c r="T502" s="109"/>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row>
    <row r="503" spans="1:49" x14ac:dyDescent="0.2">
      <c r="A503" s="1"/>
      <c r="B503" s="1"/>
      <c r="C503" s="1"/>
      <c r="D503" s="1"/>
      <c r="E503" s="1"/>
      <c r="F503" s="1"/>
      <c r="G503" s="1"/>
      <c r="H503" s="1"/>
      <c r="I503" s="1"/>
      <c r="J503" s="1"/>
      <c r="K503" s="1"/>
      <c r="L503" s="1"/>
      <c r="M503" s="1"/>
      <c r="N503" s="1"/>
      <c r="O503" s="1"/>
      <c r="P503" s="1"/>
      <c r="Q503" s="1"/>
      <c r="R503" s="1"/>
      <c r="S503" s="1"/>
      <c r="T503" s="109"/>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row>
    <row r="504" spans="1:49" x14ac:dyDescent="0.2">
      <c r="A504" s="1"/>
      <c r="B504" s="1"/>
      <c r="C504" s="1"/>
      <c r="D504" s="1"/>
      <c r="E504" s="1"/>
      <c r="F504" s="1"/>
      <c r="G504" s="1"/>
      <c r="H504" s="1"/>
      <c r="I504" s="1"/>
      <c r="J504" s="1"/>
      <c r="K504" s="1"/>
      <c r="L504" s="1"/>
      <c r="M504" s="1"/>
      <c r="N504" s="1"/>
      <c r="O504" s="1"/>
      <c r="P504" s="1"/>
      <c r="Q504" s="1"/>
      <c r="R504" s="1"/>
      <c r="S504" s="1"/>
      <c r="T504" s="109"/>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row>
    <row r="505" spans="1:49" x14ac:dyDescent="0.2">
      <c r="A505" s="1"/>
      <c r="B505" s="1"/>
      <c r="C505" s="1"/>
      <c r="D505" s="1"/>
      <c r="E505" s="1"/>
      <c r="F505" s="1"/>
      <c r="G505" s="1"/>
      <c r="H505" s="1"/>
      <c r="I505" s="1"/>
      <c r="J505" s="1"/>
      <c r="K505" s="1"/>
      <c r="L505" s="1"/>
      <c r="M505" s="1"/>
      <c r="N505" s="1"/>
      <c r="O505" s="1"/>
      <c r="P505" s="1"/>
      <c r="Q505" s="1"/>
      <c r="R505" s="1"/>
      <c r="S505" s="1"/>
      <c r="T505" s="109"/>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row>
    <row r="506" spans="1:49" x14ac:dyDescent="0.2">
      <c r="A506" s="1"/>
      <c r="B506" s="1"/>
      <c r="C506" s="1"/>
      <c r="D506" s="1"/>
      <c r="E506" s="1"/>
      <c r="F506" s="1"/>
      <c r="G506" s="1"/>
      <c r="H506" s="1"/>
      <c r="I506" s="1"/>
      <c r="J506" s="1"/>
      <c r="K506" s="1"/>
      <c r="L506" s="1"/>
      <c r="M506" s="1"/>
      <c r="N506" s="1"/>
      <c r="O506" s="1"/>
      <c r="P506" s="1"/>
      <c r="Q506" s="1"/>
      <c r="R506" s="1"/>
      <c r="S506" s="1"/>
      <c r="T506" s="109"/>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row>
    <row r="507" spans="1:49" x14ac:dyDescent="0.2">
      <c r="A507" s="1"/>
      <c r="B507" s="1"/>
      <c r="C507" s="1"/>
      <c r="D507" s="1"/>
      <c r="E507" s="1"/>
      <c r="F507" s="1"/>
      <c r="G507" s="1"/>
      <c r="H507" s="1"/>
      <c r="I507" s="1"/>
      <c r="J507" s="1"/>
      <c r="K507" s="1"/>
      <c r="L507" s="1"/>
      <c r="M507" s="1"/>
      <c r="N507" s="1"/>
      <c r="O507" s="1"/>
      <c r="P507" s="1"/>
      <c r="Q507" s="1"/>
      <c r="R507" s="1"/>
      <c r="S507" s="1"/>
      <c r="T507" s="109"/>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row>
    <row r="508" spans="1:49" x14ac:dyDescent="0.2">
      <c r="A508" s="1"/>
      <c r="B508" s="1"/>
      <c r="C508" s="1"/>
      <c r="D508" s="1"/>
      <c r="E508" s="1"/>
      <c r="F508" s="1"/>
      <c r="G508" s="1"/>
      <c r="H508" s="1"/>
      <c r="I508" s="1"/>
      <c r="J508" s="1"/>
      <c r="K508" s="1"/>
      <c r="L508" s="1"/>
      <c r="M508" s="1"/>
      <c r="N508" s="1"/>
      <c r="O508" s="1"/>
      <c r="P508" s="1"/>
      <c r="Q508" s="1"/>
      <c r="R508" s="1"/>
      <c r="S508" s="1"/>
      <c r="T508" s="109"/>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row>
    <row r="509" spans="1:49" x14ac:dyDescent="0.2">
      <c r="A509" s="1"/>
      <c r="B509" s="1"/>
      <c r="C509" s="1"/>
      <c r="D509" s="1"/>
      <c r="E509" s="1"/>
      <c r="F509" s="1"/>
      <c r="G509" s="1"/>
      <c r="H509" s="1"/>
      <c r="I509" s="1"/>
      <c r="J509" s="1"/>
      <c r="K509" s="1"/>
      <c r="L509" s="1"/>
      <c r="M509" s="1"/>
      <c r="N509" s="1"/>
      <c r="O509" s="1"/>
      <c r="P509" s="1"/>
      <c r="Q509" s="1"/>
      <c r="R509" s="1"/>
      <c r="S509" s="1"/>
      <c r="T509" s="109"/>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row>
    <row r="510" spans="1:49" x14ac:dyDescent="0.2">
      <c r="A510" s="1"/>
      <c r="B510" s="1"/>
      <c r="C510" s="1"/>
      <c r="D510" s="1"/>
      <c r="E510" s="1"/>
      <c r="F510" s="1"/>
      <c r="G510" s="1"/>
      <c r="H510" s="1"/>
      <c r="I510" s="1"/>
      <c r="J510" s="1"/>
      <c r="K510" s="1"/>
      <c r="L510" s="1"/>
      <c r="M510" s="1"/>
      <c r="N510" s="1"/>
      <c r="O510" s="1"/>
      <c r="P510" s="1"/>
      <c r="Q510" s="1"/>
      <c r="R510" s="1"/>
      <c r="S510" s="1"/>
      <c r="T510" s="109"/>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row>
    <row r="511" spans="1:49" x14ac:dyDescent="0.2">
      <c r="A511" s="1"/>
      <c r="B511" s="1"/>
      <c r="C511" s="1"/>
      <c r="D511" s="1"/>
      <c r="E511" s="1"/>
      <c r="F511" s="1"/>
      <c r="G511" s="1"/>
      <c r="H511" s="1"/>
      <c r="I511" s="1"/>
      <c r="J511" s="1"/>
      <c r="K511" s="1"/>
      <c r="L511" s="1"/>
      <c r="M511" s="1"/>
      <c r="N511" s="1"/>
      <c r="O511" s="1"/>
      <c r="P511" s="1"/>
      <c r="Q511" s="1"/>
      <c r="R511" s="1"/>
      <c r="S511" s="1"/>
      <c r="T511" s="109"/>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row>
    <row r="512" spans="1:49" x14ac:dyDescent="0.2">
      <c r="A512" s="1"/>
      <c r="B512" s="1"/>
      <c r="C512" s="1"/>
      <c r="D512" s="1"/>
      <c r="E512" s="1"/>
      <c r="F512" s="1"/>
      <c r="G512" s="1"/>
      <c r="H512" s="1"/>
      <c r="I512" s="1"/>
      <c r="J512" s="1"/>
      <c r="K512" s="1"/>
      <c r="L512" s="1"/>
      <c r="M512" s="1"/>
      <c r="N512" s="1"/>
      <c r="O512" s="1"/>
      <c r="P512" s="1"/>
      <c r="Q512" s="1"/>
      <c r="R512" s="1"/>
      <c r="S512" s="1"/>
      <c r="T512" s="109"/>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row>
    <row r="513" spans="1:49" x14ac:dyDescent="0.2">
      <c r="A513" s="1"/>
      <c r="B513" s="1"/>
      <c r="C513" s="1"/>
      <c r="D513" s="1"/>
      <c r="E513" s="1"/>
      <c r="F513" s="1"/>
      <c r="G513" s="1"/>
      <c r="H513" s="1"/>
      <c r="I513" s="1"/>
      <c r="J513" s="1"/>
      <c r="K513" s="1"/>
      <c r="L513" s="1"/>
      <c r="M513" s="1"/>
      <c r="N513" s="1"/>
      <c r="O513" s="1"/>
      <c r="P513" s="1"/>
      <c r="Q513" s="1"/>
      <c r="R513" s="1"/>
      <c r="S513" s="1"/>
      <c r="T513" s="109"/>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row>
    <row r="514" spans="1:49" x14ac:dyDescent="0.2">
      <c r="A514" s="1"/>
      <c r="B514" s="1"/>
      <c r="C514" s="1"/>
      <c r="D514" s="1"/>
      <c r="E514" s="1"/>
      <c r="F514" s="1"/>
      <c r="G514" s="1"/>
      <c r="H514" s="1"/>
      <c r="I514" s="1"/>
      <c r="J514" s="1"/>
      <c r="K514" s="1"/>
      <c r="L514" s="1"/>
      <c r="M514" s="1"/>
      <c r="N514" s="1"/>
      <c r="O514" s="1"/>
      <c r="P514" s="1"/>
      <c r="Q514" s="1"/>
      <c r="R514" s="1"/>
      <c r="S514" s="1"/>
      <c r="T514" s="109"/>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row>
    <row r="515" spans="1:49" x14ac:dyDescent="0.2">
      <c r="A515" s="1"/>
      <c r="B515" s="1"/>
      <c r="C515" s="1"/>
      <c r="D515" s="1"/>
      <c r="E515" s="1"/>
      <c r="F515" s="1"/>
      <c r="G515" s="1"/>
      <c r="H515" s="1"/>
      <c r="I515" s="1"/>
      <c r="J515" s="1"/>
      <c r="K515" s="1"/>
      <c r="L515" s="1"/>
      <c r="M515" s="1"/>
      <c r="N515" s="1"/>
      <c r="O515" s="1"/>
      <c r="P515" s="1"/>
      <c r="Q515" s="1"/>
      <c r="R515" s="1"/>
      <c r="S515" s="1"/>
      <c r="T515" s="109"/>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row>
    <row r="516" spans="1:49" x14ac:dyDescent="0.2">
      <c r="A516" s="1"/>
      <c r="B516" s="1"/>
      <c r="C516" s="1"/>
      <c r="D516" s="1"/>
      <c r="E516" s="1"/>
      <c r="F516" s="1"/>
      <c r="G516" s="1"/>
      <c r="H516" s="1"/>
      <c r="I516" s="1"/>
      <c r="J516" s="1"/>
      <c r="K516" s="1"/>
      <c r="L516" s="1"/>
      <c r="M516" s="1"/>
      <c r="N516" s="1"/>
      <c r="O516" s="1"/>
      <c r="P516" s="1"/>
      <c r="Q516" s="1"/>
      <c r="R516" s="1"/>
      <c r="S516" s="1"/>
      <c r="T516" s="109"/>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row>
    <row r="517" spans="1:49" x14ac:dyDescent="0.2">
      <c r="A517" s="1"/>
      <c r="B517" s="1"/>
      <c r="C517" s="1"/>
      <c r="D517" s="1"/>
      <c r="E517" s="1"/>
      <c r="F517" s="1"/>
      <c r="G517" s="1"/>
      <c r="H517" s="1"/>
      <c r="I517" s="1"/>
      <c r="J517" s="1"/>
      <c r="K517" s="1"/>
      <c r="L517" s="1"/>
      <c r="M517" s="1"/>
      <c r="N517" s="1"/>
      <c r="O517" s="1"/>
      <c r="P517" s="1"/>
      <c r="Q517" s="1"/>
      <c r="R517" s="1"/>
      <c r="S517" s="1"/>
      <c r="T517" s="109"/>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row>
    <row r="518" spans="1:49" x14ac:dyDescent="0.2">
      <c r="A518" s="1"/>
      <c r="B518" s="1"/>
      <c r="C518" s="1"/>
      <c r="D518" s="1"/>
      <c r="E518" s="1"/>
      <c r="F518" s="1"/>
      <c r="G518" s="1"/>
      <c r="H518" s="1"/>
      <c r="I518" s="1"/>
      <c r="J518" s="1"/>
      <c r="K518" s="1"/>
      <c r="L518" s="1"/>
      <c r="M518" s="1"/>
      <c r="N518" s="1"/>
      <c r="O518" s="1"/>
      <c r="P518" s="1"/>
      <c r="Q518" s="1"/>
      <c r="R518" s="1"/>
      <c r="S518" s="1"/>
      <c r="T518" s="109"/>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row>
    <row r="519" spans="1:49" x14ac:dyDescent="0.2">
      <c r="A519" s="1"/>
      <c r="B519" s="1"/>
      <c r="C519" s="1"/>
      <c r="D519" s="1"/>
      <c r="E519" s="1"/>
      <c r="F519" s="1"/>
      <c r="G519" s="1"/>
      <c r="H519" s="1"/>
      <c r="I519" s="1"/>
      <c r="J519" s="1"/>
      <c r="K519" s="1"/>
      <c r="L519" s="1"/>
      <c r="M519" s="1"/>
      <c r="N519" s="1"/>
      <c r="O519" s="1"/>
      <c r="P519" s="1"/>
      <c r="Q519" s="1"/>
      <c r="R519" s="1"/>
      <c r="S519" s="1"/>
      <c r="T519" s="109"/>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row>
    <row r="520" spans="1:49" x14ac:dyDescent="0.2">
      <c r="A520" s="1"/>
      <c r="B520" s="1"/>
      <c r="C520" s="1"/>
      <c r="D520" s="1"/>
      <c r="E520" s="1"/>
      <c r="F520" s="1"/>
      <c r="G520" s="1"/>
      <c r="H520" s="1"/>
      <c r="I520" s="1"/>
      <c r="J520" s="1"/>
      <c r="K520" s="1"/>
      <c r="L520" s="1"/>
      <c r="M520" s="1"/>
      <c r="N520" s="1"/>
      <c r="O520" s="1"/>
      <c r="P520" s="1"/>
      <c r="Q520" s="1"/>
      <c r="R520" s="1"/>
      <c r="S520" s="1"/>
      <c r="T520" s="109"/>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row>
    <row r="521" spans="1:49" x14ac:dyDescent="0.2">
      <c r="A521" s="1"/>
      <c r="B521" s="1"/>
      <c r="C521" s="1"/>
      <c r="D521" s="1"/>
      <c r="E521" s="1"/>
      <c r="F521" s="1"/>
      <c r="G521" s="1"/>
      <c r="H521" s="1"/>
      <c r="I521" s="1"/>
      <c r="J521" s="1"/>
      <c r="K521" s="1"/>
      <c r="L521" s="1"/>
      <c r="M521" s="1"/>
      <c r="N521" s="1"/>
      <c r="O521" s="1"/>
      <c r="P521" s="1"/>
      <c r="Q521" s="1"/>
      <c r="R521" s="1"/>
      <c r="S521" s="1"/>
      <c r="T521" s="109"/>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row>
    <row r="522" spans="1:49" x14ac:dyDescent="0.2">
      <c r="A522" s="1"/>
      <c r="B522" s="1"/>
      <c r="C522" s="1"/>
      <c r="D522" s="1"/>
      <c r="E522" s="1"/>
      <c r="F522" s="1"/>
      <c r="G522" s="1"/>
      <c r="H522" s="1"/>
      <c r="I522" s="1"/>
      <c r="J522" s="1"/>
      <c r="K522" s="1"/>
      <c r="L522" s="1"/>
      <c r="M522" s="1"/>
      <c r="N522" s="1"/>
      <c r="O522" s="1"/>
      <c r="P522" s="1"/>
      <c r="Q522" s="1"/>
      <c r="R522" s="1"/>
      <c r="S522" s="1"/>
      <c r="T522" s="109"/>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row>
    <row r="523" spans="1:49" x14ac:dyDescent="0.2">
      <c r="A523" s="1"/>
      <c r="B523" s="1"/>
      <c r="C523" s="1"/>
      <c r="D523" s="1"/>
      <c r="E523" s="1"/>
      <c r="F523" s="1"/>
      <c r="G523" s="1"/>
      <c r="H523" s="1"/>
      <c r="I523" s="1"/>
      <c r="J523" s="1"/>
      <c r="K523" s="1"/>
      <c r="L523" s="1"/>
      <c r="M523" s="1"/>
      <c r="N523" s="1"/>
      <c r="O523" s="1"/>
      <c r="P523" s="1"/>
      <c r="Q523" s="1"/>
      <c r="R523" s="1"/>
      <c r="S523" s="1"/>
      <c r="T523" s="109"/>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row>
    <row r="524" spans="1:49" x14ac:dyDescent="0.2">
      <c r="A524" s="1"/>
      <c r="B524" s="1"/>
      <c r="C524" s="1"/>
      <c r="D524" s="1"/>
      <c r="E524" s="1"/>
      <c r="F524" s="1"/>
      <c r="G524" s="1"/>
      <c r="H524" s="1"/>
      <c r="I524" s="1"/>
      <c r="J524" s="1"/>
      <c r="K524" s="1"/>
      <c r="L524" s="1"/>
      <c r="M524" s="1"/>
      <c r="N524" s="1"/>
      <c r="O524" s="1"/>
      <c r="P524" s="1"/>
      <c r="Q524" s="1"/>
      <c r="R524" s="1"/>
      <c r="S524" s="1"/>
      <c r="T524" s="109"/>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row>
    <row r="525" spans="1:49" x14ac:dyDescent="0.2">
      <c r="A525" s="1"/>
      <c r="B525" s="1"/>
      <c r="C525" s="1"/>
      <c r="D525" s="1"/>
      <c r="E525" s="1"/>
      <c r="F525" s="1"/>
      <c r="G525" s="1"/>
      <c r="H525" s="1"/>
      <c r="I525" s="1"/>
      <c r="J525" s="1"/>
      <c r="K525" s="1"/>
      <c r="L525" s="1"/>
      <c r="M525" s="1"/>
      <c r="N525" s="1"/>
      <c r="O525" s="1"/>
      <c r="P525" s="1"/>
      <c r="Q525" s="1"/>
      <c r="R525" s="1"/>
      <c r="S525" s="1"/>
      <c r="T525" s="109"/>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row>
    <row r="526" spans="1:49" x14ac:dyDescent="0.2">
      <c r="A526" s="1"/>
      <c r="B526" s="1"/>
      <c r="C526" s="1"/>
      <c r="D526" s="1"/>
      <c r="E526" s="1"/>
      <c r="F526" s="1"/>
      <c r="G526" s="1"/>
      <c r="H526" s="1"/>
      <c r="I526" s="1"/>
      <c r="J526" s="1"/>
      <c r="K526" s="1"/>
      <c r="L526" s="1"/>
      <c r="M526" s="1"/>
      <c r="N526" s="1"/>
      <c r="O526" s="1"/>
      <c r="P526" s="1"/>
      <c r="Q526" s="1"/>
      <c r="R526" s="1"/>
      <c r="S526" s="1"/>
      <c r="T526" s="109"/>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row>
    <row r="527" spans="1:49" x14ac:dyDescent="0.2">
      <c r="A527" s="1"/>
      <c r="B527" s="1"/>
      <c r="C527" s="1"/>
      <c r="D527" s="1"/>
      <c r="E527" s="1"/>
      <c r="F527" s="1"/>
      <c r="G527" s="1"/>
      <c r="H527" s="1"/>
      <c r="I527" s="1"/>
      <c r="J527" s="1"/>
      <c r="K527" s="1"/>
      <c r="L527" s="1"/>
      <c r="M527" s="1"/>
      <c r="N527" s="1"/>
      <c r="O527" s="1"/>
      <c r="P527" s="1"/>
      <c r="Q527" s="1"/>
      <c r="R527" s="1"/>
      <c r="S527" s="1"/>
      <c r="T527" s="109"/>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row>
    <row r="528" spans="1:49" x14ac:dyDescent="0.2">
      <c r="A528" s="1"/>
      <c r="B528" s="1"/>
      <c r="C528" s="1"/>
      <c r="D528" s="1"/>
      <c r="E528" s="1"/>
      <c r="F528" s="1"/>
      <c r="G528" s="1"/>
      <c r="H528" s="1"/>
      <c r="I528" s="1"/>
      <c r="J528" s="1"/>
      <c r="K528" s="1"/>
      <c r="L528" s="1"/>
      <c r="M528" s="1"/>
      <c r="N528" s="1"/>
      <c r="O528" s="1"/>
      <c r="P528" s="1"/>
      <c r="Q528" s="1"/>
      <c r="R528" s="1"/>
      <c r="S528" s="1"/>
      <c r="T528" s="109"/>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row>
    <row r="529" spans="1:49" x14ac:dyDescent="0.2">
      <c r="A529" s="1"/>
      <c r="B529" s="1"/>
      <c r="C529" s="1"/>
      <c r="D529" s="1"/>
      <c r="E529" s="1"/>
      <c r="F529" s="1"/>
      <c r="G529" s="1"/>
      <c r="H529" s="1"/>
      <c r="I529" s="1"/>
      <c r="J529" s="1"/>
      <c r="K529" s="1"/>
      <c r="L529" s="1"/>
      <c r="M529" s="1"/>
      <c r="N529" s="1"/>
      <c r="O529" s="1"/>
      <c r="P529" s="1"/>
      <c r="Q529" s="1"/>
      <c r="R529" s="1"/>
      <c r="S529" s="1"/>
      <c r="T529" s="109"/>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row>
    <row r="530" spans="1:49" x14ac:dyDescent="0.2">
      <c r="A530" s="1"/>
      <c r="B530" s="1"/>
      <c r="C530" s="1"/>
      <c r="D530" s="1"/>
      <c r="E530" s="1"/>
      <c r="F530" s="1"/>
      <c r="G530" s="1"/>
      <c r="H530" s="1"/>
      <c r="I530" s="1"/>
      <c r="J530" s="1"/>
      <c r="K530" s="1"/>
      <c r="L530" s="1"/>
      <c r="M530" s="1"/>
      <c r="N530" s="1"/>
      <c r="O530" s="1"/>
      <c r="P530" s="1"/>
      <c r="Q530" s="1"/>
      <c r="R530" s="1"/>
      <c r="S530" s="1"/>
      <c r="T530" s="109"/>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row>
    <row r="531" spans="1:49" x14ac:dyDescent="0.2">
      <c r="A531" s="1"/>
      <c r="B531" s="1"/>
      <c r="C531" s="1"/>
      <c r="D531" s="1"/>
      <c r="E531" s="1"/>
      <c r="F531" s="1"/>
      <c r="G531" s="1"/>
      <c r="H531" s="1"/>
      <c r="I531" s="1"/>
      <c r="J531" s="1"/>
      <c r="K531" s="1"/>
      <c r="L531" s="1"/>
      <c r="M531" s="1"/>
      <c r="N531" s="1"/>
      <c r="O531" s="1"/>
      <c r="P531" s="1"/>
      <c r="Q531" s="1"/>
      <c r="R531" s="1"/>
      <c r="S531" s="1"/>
      <c r="T531" s="109"/>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row>
    <row r="532" spans="1:49" x14ac:dyDescent="0.2">
      <c r="A532" s="1"/>
      <c r="B532" s="1"/>
      <c r="C532" s="1"/>
      <c r="D532" s="1"/>
      <c r="E532" s="1"/>
      <c r="F532" s="1"/>
      <c r="G532" s="1"/>
      <c r="H532" s="1"/>
      <c r="I532" s="1"/>
      <c r="J532" s="1"/>
      <c r="K532" s="1"/>
      <c r="L532" s="1"/>
      <c r="M532" s="1"/>
      <c r="N532" s="1"/>
      <c r="O532" s="1"/>
      <c r="P532" s="1"/>
      <c r="Q532" s="1"/>
      <c r="R532" s="1"/>
      <c r="S532" s="1"/>
      <c r="T532" s="109"/>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row>
    <row r="533" spans="1:49" x14ac:dyDescent="0.2">
      <c r="A533" s="1"/>
      <c r="B533" s="1"/>
      <c r="C533" s="1"/>
      <c r="D533" s="1"/>
      <c r="E533" s="1"/>
      <c r="F533" s="1"/>
      <c r="G533" s="1"/>
      <c r="H533" s="1"/>
      <c r="I533" s="1"/>
      <c r="J533" s="1"/>
      <c r="K533" s="1"/>
      <c r="L533" s="1"/>
      <c r="M533" s="1"/>
      <c r="N533" s="1"/>
      <c r="O533" s="1"/>
      <c r="P533" s="1"/>
      <c r="Q533" s="1"/>
      <c r="R533" s="1"/>
      <c r="S533" s="1"/>
      <c r="T533" s="109"/>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row>
    <row r="534" spans="1:49" x14ac:dyDescent="0.2">
      <c r="A534" s="1"/>
      <c r="B534" s="1"/>
      <c r="C534" s="1"/>
      <c r="D534" s="1"/>
      <c r="E534" s="1"/>
      <c r="F534" s="1"/>
      <c r="G534" s="1"/>
      <c r="H534" s="1"/>
      <c r="I534" s="1"/>
      <c r="J534" s="1"/>
      <c r="K534" s="1"/>
      <c r="L534" s="1"/>
      <c r="M534" s="1"/>
      <c r="N534" s="1"/>
      <c r="O534" s="1"/>
      <c r="P534" s="1"/>
      <c r="Q534" s="1"/>
      <c r="R534" s="1"/>
      <c r="S534" s="1"/>
      <c r="T534" s="109"/>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row>
    <row r="535" spans="1:49" x14ac:dyDescent="0.2">
      <c r="A535" s="1"/>
      <c r="B535" s="1"/>
      <c r="C535" s="1"/>
      <c r="D535" s="1"/>
      <c r="E535" s="1"/>
      <c r="F535" s="1"/>
      <c r="G535" s="1"/>
      <c r="H535" s="1"/>
      <c r="I535" s="1"/>
      <c r="J535" s="1"/>
      <c r="K535" s="1"/>
      <c r="L535" s="1"/>
      <c r="M535" s="1"/>
      <c r="N535" s="1"/>
      <c r="O535" s="1"/>
      <c r="P535" s="1"/>
      <c r="Q535" s="1"/>
      <c r="R535" s="1"/>
      <c r="S535" s="1"/>
      <c r="T535" s="109"/>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row>
    <row r="536" spans="1:49" x14ac:dyDescent="0.2">
      <c r="A536" s="1"/>
      <c r="B536" s="1"/>
      <c r="C536" s="1"/>
      <c r="D536" s="1"/>
      <c r="E536" s="1"/>
      <c r="F536" s="1"/>
      <c r="G536" s="1"/>
      <c r="H536" s="1"/>
      <c r="I536" s="1"/>
      <c r="J536" s="1"/>
      <c r="K536" s="1"/>
      <c r="L536" s="1"/>
      <c r="M536" s="1"/>
      <c r="N536" s="1"/>
      <c r="O536" s="1"/>
      <c r="P536" s="1"/>
      <c r="Q536" s="1"/>
      <c r="R536" s="1"/>
      <c r="S536" s="1"/>
      <c r="T536" s="109"/>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row>
    <row r="537" spans="1:49" x14ac:dyDescent="0.2">
      <c r="A537" s="1"/>
      <c r="B537" s="1"/>
      <c r="C537" s="1"/>
      <c r="D537" s="1"/>
      <c r="E537" s="1"/>
      <c r="F537" s="1"/>
      <c r="G537" s="1"/>
      <c r="H537" s="1"/>
      <c r="I537" s="1"/>
      <c r="J537" s="1"/>
      <c r="K537" s="1"/>
      <c r="L537" s="1"/>
      <c r="M537" s="1"/>
      <c r="N537" s="1"/>
      <c r="O537" s="1"/>
      <c r="P537" s="1"/>
      <c r="Q537" s="1"/>
      <c r="R537" s="1"/>
      <c r="S537" s="1"/>
      <c r="T537" s="109"/>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row>
    <row r="538" spans="1:49" x14ac:dyDescent="0.2">
      <c r="T538" s="109"/>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row>
  </sheetData>
  <mergeCells count="25">
    <mergeCell ref="H205:I205"/>
    <mergeCell ref="H206:I206"/>
    <mergeCell ref="H214:I214"/>
    <mergeCell ref="H196:I196"/>
    <mergeCell ref="H197:I197"/>
    <mergeCell ref="H198:I198"/>
    <mergeCell ref="H202:I202"/>
    <mergeCell ref="H203:I203"/>
    <mergeCell ref="H204:I204"/>
    <mergeCell ref="H210:I210"/>
    <mergeCell ref="H211:I211"/>
    <mergeCell ref="H212:I212"/>
    <mergeCell ref="H213:I213"/>
    <mergeCell ref="H195:I195"/>
    <mergeCell ref="O5:Q5"/>
    <mergeCell ref="H179:I179"/>
    <mergeCell ref="H180:I180"/>
    <mergeCell ref="H181:I181"/>
    <mergeCell ref="H182:I182"/>
    <mergeCell ref="H186:I186"/>
    <mergeCell ref="H187:I187"/>
    <mergeCell ref="H188:I188"/>
    <mergeCell ref="H189:I189"/>
    <mergeCell ref="H193:I193"/>
    <mergeCell ref="H194:I194"/>
  </mergeCell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AW538"/>
  <sheetViews>
    <sheetView tabSelected="1" zoomScale="80" zoomScaleNormal="80" workbookViewId="0">
      <selection activeCell="I9" sqref="I9"/>
    </sheetView>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ht="16" hidden="1" thickBot="1" x14ac:dyDescent="0.25">
      <c r="A5" s="16"/>
      <c r="B5" s="17"/>
      <c r="C5" s="17"/>
      <c r="D5" s="17"/>
      <c r="E5" s="17"/>
      <c r="F5" s="17" t="s">
        <v>100</v>
      </c>
      <c r="G5" s="17"/>
      <c r="H5" s="17"/>
      <c r="I5" s="92">
        <v>5</v>
      </c>
      <c r="J5" s="17"/>
      <c r="K5" s="17" t="s">
        <v>50</v>
      </c>
      <c r="L5" s="57" t="s">
        <v>61</v>
      </c>
      <c r="M5" s="47">
        <f>I5*365.25</f>
        <v>1826.25</v>
      </c>
      <c r="N5" s="17" t="s">
        <v>62</v>
      </c>
      <c r="O5" s="285" t="s">
        <v>93</v>
      </c>
      <c r="P5" s="285"/>
      <c r="Q5" s="285"/>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hidden="1" x14ac:dyDescent="0.2">
      <c r="A6" s="16"/>
      <c r="B6" s="17"/>
      <c r="C6" s="17"/>
      <c r="D6" s="17"/>
      <c r="E6" s="17"/>
      <c r="F6" s="17"/>
      <c r="G6" s="17"/>
      <c r="H6" s="17"/>
      <c r="I6" s="17"/>
      <c r="J6" s="17"/>
      <c r="K6" s="17"/>
      <c r="L6" s="17"/>
      <c r="M6" s="17"/>
      <c r="N6" s="17"/>
      <c r="O6" s="28"/>
      <c r="P6" s="96" t="b">
        <v>1</v>
      </c>
      <c r="Q6" s="28"/>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hidden="1" x14ac:dyDescent="0.2">
      <c r="A7" s="16"/>
      <c r="B7" s="17"/>
      <c r="C7" s="17"/>
      <c r="D7" s="17"/>
      <c r="E7" s="17"/>
      <c r="F7" s="17"/>
      <c r="G7" s="17"/>
      <c r="H7" s="17"/>
      <c r="I7" s="17"/>
      <c r="J7" s="17"/>
      <c r="K7" s="17"/>
      <c r="L7" s="17"/>
      <c r="M7" s="17"/>
      <c r="N7" s="17"/>
      <c r="O7" s="28"/>
      <c r="P7" s="28"/>
      <c r="Q7" s="28"/>
      <c r="R7" s="87"/>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6" thickBot="1" x14ac:dyDescent="0.25">
      <c r="A8" s="16"/>
      <c r="B8" s="17"/>
      <c r="C8" s="17"/>
      <c r="D8" s="17"/>
      <c r="E8" s="17"/>
      <c r="F8" s="17"/>
      <c r="G8" s="17"/>
      <c r="H8" s="17"/>
      <c r="I8" s="17"/>
      <c r="J8" s="17"/>
      <c r="K8" s="17"/>
      <c r="L8" s="17"/>
      <c r="M8" s="17"/>
      <c r="N8" s="17"/>
      <c r="O8" s="17"/>
      <c r="P8" s="17"/>
      <c r="Q8" s="17"/>
      <c r="R8" s="87"/>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6" thickBot="1" x14ac:dyDescent="0.25">
      <c r="A9" s="16"/>
      <c r="B9" s="17"/>
      <c r="C9" s="17"/>
      <c r="D9" s="17"/>
      <c r="E9" s="17"/>
      <c r="F9" s="17" t="s">
        <v>52</v>
      </c>
      <c r="G9" s="17"/>
      <c r="H9" s="17"/>
      <c r="I9" s="82">
        <f>Population!J26</f>
        <v>25</v>
      </c>
      <c r="J9" s="17"/>
      <c r="K9" s="17"/>
      <c r="L9" s="17"/>
      <c r="M9" s="17"/>
      <c r="N9" s="17"/>
      <c r="O9" s="17"/>
      <c r="P9" s="17"/>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16"/>
      <c r="B10" s="17"/>
      <c r="C10" s="17"/>
      <c r="D10" s="17"/>
      <c r="E10" s="17"/>
      <c r="F10" s="17"/>
      <c r="G10" s="17"/>
      <c r="H10" s="17"/>
      <c r="I10" s="17"/>
      <c r="J10" s="17"/>
      <c r="K10" s="17"/>
      <c r="L10" s="17"/>
      <c r="M10" s="17"/>
      <c r="N10" s="17"/>
      <c r="O10" s="17"/>
      <c r="P10" s="17"/>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x14ac:dyDescent="0.2">
      <c r="A11" s="107"/>
      <c r="B11" s="108"/>
      <c r="C11" s="108"/>
      <c r="D11" s="17"/>
      <c r="E11" s="46" t="s">
        <v>49</v>
      </c>
      <c r="F11" s="17"/>
      <c r="G11" s="17"/>
      <c r="H11" s="17"/>
      <c r="I11" s="17"/>
      <c r="J11" s="17"/>
      <c r="K11" s="17"/>
      <c r="L11" s="17"/>
      <c r="M11" s="17"/>
      <c r="N11" s="17"/>
      <c r="O11" s="17"/>
      <c r="P11" s="17"/>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107"/>
      <c r="B12" s="108"/>
      <c r="C12" s="108"/>
      <c r="D12" s="17"/>
      <c r="E12" s="46"/>
      <c r="F12" s="17"/>
      <c r="G12" s="17"/>
      <c r="H12" s="17"/>
      <c r="I12" s="17"/>
      <c r="J12" s="17"/>
      <c r="K12" s="17"/>
      <c r="L12" s="17"/>
      <c r="M12" s="17"/>
      <c r="N12" s="17"/>
      <c r="O12" s="17"/>
      <c r="P12" s="17"/>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107"/>
      <c r="B13" s="108"/>
      <c r="C13" s="108"/>
      <c r="D13" s="17"/>
      <c r="E13" s="17"/>
      <c r="F13" s="17"/>
      <c r="G13" s="17"/>
      <c r="H13" s="17"/>
      <c r="I13" s="17"/>
      <c r="J13" s="17"/>
      <c r="K13" s="17"/>
      <c r="L13" s="17"/>
      <c r="M13" s="17"/>
      <c r="N13" s="17"/>
      <c r="O13" s="17"/>
      <c r="P13" s="17"/>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07"/>
      <c r="B14" s="108"/>
      <c r="C14" s="108"/>
      <c r="D14" s="17"/>
      <c r="E14" s="20" t="s">
        <v>29</v>
      </c>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ht="13.75" customHeight="1" x14ac:dyDescent="0.2">
      <c r="A15" s="107"/>
      <c r="B15" s="108"/>
      <c r="C15" s="108"/>
      <c r="D15" s="17"/>
      <c r="E15" s="39" t="s">
        <v>36</v>
      </c>
      <c r="F15" s="39" t="s">
        <v>25</v>
      </c>
      <c r="G15" s="39" t="s">
        <v>3</v>
      </c>
      <c r="H15" s="86" t="s">
        <v>28</v>
      </c>
      <c r="I15" s="49" t="s">
        <v>2</v>
      </c>
      <c r="J15" s="53" t="s">
        <v>26</v>
      </c>
      <c r="K15" s="17"/>
      <c r="L15" s="17"/>
      <c r="M15" s="17"/>
      <c r="N15" s="17"/>
      <c r="O15" s="17"/>
      <c r="P15" s="17"/>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ht="14.5" customHeight="1" x14ac:dyDescent="0.2">
      <c r="A16" s="107"/>
      <c r="B16" s="108"/>
      <c r="C16" s="108"/>
      <c r="D16" s="17"/>
      <c r="E16" s="39" t="s">
        <v>24</v>
      </c>
      <c r="F16" s="40">
        <f>'Revised service model'!$I$35</f>
        <v>0</v>
      </c>
      <c r="G16" s="40">
        <f>'Revised service model'!$I$37</f>
        <v>0</v>
      </c>
      <c r="H16" s="40">
        <f>'Revised service model'!$I$39</f>
        <v>0</v>
      </c>
      <c r="I16" s="40">
        <f>'Revised service model'!$I$41</f>
        <v>0</v>
      </c>
      <c r="J16" s="40">
        <f>'Revised service model'!$I$43</f>
        <v>0</v>
      </c>
      <c r="K16" s="17"/>
      <c r="L16" s="17"/>
      <c r="M16" s="17"/>
      <c r="N16" s="17"/>
      <c r="O16" s="17"/>
      <c r="P16" s="17"/>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ht="14.5" customHeight="1" x14ac:dyDescent="0.2">
      <c r="A17" s="107"/>
      <c r="B17" s="108"/>
      <c r="C17" s="108"/>
      <c r="D17" s="17"/>
      <c r="E17" s="39" t="s">
        <v>27</v>
      </c>
      <c r="F17" s="41">
        <f>IF($M$5&lt;G20,0,$I$9*F16)</f>
        <v>0</v>
      </c>
      <c r="G17" s="60">
        <f>IF($M$5&lt;G37,0,$I$9*G16)</f>
        <v>0</v>
      </c>
      <c r="H17" s="41">
        <f>IF($M$5&lt;G28,0,$I$9*H16)</f>
        <v>0</v>
      </c>
      <c r="I17" s="50">
        <f>IF($M$5&lt;G61,0,$I$9*I16)</f>
        <v>0</v>
      </c>
      <c r="J17" s="54">
        <f>IF($M$5&lt;365.25/12,0,$I$9*J16)</f>
        <v>0</v>
      </c>
      <c r="K17" s="17"/>
      <c r="L17" s="17"/>
      <c r="M17" s="17"/>
      <c r="N17" s="17"/>
      <c r="O17" s="17"/>
      <c r="P17" s="17"/>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x14ac:dyDescent="0.2">
      <c r="A18" s="107"/>
      <c r="B18" s="108"/>
      <c r="C18" s="108"/>
      <c r="D18" s="17"/>
      <c r="E18" s="17"/>
      <c r="F18" s="17"/>
      <c r="G18" s="17"/>
      <c r="H18" s="17"/>
      <c r="I18" s="17"/>
      <c r="J18" s="17"/>
      <c r="K18" s="17"/>
      <c r="L18" s="17"/>
      <c r="M18" s="17"/>
      <c r="N18" s="17"/>
      <c r="O18" s="17"/>
      <c r="P18" s="17"/>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07"/>
      <c r="B19" s="108"/>
      <c r="C19" s="108"/>
      <c r="D19" s="17"/>
      <c r="E19" s="17"/>
      <c r="F19" s="17"/>
      <c r="G19" s="17"/>
      <c r="H19" s="17"/>
      <c r="I19" s="17"/>
      <c r="J19" s="17"/>
      <c r="K19" s="17"/>
      <c r="L19" s="17"/>
      <c r="M19" s="17"/>
      <c r="N19" s="17"/>
      <c r="O19" s="17"/>
      <c r="P19" s="17"/>
      <c r="Q19" s="17"/>
      <c r="R19" s="18"/>
      <c r="S19" s="1"/>
      <c r="T19" s="1"/>
      <c r="U19" s="65"/>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07"/>
      <c r="B20" s="108"/>
      <c r="C20" s="108"/>
      <c r="D20" s="17"/>
      <c r="E20" s="17" t="s">
        <v>30</v>
      </c>
      <c r="F20" s="17"/>
      <c r="G20" s="39">
        <f>'Revised service model'!$C$10*7</f>
        <v>49</v>
      </c>
      <c r="H20" s="17"/>
      <c r="I20" s="17"/>
      <c r="J20" s="17"/>
      <c r="K20" s="17"/>
      <c r="L20" s="17"/>
      <c r="M20" s="17"/>
      <c r="N20" s="17"/>
      <c r="O20" s="17"/>
      <c r="P20" s="17"/>
      <c r="Q20" s="17"/>
      <c r="R20" s="18"/>
      <c r="S20" s="1"/>
      <c r="T20" s="1"/>
      <c r="U20" s="65"/>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07"/>
      <c r="B21" s="108"/>
      <c r="C21" s="108"/>
      <c r="D21" s="17"/>
      <c r="E21" s="17"/>
      <c r="F21" s="17"/>
      <c r="G21" s="17"/>
      <c r="H21" s="17"/>
      <c r="I21" s="17"/>
      <c r="J21" s="17"/>
      <c r="K21" s="17"/>
      <c r="L21" s="17"/>
      <c r="M21" s="17"/>
      <c r="N21" s="17"/>
      <c r="O21" s="17"/>
      <c r="P21" s="17"/>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4.5" customHeight="1" x14ac:dyDescent="0.2">
      <c r="A22" s="107"/>
      <c r="B22" s="108"/>
      <c r="C22" s="108"/>
      <c r="D22" s="17"/>
      <c r="E22" s="20" t="s">
        <v>31</v>
      </c>
      <c r="F22" s="17"/>
      <c r="G22" s="17"/>
      <c r="H22" s="17"/>
      <c r="I22" s="17"/>
      <c r="J22" s="17"/>
      <c r="K22" s="17"/>
      <c r="L22" s="17"/>
      <c r="M22" s="17"/>
      <c r="N22" s="17"/>
      <c r="O22" s="17"/>
      <c r="P22" s="17"/>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ht="14.5" customHeight="1" x14ac:dyDescent="0.2">
      <c r="A23" s="107"/>
      <c r="B23" s="108"/>
      <c r="C23" s="108"/>
      <c r="D23" s="17"/>
      <c r="E23" s="39" t="s">
        <v>36</v>
      </c>
      <c r="F23" s="39" t="s">
        <v>3</v>
      </c>
      <c r="G23" s="49" t="s">
        <v>2</v>
      </c>
      <c r="H23" s="53" t="s">
        <v>26</v>
      </c>
      <c r="I23" s="17"/>
      <c r="J23" s="17"/>
      <c r="K23" s="17"/>
      <c r="L23" s="17"/>
      <c r="M23" s="17"/>
      <c r="N23" s="17"/>
      <c r="O23" s="17"/>
      <c r="P23" s="17"/>
      <c r="Q23" s="17"/>
      <c r="R23" s="18"/>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ht="14.5" customHeight="1" x14ac:dyDescent="0.2">
      <c r="A24" s="107"/>
      <c r="B24" s="108"/>
      <c r="C24" s="108"/>
      <c r="D24" s="17"/>
      <c r="E24" s="39" t="s">
        <v>24</v>
      </c>
      <c r="F24" s="40">
        <f>'Revised service model'!$I$49</f>
        <v>0</v>
      </c>
      <c r="G24" s="40">
        <f>'Revised service model'!$I$51</f>
        <v>0</v>
      </c>
      <c r="H24" s="40">
        <f>'Revised service model'!$I$53</f>
        <v>0</v>
      </c>
      <c r="I24" s="17"/>
      <c r="J24" s="17"/>
      <c r="K24" s="17"/>
      <c r="L24" s="17"/>
      <c r="M24" s="17"/>
      <c r="N24" s="17"/>
      <c r="O24" s="17"/>
      <c r="P24" s="17"/>
      <c r="Q24" s="17"/>
      <c r="R24" s="18"/>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07"/>
      <c r="B25" s="108"/>
      <c r="C25" s="108"/>
      <c r="D25" s="17"/>
      <c r="E25" s="39" t="s">
        <v>27</v>
      </c>
      <c r="F25" s="60">
        <f>$F$17*F24</f>
        <v>0</v>
      </c>
      <c r="G25" s="50">
        <f>$F$17*G24</f>
        <v>0</v>
      </c>
      <c r="H25" s="54">
        <f>$F$17*H24</f>
        <v>0</v>
      </c>
      <c r="I25" s="17"/>
      <c r="J25" s="17"/>
      <c r="K25" s="17"/>
      <c r="L25" s="17"/>
      <c r="M25" s="17"/>
      <c r="N25" s="17"/>
      <c r="O25" s="17"/>
      <c r="P25" s="17"/>
      <c r="Q25" s="17"/>
      <c r="R25" s="18"/>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07"/>
      <c r="B26" s="108"/>
      <c r="C26" s="108"/>
      <c r="D26" s="17"/>
      <c r="E26" s="17"/>
      <c r="F26" s="17"/>
      <c r="G26" s="17"/>
      <c r="H26" s="17"/>
      <c r="I26" s="17"/>
      <c r="J26" s="17"/>
      <c r="K26" s="17"/>
      <c r="L26" s="17"/>
      <c r="M26" s="17"/>
      <c r="N26" s="17"/>
      <c r="O26" s="17"/>
      <c r="P26" s="17"/>
      <c r="Q26" s="17"/>
      <c r="R26" s="18"/>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07"/>
      <c r="B27" s="108"/>
      <c r="C27" s="108"/>
      <c r="D27" s="17"/>
      <c r="E27" s="17"/>
      <c r="F27" s="17"/>
      <c r="G27" s="17"/>
      <c r="H27" s="17"/>
      <c r="I27" s="17"/>
      <c r="J27" s="17"/>
      <c r="K27" s="17"/>
      <c r="L27" s="17"/>
      <c r="M27" s="17"/>
      <c r="N27" s="17"/>
      <c r="O27" s="17"/>
      <c r="P27" s="17"/>
      <c r="Q27" s="17"/>
      <c r="R27" s="18"/>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07"/>
      <c r="B28" s="108"/>
      <c r="C28" s="108"/>
      <c r="D28" s="17"/>
      <c r="E28" s="17" t="s">
        <v>32</v>
      </c>
      <c r="F28" s="17"/>
      <c r="G28" s="39">
        <f>'Revised service model'!$D$24*7</f>
        <v>84</v>
      </c>
      <c r="H28" s="17"/>
      <c r="I28" s="17"/>
      <c r="J28" s="17"/>
      <c r="K28" s="17"/>
      <c r="L28" s="17"/>
      <c r="M28" s="17"/>
      <c r="N28" s="17"/>
      <c r="O28" s="17"/>
      <c r="P28" s="17"/>
      <c r="Q28" s="17"/>
      <c r="R28" s="18"/>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07"/>
      <c r="B29" s="108"/>
      <c r="C29" s="108"/>
      <c r="D29" s="17"/>
      <c r="E29" s="17"/>
      <c r="F29" s="17"/>
      <c r="G29" s="17"/>
      <c r="H29" s="17"/>
      <c r="I29" s="17"/>
      <c r="J29" s="17"/>
      <c r="K29" s="17"/>
      <c r="L29" s="17"/>
      <c r="M29" s="17"/>
      <c r="N29" s="17"/>
      <c r="O29" s="17"/>
      <c r="P29" s="17"/>
      <c r="Q29" s="17"/>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107"/>
      <c r="B30" s="108"/>
      <c r="C30" s="108"/>
      <c r="D30" s="17"/>
      <c r="E30" s="20" t="s">
        <v>33</v>
      </c>
      <c r="F30" s="17"/>
      <c r="G30" s="17"/>
      <c r="H30" s="17"/>
      <c r="I30" s="17"/>
      <c r="J30" s="17"/>
      <c r="K30" s="17"/>
      <c r="L30" s="17"/>
      <c r="M30" s="17"/>
      <c r="N30" s="17"/>
      <c r="O30" s="17"/>
      <c r="P30" s="17"/>
      <c r="Q30" s="17"/>
      <c r="R30" s="18"/>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07"/>
      <c r="B31" s="108"/>
      <c r="C31" s="108"/>
      <c r="D31" s="17"/>
      <c r="E31" s="39" t="s">
        <v>36</v>
      </c>
      <c r="F31" s="39" t="s">
        <v>3</v>
      </c>
      <c r="G31" s="49" t="s">
        <v>2</v>
      </c>
      <c r="H31" s="53" t="s">
        <v>26</v>
      </c>
      <c r="I31" s="17"/>
      <c r="J31" s="17"/>
      <c r="K31" s="17"/>
      <c r="L31" s="17"/>
      <c r="M31" s="17"/>
      <c r="N31" s="17"/>
      <c r="O31" s="17"/>
      <c r="P31" s="17"/>
      <c r="Q31" s="17"/>
      <c r="R31" s="18"/>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07"/>
      <c r="B32" s="108"/>
      <c r="C32" s="108"/>
      <c r="D32" s="17"/>
      <c r="E32" s="39" t="s">
        <v>24</v>
      </c>
      <c r="F32" s="40">
        <f>'Revised service model'!$I$67</f>
        <v>1</v>
      </c>
      <c r="G32" s="40">
        <f>'Revised service model'!$I$69</f>
        <v>0</v>
      </c>
      <c r="H32" s="40">
        <f>'Revised service model'!$I$71</f>
        <v>0</v>
      </c>
      <c r="I32" s="17"/>
      <c r="J32" s="17"/>
      <c r="K32" s="17"/>
      <c r="L32" s="17"/>
      <c r="M32" s="17"/>
      <c r="N32" s="17"/>
      <c r="O32" s="17"/>
      <c r="P32" s="17"/>
      <c r="Q32" s="17"/>
      <c r="R32" s="18"/>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07"/>
      <c r="B33" s="108"/>
      <c r="C33" s="108"/>
      <c r="D33" s="17"/>
      <c r="E33" s="39" t="s">
        <v>27</v>
      </c>
      <c r="F33" s="60">
        <f>$H$17*F32</f>
        <v>0</v>
      </c>
      <c r="G33" s="50">
        <f>$H$17*G32</f>
        <v>0</v>
      </c>
      <c r="H33" s="54">
        <f>$H$17*H32</f>
        <v>0</v>
      </c>
      <c r="I33" s="17"/>
      <c r="J33" s="17"/>
      <c r="K33" s="17"/>
      <c r="L33" s="17"/>
      <c r="M33" s="17"/>
      <c r="N33" s="17"/>
      <c r="O33" s="17"/>
      <c r="P33" s="17"/>
      <c r="Q33" s="17"/>
      <c r="R33" s="18"/>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07"/>
      <c r="B34" s="108"/>
      <c r="C34" s="108"/>
      <c r="D34" s="17"/>
      <c r="E34" s="17"/>
      <c r="F34" s="17"/>
      <c r="G34" s="17"/>
      <c r="H34" s="17"/>
      <c r="I34" s="17"/>
      <c r="J34" s="17"/>
      <c r="K34" s="17"/>
      <c r="L34" s="17"/>
      <c r="M34" s="17"/>
      <c r="N34" s="17"/>
      <c r="O34" s="17"/>
      <c r="P34" s="17"/>
      <c r="Q34" s="17"/>
      <c r="R34" s="18"/>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07"/>
      <c r="B35" s="108"/>
      <c r="C35" s="108"/>
      <c r="D35" s="17"/>
      <c r="E35" s="20" t="s">
        <v>35</v>
      </c>
      <c r="F35" s="17"/>
      <c r="G35" s="17"/>
      <c r="H35" s="17"/>
      <c r="I35" s="17"/>
      <c r="J35" s="17"/>
      <c r="K35" s="17"/>
      <c r="L35" s="17"/>
      <c r="M35" s="17"/>
      <c r="N35" s="17"/>
      <c r="O35" s="17"/>
      <c r="P35" s="17"/>
      <c r="Q35" s="17"/>
      <c r="R35" s="18"/>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07"/>
      <c r="B36" s="108"/>
      <c r="C36" s="108"/>
      <c r="D36" s="17"/>
      <c r="E36" s="43" t="s">
        <v>37</v>
      </c>
      <c r="F36" s="17"/>
      <c r="G36" s="17"/>
      <c r="H36" s="17"/>
      <c r="I36" s="17"/>
      <c r="J36" s="17"/>
      <c r="K36" s="17"/>
      <c r="L36" s="17"/>
      <c r="M36" s="17"/>
      <c r="N36" s="17"/>
      <c r="O36" s="17"/>
      <c r="P36" s="17"/>
      <c r="Q36" s="17"/>
      <c r="R36" s="18"/>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07"/>
      <c r="B37" s="108"/>
      <c r="C37" s="108"/>
      <c r="D37" s="17"/>
      <c r="E37" s="17" t="s">
        <v>34</v>
      </c>
      <c r="F37" s="17"/>
      <c r="G37" s="39">
        <f>'Revised service model'!$F$18*7</f>
        <v>84</v>
      </c>
      <c r="H37" s="51"/>
      <c r="I37" s="17"/>
      <c r="J37" s="17"/>
      <c r="K37" s="17"/>
      <c r="L37" s="17"/>
      <c r="M37" s="17"/>
      <c r="N37" s="17"/>
      <c r="O37" s="17"/>
      <c r="P37" s="17"/>
      <c r="Q37" s="17"/>
      <c r="R37" s="18"/>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07"/>
      <c r="B38" s="108"/>
      <c r="C38" s="108"/>
      <c r="D38" s="17"/>
      <c r="E38" s="17"/>
      <c r="F38" s="17"/>
      <c r="G38" s="17"/>
      <c r="H38" s="17"/>
      <c r="I38" s="17"/>
      <c r="J38" s="17"/>
      <c r="K38" s="17"/>
      <c r="L38" s="17"/>
      <c r="M38" s="17"/>
      <c r="N38" s="17"/>
      <c r="O38" s="17"/>
      <c r="P38" s="17"/>
      <c r="Q38" s="17"/>
      <c r="R38" s="18"/>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07"/>
      <c r="B39" s="108"/>
      <c r="C39" s="108"/>
      <c r="D39" s="17"/>
      <c r="E39" s="39" t="s">
        <v>36</v>
      </c>
      <c r="F39" s="49" t="s">
        <v>2</v>
      </c>
      <c r="G39" s="39" t="s">
        <v>3</v>
      </c>
      <c r="H39" s="17"/>
      <c r="I39" s="17"/>
      <c r="J39" s="17"/>
      <c r="K39" s="17"/>
      <c r="L39" s="17"/>
      <c r="M39" s="17"/>
      <c r="N39" s="17"/>
      <c r="O39" s="17"/>
      <c r="P39" s="17"/>
      <c r="Q39" s="17"/>
      <c r="R39" s="18"/>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07"/>
      <c r="B40" s="108"/>
      <c r="C40" s="108"/>
      <c r="D40" s="17"/>
      <c r="E40" s="39" t="s">
        <v>24</v>
      </c>
      <c r="F40" s="40">
        <f>'Revised service model'!$I$59</f>
        <v>0</v>
      </c>
      <c r="G40" s="40">
        <f>'Revised service model'!$I$61</f>
        <v>0</v>
      </c>
      <c r="H40" s="17"/>
      <c r="I40" s="17"/>
      <c r="J40" s="17"/>
      <c r="K40" s="17"/>
      <c r="L40" s="17"/>
      <c r="M40" s="17"/>
      <c r="N40" s="17"/>
      <c r="O40" s="17"/>
      <c r="P40" s="17"/>
      <c r="Q40" s="17"/>
      <c r="R40" s="18"/>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07"/>
      <c r="B41" s="108"/>
      <c r="C41" s="108"/>
      <c r="D41" s="17"/>
      <c r="E41" s="39" t="s">
        <v>27</v>
      </c>
      <c r="F41" s="50">
        <f>$G$17*F40</f>
        <v>0</v>
      </c>
      <c r="G41" s="61">
        <f>$G$17*G40</f>
        <v>0</v>
      </c>
      <c r="H41" s="17"/>
      <c r="I41" s="17"/>
      <c r="J41" s="17"/>
      <c r="K41" s="17"/>
      <c r="L41" s="17"/>
      <c r="M41" s="17"/>
      <c r="N41" s="17"/>
      <c r="O41" s="17"/>
      <c r="P41" s="17"/>
      <c r="Q41" s="17"/>
      <c r="R41" s="18"/>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07"/>
      <c r="B42" s="108"/>
      <c r="C42" s="108"/>
      <c r="D42" s="17"/>
      <c r="E42" s="17"/>
      <c r="F42" s="17"/>
      <c r="G42" s="17"/>
      <c r="H42" s="17"/>
      <c r="I42" s="17"/>
      <c r="J42" s="17"/>
      <c r="K42" s="17"/>
      <c r="L42" s="17"/>
      <c r="M42" s="17"/>
      <c r="N42" s="17"/>
      <c r="O42" s="17"/>
      <c r="P42" s="17"/>
      <c r="Q42" s="17"/>
      <c r="R42" s="18"/>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07"/>
      <c r="B43" s="108"/>
      <c r="C43" s="108"/>
      <c r="D43" s="17"/>
      <c r="E43" s="43" t="s">
        <v>38</v>
      </c>
      <c r="F43" s="17"/>
      <c r="G43" s="17"/>
      <c r="H43" s="17"/>
      <c r="I43" s="17"/>
      <c r="J43" s="17"/>
      <c r="K43" s="17"/>
      <c r="L43" s="17"/>
      <c r="M43" s="17"/>
      <c r="N43" s="17"/>
      <c r="O43" s="17"/>
      <c r="P43" s="17"/>
      <c r="Q43" s="17"/>
      <c r="R43" s="18"/>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07"/>
      <c r="B44" s="108"/>
      <c r="C44" s="108"/>
      <c r="D44" s="17"/>
      <c r="E44" s="17" t="s">
        <v>34</v>
      </c>
      <c r="F44" s="17"/>
      <c r="G44" s="39">
        <f>('Revised service model'!$C$10+'Revised service model'!$F$14+'Revised service model'!$I$10)*7</f>
        <v>189</v>
      </c>
      <c r="H44" s="51"/>
      <c r="I44" s="17"/>
      <c r="J44" s="17"/>
      <c r="K44" s="17"/>
      <c r="L44" s="17"/>
      <c r="M44" s="17"/>
      <c r="N44" s="17"/>
      <c r="O44" s="17"/>
      <c r="P44" s="17"/>
      <c r="Q44" s="17"/>
      <c r="R44" s="18"/>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07"/>
      <c r="B45" s="108"/>
      <c r="C45" s="108"/>
      <c r="D45" s="17"/>
      <c r="E45" s="17"/>
      <c r="F45" s="17"/>
      <c r="G45" s="17"/>
      <c r="H45" s="17"/>
      <c r="I45" s="17"/>
      <c r="J45" s="17"/>
      <c r="K45" s="17"/>
      <c r="L45" s="17"/>
      <c r="M45" s="17"/>
      <c r="N45" s="17"/>
      <c r="O45" s="17"/>
      <c r="P45" s="17"/>
      <c r="Q45" s="17"/>
      <c r="R45" s="18"/>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07"/>
      <c r="B46" s="108"/>
      <c r="C46" s="108"/>
      <c r="D46" s="17"/>
      <c r="E46" s="39" t="s">
        <v>36</v>
      </c>
      <c r="F46" s="49" t="s">
        <v>2</v>
      </c>
      <c r="G46" s="39" t="s">
        <v>3</v>
      </c>
      <c r="H46" s="17"/>
      <c r="I46" s="17"/>
      <c r="J46" s="17"/>
      <c r="K46" s="17"/>
      <c r="L46" s="17"/>
      <c r="M46" s="17"/>
      <c r="N46" s="17"/>
      <c r="O46" s="17"/>
      <c r="P46" s="17"/>
      <c r="Q46" s="17"/>
      <c r="R46" s="18"/>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07"/>
      <c r="B47" s="108"/>
      <c r="C47" s="108"/>
      <c r="D47" s="17"/>
      <c r="E47" s="39" t="s">
        <v>24</v>
      </c>
      <c r="F47" s="40">
        <f>'Revised service model'!$I$59</f>
        <v>0</v>
      </c>
      <c r="G47" s="40">
        <f>'Revised service model'!$I$61</f>
        <v>0</v>
      </c>
      <c r="H47" s="17"/>
      <c r="I47" s="17"/>
      <c r="J47" s="17"/>
      <c r="K47" s="17"/>
      <c r="L47" s="17"/>
      <c r="M47" s="17"/>
      <c r="N47" s="17"/>
      <c r="O47" s="17"/>
      <c r="P47" s="17"/>
      <c r="Q47" s="17"/>
      <c r="R47" s="18"/>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07"/>
      <c r="B48" s="108"/>
      <c r="C48" s="108"/>
      <c r="D48" s="17"/>
      <c r="E48" s="39" t="s">
        <v>27</v>
      </c>
      <c r="F48" s="50">
        <f>$F$25*F47</f>
        <v>0</v>
      </c>
      <c r="G48" s="61">
        <f>$F$25*G47</f>
        <v>0</v>
      </c>
      <c r="H48" s="17"/>
      <c r="I48" s="17"/>
      <c r="J48" s="17"/>
      <c r="K48" s="17"/>
      <c r="L48" s="17"/>
      <c r="M48" s="17"/>
      <c r="N48" s="17"/>
      <c r="O48" s="17"/>
      <c r="P48" s="17"/>
      <c r="Q48" s="17"/>
      <c r="R48" s="18"/>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07"/>
      <c r="B49" s="108"/>
      <c r="C49" s="108"/>
      <c r="D49" s="17"/>
      <c r="E49" s="17"/>
      <c r="F49" s="17"/>
      <c r="G49" s="17"/>
      <c r="H49" s="17"/>
      <c r="I49" s="17"/>
      <c r="J49" s="17"/>
      <c r="K49" s="17"/>
      <c r="L49" s="17"/>
      <c r="M49" s="17"/>
      <c r="N49" s="17"/>
      <c r="O49" s="17"/>
      <c r="P49" s="17"/>
      <c r="Q49" s="17"/>
      <c r="R49" s="18"/>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07"/>
      <c r="B50" s="108"/>
      <c r="C50" s="108"/>
      <c r="D50" s="17"/>
      <c r="E50" s="43" t="s">
        <v>39</v>
      </c>
      <c r="F50" s="17"/>
      <c r="G50" s="17"/>
      <c r="H50" s="17"/>
      <c r="I50" s="17"/>
      <c r="J50" s="17"/>
      <c r="K50" s="17"/>
      <c r="L50" s="17"/>
      <c r="M50" s="17"/>
      <c r="N50" s="17"/>
      <c r="O50" s="17"/>
      <c r="P50" s="17"/>
      <c r="Q50" s="17"/>
      <c r="R50" s="18"/>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07"/>
      <c r="B51" s="108"/>
      <c r="C51" s="108"/>
      <c r="D51" s="17"/>
      <c r="E51" s="17" t="s">
        <v>34</v>
      </c>
      <c r="F51" s="17"/>
      <c r="G51" s="39">
        <f>('Revised service model'!$D$24+'Revised service model'!$H$24)*7</f>
        <v>168</v>
      </c>
      <c r="H51" s="51"/>
      <c r="I51" s="17"/>
      <c r="J51" s="17"/>
      <c r="K51" s="17"/>
      <c r="L51" s="17"/>
      <c r="M51" s="17"/>
      <c r="N51" s="17"/>
      <c r="O51" s="17"/>
      <c r="P51" s="17"/>
      <c r="Q51" s="17"/>
      <c r="R51" s="18"/>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07"/>
      <c r="B52" s="108"/>
      <c r="C52" s="108"/>
      <c r="D52" s="17"/>
      <c r="E52" s="17"/>
      <c r="F52" s="17"/>
      <c r="G52" s="17"/>
      <c r="H52" s="17"/>
      <c r="I52" s="17"/>
      <c r="J52" s="17"/>
      <c r="K52" s="17"/>
      <c r="L52" s="17"/>
      <c r="M52" s="17"/>
      <c r="N52" s="17"/>
      <c r="O52" s="17"/>
      <c r="P52" s="17"/>
      <c r="Q52" s="17"/>
      <c r="R52" s="18"/>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07"/>
      <c r="B53" s="108"/>
      <c r="C53" s="108"/>
      <c r="D53" s="17"/>
      <c r="E53" s="39" t="s">
        <v>36</v>
      </c>
      <c r="F53" s="49" t="s">
        <v>2</v>
      </c>
      <c r="G53" s="39" t="s">
        <v>3</v>
      </c>
      <c r="H53" s="17"/>
      <c r="I53" s="17"/>
      <c r="J53" s="17"/>
      <c r="K53" s="17"/>
      <c r="L53" s="17"/>
      <c r="M53" s="17"/>
      <c r="N53" s="17"/>
      <c r="O53" s="17"/>
      <c r="P53" s="17"/>
      <c r="Q53" s="17"/>
      <c r="R53" s="18"/>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07"/>
      <c r="B54" s="108"/>
      <c r="C54" s="108"/>
      <c r="D54" s="17"/>
      <c r="E54" s="39" t="s">
        <v>24</v>
      </c>
      <c r="F54" s="40">
        <f>'Revised service model'!$I$59</f>
        <v>0</v>
      </c>
      <c r="G54" s="40">
        <f>'Revised service model'!$I$61</f>
        <v>0</v>
      </c>
      <c r="H54" s="17"/>
      <c r="I54" s="17"/>
      <c r="J54" s="17"/>
      <c r="K54" s="17"/>
      <c r="L54" s="17"/>
      <c r="M54" s="17"/>
      <c r="N54" s="17"/>
      <c r="O54" s="17"/>
      <c r="P54" s="17"/>
      <c r="Q54" s="17"/>
      <c r="R54" s="18"/>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07"/>
      <c r="B55" s="108"/>
      <c r="C55" s="108"/>
      <c r="D55" s="17"/>
      <c r="E55" s="39" t="s">
        <v>27</v>
      </c>
      <c r="F55" s="50">
        <f>$F$33*F54</f>
        <v>0</v>
      </c>
      <c r="G55" s="61">
        <f>$F$33*G54</f>
        <v>0</v>
      </c>
      <c r="H55" s="17"/>
      <c r="I55" s="17"/>
      <c r="J55" s="17"/>
      <c r="K55" s="17"/>
      <c r="L55" s="17"/>
      <c r="M55" s="17"/>
      <c r="N55" s="17"/>
      <c r="O55" s="17"/>
      <c r="P55" s="17"/>
      <c r="Q55" s="17"/>
      <c r="R55" s="18"/>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07"/>
      <c r="B56" s="108"/>
      <c r="C56" s="108"/>
      <c r="D56" s="17"/>
      <c r="E56" s="17"/>
      <c r="F56" s="17"/>
      <c r="G56" s="17"/>
      <c r="H56" s="17"/>
      <c r="I56" s="17"/>
      <c r="J56" s="17"/>
      <c r="K56" s="17"/>
      <c r="L56" s="17"/>
      <c r="M56" s="17"/>
      <c r="N56" s="17"/>
      <c r="O56" s="17"/>
      <c r="P56" s="17"/>
      <c r="Q56" s="17"/>
      <c r="R56" s="18"/>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07"/>
      <c r="B57" s="108"/>
      <c r="C57" s="108"/>
      <c r="D57" s="17"/>
      <c r="E57" s="51" t="s">
        <v>64</v>
      </c>
      <c r="F57" s="51"/>
      <c r="G57" s="39">
        <f>('Revised service model'!$J$15*7)</f>
        <v>84</v>
      </c>
      <c r="H57" s="17"/>
      <c r="I57" s="17"/>
      <c r="J57" s="17"/>
      <c r="K57" s="17"/>
      <c r="L57" s="17"/>
      <c r="M57" s="17"/>
      <c r="N57" s="17"/>
      <c r="O57" s="17"/>
      <c r="P57" s="17"/>
      <c r="Q57" s="17"/>
      <c r="R57" s="18"/>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07"/>
      <c r="B58" s="108"/>
      <c r="C58" s="108"/>
      <c r="D58" s="17"/>
      <c r="E58" s="17"/>
      <c r="F58" s="17"/>
      <c r="G58" s="17"/>
      <c r="H58" s="17"/>
      <c r="I58" s="17"/>
      <c r="J58" s="17"/>
      <c r="K58" s="17"/>
      <c r="L58" s="17"/>
      <c r="M58" s="17"/>
      <c r="N58" s="17"/>
      <c r="O58" s="17"/>
      <c r="P58" s="17"/>
      <c r="Q58" s="17"/>
      <c r="R58" s="18"/>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07"/>
      <c r="B59" s="108"/>
      <c r="C59" s="108"/>
      <c r="D59" s="17"/>
      <c r="E59" s="20" t="s">
        <v>54</v>
      </c>
      <c r="F59" s="17"/>
      <c r="G59" s="17"/>
      <c r="H59" s="17"/>
      <c r="I59" s="17"/>
      <c r="J59" s="17"/>
      <c r="K59" s="17"/>
      <c r="L59" s="17"/>
      <c r="M59" s="17"/>
      <c r="N59" s="17"/>
      <c r="O59" s="17"/>
      <c r="P59" s="17"/>
      <c r="Q59" s="17"/>
      <c r="R59" s="18"/>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07"/>
      <c r="B60" s="108"/>
      <c r="C60" s="108"/>
      <c r="D60" s="17"/>
      <c r="E60" s="43" t="s">
        <v>42</v>
      </c>
      <c r="F60" s="17"/>
      <c r="G60" s="17"/>
      <c r="H60" s="17"/>
      <c r="I60" s="74" t="s">
        <v>77</v>
      </c>
      <c r="J60" s="17"/>
      <c r="K60" s="17"/>
      <c r="L60" s="17"/>
      <c r="M60" s="17"/>
      <c r="N60" s="17"/>
      <c r="O60" s="17"/>
      <c r="P60" s="17"/>
      <c r="Q60" s="17"/>
      <c r="R60" s="18"/>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07"/>
      <c r="B61" s="108"/>
      <c r="C61" s="108"/>
      <c r="D61" s="17"/>
      <c r="E61" s="17" t="s">
        <v>41</v>
      </c>
      <c r="F61" s="17"/>
      <c r="G61" s="83">
        <f>('Revised service model'!$K$30*7)</f>
        <v>73.149999999999991</v>
      </c>
      <c r="H61" s="17"/>
      <c r="I61" s="73">
        <f>I17</f>
        <v>0</v>
      </c>
      <c r="J61" s="17"/>
      <c r="K61" s="17"/>
      <c r="L61" s="17"/>
      <c r="M61" s="17"/>
      <c r="N61" s="17"/>
      <c r="O61" s="17"/>
      <c r="P61" s="17"/>
      <c r="Q61" s="17"/>
      <c r="R61" s="18"/>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07"/>
      <c r="B62" s="108"/>
      <c r="C62" s="108"/>
      <c r="D62" s="17"/>
      <c r="E62" s="17"/>
      <c r="F62" s="17"/>
      <c r="G62" s="58"/>
      <c r="H62" s="17"/>
      <c r="I62" s="69"/>
      <c r="J62" s="17"/>
      <c r="K62" s="17"/>
      <c r="L62" s="17"/>
      <c r="M62" s="17"/>
      <c r="N62" s="17"/>
      <c r="O62" s="17"/>
      <c r="P62" s="17"/>
      <c r="Q62" s="17"/>
      <c r="R62" s="18"/>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07"/>
      <c r="B63" s="108"/>
      <c r="C63" s="108"/>
      <c r="D63" s="17"/>
      <c r="E63" s="70" t="s">
        <v>81</v>
      </c>
      <c r="F63" s="17"/>
      <c r="G63" s="58"/>
      <c r="H63" s="17"/>
      <c r="I63" s="69"/>
      <c r="J63" s="17"/>
      <c r="K63" s="17"/>
      <c r="L63" s="17"/>
      <c r="M63" s="17"/>
      <c r="N63" s="17"/>
      <c r="O63" s="17"/>
      <c r="P63" s="17"/>
      <c r="Q63" s="17"/>
      <c r="R63" s="18"/>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07"/>
      <c r="B64" s="108"/>
      <c r="C64" s="108"/>
      <c r="D64" s="17"/>
      <c r="E64" s="70" t="s">
        <v>82</v>
      </c>
      <c r="F64" s="17"/>
      <c r="G64" s="71">
        <f>G61/(365.25/12)</f>
        <v>2.4032854209445582</v>
      </c>
      <c r="H64" s="17"/>
      <c r="I64" s="72" t="s">
        <v>83</v>
      </c>
      <c r="J64" s="41">
        <f>'Capacity - Revised'!$L$11*(ROUND(G64,0))</f>
        <v>80</v>
      </c>
      <c r="K64" s="17"/>
      <c r="L64" s="17"/>
      <c r="M64" s="17"/>
      <c r="N64" s="17"/>
      <c r="O64" s="17"/>
      <c r="P64" s="17"/>
      <c r="Q64" s="17"/>
      <c r="R64" s="18"/>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07"/>
      <c r="B65" s="108"/>
      <c r="C65" s="108"/>
      <c r="D65" s="17"/>
      <c r="E65" s="17"/>
      <c r="F65" s="17"/>
      <c r="G65" s="17"/>
      <c r="H65" s="17"/>
      <c r="I65" s="67"/>
      <c r="J65" s="17"/>
      <c r="K65" s="17"/>
      <c r="L65" s="17"/>
      <c r="M65" s="17"/>
      <c r="N65" s="17"/>
      <c r="O65" s="17"/>
      <c r="P65" s="17"/>
      <c r="Q65" s="17"/>
      <c r="R65" s="18"/>
      <c r="S65" s="109"/>
      <c r="T65" s="109"/>
      <c r="U65" s="109"/>
      <c r="V65" s="109"/>
      <c r="W65" s="109"/>
      <c r="X65" s="109"/>
      <c r="Y65" s="109"/>
      <c r="Z65" s="109"/>
      <c r="AA65" s="109"/>
      <c r="AB65" s="109"/>
      <c r="AC65" s="109"/>
      <c r="AD65" s="109"/>
      <c r="AE65" s="109"/>
      <c r="AF65" s="109"/>
      <c r="AG65" s="109"/>
      <c r="AH65" s="1"/>
      <c r="AI65" s="1"/>
      <c r="AJ65" s="1"/>
      <c r="AK65" s="1"/>
      <c r="AL65" s="1"/>
      <c r="AM65" s="1"/>
      <c r="AN65" s="1"/>
      <c r="AO65" s="1"/>
      <c r="AP65" s="1"/>
      <c r="AQ65" s="1"/>
      <c r="AR65" s="1"/>
      <c r="AS65" s="1"/>
      <c r="AT65" s="1"/>
      <c r="AU65" s="1"/>
      <c r="AV65" s="1"/>
      <c r="AW65" s="1"/>
    </row>
    <row r="66" spans="1:49" x14ac:dyDescent="0.2">
      <c r="A66" s="107"/>
      <c r="B66" s="108"/>
      <c r="C66" s="108"/>
      <c r="D66" s="17"/>
      <c r="E66" s="70" t="s">
        <v>84</v>
      </c>
      <c r="F66" s="70"/>
      <c r="G66" s="70"/>
      <c r="H66" s="70"/>
      <c r="I66" s="79">
        <f>I61/J64</f>
        <v>0</v>
      </c>
      <c r="J66" s="17"/>
      <c r="K66" s="17"/>
      <c r="L66" s="17"/>
      <c r="M66" s="17"/>
      <c r="N66" s="17"/>
      <c r="O66" s="17"/>
      <c r="P66" s="17"/>
      <c r="Q66" s="17"/>
      <c r="R66" s="18"/>
      <c r="S66" s="109"/>
      <c r="T66" s="109"/>
      <c r="U66" s="109"/>
      <c r="V66" s="109"/>
      <c r="W66" s="109"/>
      <c r="X66" s="109"/>
      <c r="Y66" s="109"/>
      <c r="Z66" s="109"/>
      <c r="AA66" s="109"/>
      <c r="AB66" s="109"/>
      <c r="AC66" s="109"/>
      <c r="AD66" s="109"/>
      <c r="AE66" s="109"/>
      <c r="AF66" s="109"/>
      <c r="AG66" s="109"/>
      <c r="AH66" s="1"/>
      <c r="AI66" s="1"/>
      <c r="AJ66" s="1"/>
      <c r="AK66" s="1"/>
      <c r="AL66" s="1"/>
      <c r="AM66" s="1"/>
      <c r="AN66" s="1"/>
      <c r="AO66" s="1"/>
      <c r="AP66" s="1"/>
      <c r="AQ66" s="1"/>
      <c r="AR66" s="1"/>
      <c r="AS66" s="1"/>
      <c r="AT66" s="1"/>
      <c r="AU66" s="1"/>
      <c r="AV66" s="1"/>
      <c r="AW66" s="1"/>
    </row>
    <row r="67" spans="1:49" x14ac:dyDescent="0.2">
      <c r="A67" s="107"/>
      <c r="B67" s="108"/>
      <c r="C67" s="108"/>
      <c r="D67" s="17"/>
      <c r="E67" s="70" t="s">
        <v>85</v>
      </c>
      <c r="F67" s="17"/>
      <c r="G67" s="17"/>
      <c r="H67" s="17"/>
      <c r="I67" s="79">
        <f>IF(I61/J64&lt;=1,0,I66-1)</f>
        <v>0</v>
      </c>
      <c r="J67" s="80" t="str">
        <f>IF(I67&gt;0,"OVER","OK")</f>
        <v>OK</v>
      </c>
      <c r="K67" s="17" t="s">
        <v>101</v>
      </c>
      <c r="L67" s="17"/>
      <c r="M67" s="17"/>
      <c r="N67" s="17"/>
      <c r="O67" s="17"/>
      <c r="P67" s="17"/>
      <c r="Q67" s="17"/>
      <c r="R67" s="18"/>
      <c r="S67" s="109"/>
      <c r="T67" s="109"/>
      <c r="U67" s="109"/>
      <c r="V67" s="109"/>
      <c r="W67" s="109"/>
      <c r="X67" s="109"/>
      <c r="Y67" s="109"/>
      <c r="Z67" s="109"/>
      <c r="AA67" s="109"/>
      <c r="AB67" s="109"/>
      <c r="AC67" s="109"/>
      <c r="AD67" s="109"/>
      <c r="AE67" s="109"/>
      <c r="AF67" s="109"/>
      <c r="AG67" s="109"/>
      <c r="AH67" s="1"/>
      <c r="AI67" s="1"/>
      <c r="AJ67" s="1"/>
      <c r="AK67" s="1"/>
      <c r="AL67" s="1"/>
      <c r="AM67" s="1"/>
      <c r="AN67" s="1"/>
      <c r="AO67" s="1"/>
      <c r="AP67" s="1"/>
      <c r="AQ67" s="1"/>
      <c r="AR67" s="1"/>
      <c r="AS67" s="1"/>
      <c r="AT67" s="1"/>
      <c r="AU67" s="1"/>
      <c r="AV67" s="1"/>
      <c r="AW67" s="1"/>
    </row>
    <row r="68" spans="1:49" x14ac:dyDescent="0.2">
      <c r="A68" s="107"/>
      <c r="B68" s="108"/>
      <c r="C68" s="108"/>
      <c r="D68" s="17"/>
      <c r="E68" s="70"/>
      <c r="F68" s="17"/>
      <c r="G68" s="17"/>
      <c r="H68" s="17"/>
      <c r="I68" s="75"/>
      <c r="J68" s="17"/>
      <c r="K68" s="17"/>
      <c r="L68" s="17"/>
      <c r="M68" s="17"/>
      <c r="N68" s="17"/>
      <c r="O68" s="17"/>
      <c r="P68" s="17"/>
      <c r="Q68" s="17"/>
      <c r="R68" s="18"/>
      <c r="S68" s="25"/>
      <c r="T68" s="25"/>
      <c r="U68" s="25"/>
      <c r="V68" s="25"/>
      <c r="W68" s="25"/>
      <c r="X68" s="25"/>
      <c r="Y68" s="25"/>
      <c r="Z68" s="25"/>
      <c r="AA68" s="25"/>
      <c r="AB68" s="25"/>
      <c r="AC68" s="25"/>
      <c r="AD68" s="25"/>
      <c r="AE68" s="25"/>
      <c r="AF68" s="109"/>
      <c r="AG68" s="109"/>
      <c r="AH68" s="25"/>
      <c r="AI68" s="25"/>
      <c r="AJ68" s="25"/>
      <c r="AK68" s="25"/>
      <c r="AL68" s="25"/>
      <c r="AM68" s="1"/>
      <c r="AN68" s="1"/>
      <c r="AO68" s="1"/>
      <c r="AP68" s="1"/>
      <c r="AQ68" s="1"/>
      <c r="AR68" s="1"/>
      <c r="AS68" s="1"/>
      <c r="AT68" s="1"/>
      <c r="AU68" s="1"/>
      <c r="AV68" s="1"/>
      <c r="AW68" s="1"/>
    </row>
    <row r="69" spans="1:49" x14ac:dyDescent="0.2">
      <c r="A69" s="107"/>
      <c r="B69" s="108"/>
      <c r="C69" s="108"/>
      <c r="D69" s="17"/>
      <c r="E69" s="70" t="s">
        <v>86</v>
      </c>
      <c r="F69" s="17"/>
      <c r="G69" s="71">
        <f>IF(I67=0,0,G64+(1/'Capacity - Revised'!$L$11))</f>
        <v>0</v>
      </c>
      <c r="H69" s="17"/>
      <c r="I69" s="76" t="s">
        <v>88</v>
      </c>
      <c r="J69" s="17"/>
      <c r="K69" s="17"/>
      <c r="L69" s="17"/>
      <c r="M69" s="17"/>
      <c r="N69" s="17"/>
      <c r="O69" s="17"/>
      <c r="P69" s="17"/>
      <c r="Q69" s="17"/>
      <c r="R69" s="18"/>
      <c r="S69" s="25"/>
      <c r="T69" s="25"/>
      <c r="U69" s="25"/>
      <c r="V69" s="25"/>
      <c r="W69" s="25"/>
      <c r="X69" s="25"/>
      <c r="Y69" s="25"/>
      <c r="Z69" s="25"/>
      <c r="AA69" s="25"/>
      <c r="AB69" s="25"/>
      <c r="AC69" s="25"/>
      <c r="AD69" s="25"/>
      <c r="AE69" s="25"/>
      <c r="AF69" s="109"/>
      <c r="AG69" s="109"/>
      <c r="AH69" s="25"/>
      <c r="AI69" s="25"/>
      <c r="AJ69" s="25"/>
      <c r="AK69" s="25"/>
      <c r="AL69" s="25"/>
      <c r="AM69" s="1"/>
      <c r="AN69" s="1"/>
      <c r="AO69" s="1"/>
      <c r="AP69" s="1"/>
      <c r="AQ69" s="1"/>
      <c r="AR69" s="1"/>
      <c r="AS69" s="1"/>
      <c r="AT69" s="1"/>
      <c r="AU69" s="1"/>
      <c r="AV69" s="1"/>
      <c r="AW69" s="1"/>
    </row>
    <row r="70" spans="1:49" x14ac:dyDescent="0.2">
      <c r="A70" s="107"/>
      <c r="B70" s="108"/>
      <c r="C70" s="108"/>
      <c r="D70" s="17"/>
      <c r="E70" s="70" t="s">
        <v>87</v>
      </c>
      <c r="F70" s="17"/>
      <c r="G70" s="71">
        <f>IF(I67=0,0,I66*G64)</f>
        <v>0</v>
      </c>
      <c r="H70" s="17"/>
      <c r="I70" s="76" t="s">
        <v>89</v>
      </c>
      <c r="J70" s="71">
        <f>(G69+G70)/2</f>
        <v>0</v>
      </c>
      <c r="K70" s="17"/>
      <c r="L70" s="17"/>
      <c r="M70" s="17"/>
      <c r="N70" s="17"/>
      <c r="O70" s="17"/>
      <c r="P70" s="17"/>
      <c r="Q70" s="17"/>
      <c r="R70" s="18"/>
      <c r="S70" s="25"/>
      <c r="T70" s="25"/>
      <c r="U70" s="25"/>
      <c r="V70" s="25"/>
      <c r="W70" s="25"/>
      <c r="X70" s="25"/>
      <c r="Y70" s="25"/>
      <c r="Z70" s="25"/>
      <c r="AA70" s="25"/>
      <c r="AB70" s="25"/>
      <c r="AC70" s="25"/>
      <c r="AD70" s="25"/>
      <c r="AE70" s="25"/>
      <c r="AF70" s="109"/>
      <c r="AG70" s="109"/>
      <c r="AH70" s="25"/>
      <c r="AI70" s="25"/>
      <c r="AJ70" s="25"/>
      <c r="AK70" s="25"/>
      <c r="AL70" s="25"/>
      <c r="AM70" s="1"/>
      <c r="AN70" s="1"/>
      <c r="AO70" s="1"/>
      <c r="AP70" s="1"/>
      <c r="AQ70" s="1"/>
      <c r="AR70" s="1"/>
      <c r="AS70" s="1"/>
      <c r="AT70" s="1"/>
      <c r="AU70" s="1"/>
      <c r="AV70" s="1"/>
      <c r="AW70" s="1"/>
    </row>
    <row r="71" spans="1:49" x14ac:dyDescent="0.2">
      <c r="A71" s="107"/>
      <c r="B71" s="108"/>
      <c r="C71" s="108"/>
      <c r="D71" s="17"/>
      <c r="E71" s="17"/>
      <c r="F71" s="17"/>
      <c r="G71" s="17"/>
      <c r="H71" s="17"/>
      <c r="I71" s="67"/>
      <c r="J71" s="17"/>
      <c r="K71" s="17"/>
      <c r="L71" s="17"/>
      <c r="M71" s="17"/>
      <c r="N71" s="17"/>
      <c r="O71" s="17"/>
      <c r="P71" s="17"/>
      <c r="Q71" s="17"/>
      <c r="R71" s="18"/>
      <c r="S71" s="25"/>
      <c r="T71" s="25"/>
      <c r="U71" s="25"/>
      <c r="V71" s="25"/>
      <c r="W71" s="25"/>
      <c r="X71" s="25"/>
      <c r="Y71" s="25"/>
      <c r="Z71" s="25"/>
      <c r="AA71" s="25"/>
      <c r="AB71" s="25"/>
      <c r="AC71" s="25"/>
      <c r="AD71" s="25"/>
      <c r="AE71" s="25"/>
      <c r="AF71" s="109"/>
      <c r="AG71" s="109"/>
      <c r="AH71" s="25"/>
      <c r="AI71" s="25"/>
      <c r="AJ71" s="25"/>
      <c r="AK71" s="25"/>
      <c r="AL71" s="25"/>
      <c r="AM71" s="1"/>
      <c r="AN71" s="1"/>
      <c r="AO71" s="1"/>
      <c r="AP71" s="1"/>
      <c r="AQ71" s="1"/>
      <c r="AR71" s="1"/>
      <c r="AS71" s="1"/>
      <c r="AT71" s="1"/>
      <c r="AU71" s="1"/>
      <c r="AV71" s="1"/>
      <c r="AW71" s="1"/>
    </row>
    <row r="72" spans="1:49" x14ac:dyDescent="0.2">
      <c r="A72" s="107"/>
      <c r="B72" s="108"/>
      <c r="C72" s="108"/>
      <c r="D72" s="17"/>
      <c r="E72" s="70" t="s">
        <v>90</v>
      </c>
      <c r="F72" s="17"/>
      <c r="G72" s="17"/>
      <c r="H72" s="17"/>
      <c r="I72" s="67"/>
      <c r="J72" s="71">
        <f>IFERROR(((I61-J64)*J70)/I61,0)</f>
        <v>0</v>
      </c>
      <c r="K72" s="17"/>
      <c r="L72" s="17"/>
      <c r="M72" s="17"/>
      <c r="N72" s="17"/>
      <c r="O72" s="17"/>
      <c r="P72" s="17"/>
      <c r="Q72" s="17"/>
      <c r="R72" s="18"/>
      <c r="S72" s="25"/>
      <c r="T72" s="25"/>
      <c r="U72" s="25"/>
      <c r="V72" s="25"/>
      <c r="W72" s="25"/>
      <c r="X72" s="25"/>
      <c r="Y72" s="25"/>
      <c r="Z72" s="25"/>
      <c r="AA72" s="25"/>
      <c r="AB72" s="25"/>
      <c r="AC72" s="25"/>
      <c r="AD72" s="25"/>
      <c r="AE72" s="25"/>
      <c r="AF72" s="109"/>
      <c r="AG72" s="109"/>
      <c r="AH72" s="25"/>
      <c r="AI72" s="25"/>
      <c r="AJ72" s="25"/>
      <c r="AK72" s="25"/>
      <c r="AL72" s="25"/>
      <c r="AM72" s="1"/>
      <c r="AN72" s="1"/>
      <c r="AO72" s="1"/>
      <c r="AP72" s="1"/>
      <c r="AQ72" s="1"/>
      <c r="AR72" s="1"/>
      <c r="AS72" s="1"/>
      <c r="AT72" s="1"/>
      <c r="AU72" s="1"/>
      <c r="AV72" s="1"/>
      <c r="AW72" s="1"/>
    </row>
    <row r="73" spans="1:49" x14ac:dyDescent="0.2">
      <c r="A73" s="107"/>
      <c r="B73" s="108"/>
      <c r="C73" s="108"/>
      <c r="D73" s="17"/>
      <c r="E73" s="70" t="s">
        <v>91</v>
      </c>
      <c r="F73" s="17"/>
      <c r="G73" s="17"/>
      <c r="H73" s="17"/>
      <c r="I73" s="67"/>
      <c r="J73" s="71">
        <f>J72*(365.35/12)</f>
        <v>0</v>
      </c>
      <c r="K73" s="17"/>
      <c r="L73" s="17"/>
      <c r="M73" s="17"/>
      <c r="N73" s="17"/>
      <c r="O73" s="17"/>
      <c r="P73" s="17"/>
      <c r="Q73" s="17"/>
      <c r="R73" s="18"/>
      <c r="S73" s="25"/>
      <c r="T73" s="25"/>
      <c r="U73" s="25"/>
      <c r="V73" s="25"/>
      <c r="W73" s="25" t="s">
        <v>104</v>
      </c>
      <c r="X73" s="25"/>
      <c r="Y73" s="25"/>
      <c r="Z73" s="25"/>
      <c r="AA73" s="25"/>
      <c r="AB73" s="25"/>
      <c r="AC73" s="25"/>
      <c r="AD73" s="25"/>
      <c r="AE73" s="25"/>
      <c r="AF73" s="109"/>
      <c r="AG73" s="109"/>
      <c r="AH73" s="25"/>
      <c r="AI73" s="25"/>
      <c r="AJ73" s="25"/>
      <c r="AK73" s="25"/>
      <c r="AL73" s="25"/>
      <c r="AM73" s="1"/>
      <c r="AN73" s="1"/>
      <c r="AO73" s="1"/>
      <c r="AP73" s="1"/>
      <c r="AQ73" s="1"/>
      <c r="AR73" s="1"/>
      <c r="AS73" s="1"/>
      <c r="AT73" s="1"/>
      <c r="AU73" s="1"/>
      <c r="AV73" s="1"/>
      <c r="AW73" s="1"/>
    </row>
    <row r="74" spans="1:49" x14ac:dyDescent="0.2">
      <c r="A74" s="107"/>
      <c r="B74" s="108"/>
      <c r="C74" s="108"/>
      <c r="D74" s="17"/>
      <c r="E74" s="70"/>
      <c r="F74" s="17"/>
      <c r="G74" s="17"/>
      <c r="H74" s="17"/>
      <c r="I74" s="67"/>
      <c r="J74" s="77"/>
      <c r="K74" s="17"/>
      <c r="L74" s="17"/>
      <c r="M74" s="17"/>
      <c r="N74" s="17"/>
      <c r="O74" s="17"/>
      <c r="P74" s="17"/>
      <c r="Q74" s="17"/>
      <c r="R74" s="18"/>
      <c r="S74" s="25"/>
      <c r="T74" s="94"/>
      <c r="U74" s="25"/>
      <c r="V74" s="25"/>
      <c r="W74" s="94" t="str">
        <f>IF((OR(J67="OVER",J84="OVER",J101="OVER",J118="OVER",J134="OVER",J150="OVER")),"OVER","FINE")</f>
        <v>FINE</v>
      </c>
      <c r="X74" s="25"/>
      <c r="Y74" s="25"/>
      <c r="Z74" s="25"/>
      <c r="AA74" s="25"/>
      <c r="AB74" s="25"/>
      <c r="AC74" s="25"/>
      <c r="AD74" s="25"/>
      <c r="AE74" s="25"/>
      <c r="AF74" s="109"/>
      <c r="AG74" s="109"/>
      <c r="AH74" s="25"/>
      <c r="AI74" s="25"/>
      <c r="AJ74" s="25"/>
      <c r="AK74" s="25"/>
      <c r="AL74" s="25"/>
      <c r="AM74" s="1"/>
      <c r="AN74" s="1"/>
      <c r="AO74" s="1"/>
      <c r="AP74" s="1"/>
      <c r="AQ74" s="1"/>
      <c r="AR74" s="1"/>
      <c r="AS74" s="1"/>
      <c r="AT74" s="1"/>
      <c r="AU74" s="1"/>
      <c r="AV74" s="1"/>
      <c r="AW74" s="1"/>
    </row>
    <row r="75" spans="1:49" x14ac:dyDescent="0.2">
      <c r="A75" s="107"/>
      <c r="B75" s="108"/>
      <c r="C75" s="108"/>
      <c r="D75" s="17"/>
      <c r="E75" s="70" t="s">
        <v>92</v>
      </c>
      <c r="F75" s="17"/>
      <c r="G75" s="17"/>
      <c r="H75" s="17"/>
      <c r="I75" s="67"/>
      <c r="J75" s="84">
        <f>G61+J73</f>
        <v>73.149999999999991</v>
      </c>
      <c r="K75" s="17"/>
      <c r="L75" s="17"/>
      <c r="M75" s="17"/>
      <c r="N75" s="17"/>
      <c r="O75" s="17"/>
      <c r="P75" s="17"/>
      <c r="Q75" s="17"/>
      <c r="R75" s="18"/>
      <c r="S75" s="25"/>
      <c r="T75" s="25"/>
      <c r="U75" s="25"/>
      <c r="V75" s="25"/>
      <c r="W75" s="25" t="str">
        <f>J67</f>
        <v>OK</v>
      </c>
      <c r="X75" s="25">
        <f>J73/7</f>
        <v>0</v>
      </c>
      <c r="Y75" s="25"/>
      <c r="Z75" s="25"/>
      <c r="AA75" s="25"/>
      <c r="AB75" s="25"/>
      <c r="AC75" s="25"/>
      <c r="AD75" s="25"/>
      <c r="AE75" s="25"/>
      <c r="AF75" s="109"/>
      <c r="AG75" s="109"/>
      <c r="AH75" s="25"/>
      <c r="AI75" s="25"/>
      <c r="AJ75" s="25"/>
      <c r="AK75" s="25"/>
      <c r="AL75" s="25"/>
      <c r="AM75" s="1"/>
      <c r="AN75" s="1"/>
      <c r="AO75" s="1"/>
      <c r="AP75" s="1"/>
      <c r="AQ75" s="1"/>
      <c r="AR75" s="1"/>
      <c r="AS75" s="1"/>
      <c r="AT75" s="1"/>
      <c r="AU75" s="1"/>
      <c r="AV75" s="1"/>
      <c r="AW75" s="1"/>
    </row>
    <row r="76" spans="1:49" x14ac:dyDescent="0.2">
      <c r="A76" s="107"/>
      <c r="B76" s="108"/>
      <c r="C76" s="108"/>
      <c r="D76" s="17"/>
      <c r="E76" s="17"/>
      <c r="F76" s="17"/>
      <c r="G76" s="17"/>
      <c r="H76" s="17"/>
      <c r="I76" s="67"/>
      <c r="J76" s="17"/>
      <c r="K76" s="17"/>
      <c r="L76" s="17"/>
      <c r="M76" s="17"/>
      <c r="N76" s="17"/>
      <c r="O76" s="17"/>
      <c r="P76" s="17"/>
      <c r="Q76" s="17"/>
      <c r="R76" s="18"/>
      <c r="S76" s="25"/>
      <c r="T76" s="25"/>
      <c r="U76" s="25"/>
      <c r="V76" s="25"/>
      <c r="W76" s="25" t="str">
        <f>J84</f>
        <v>OK</v>
      </c>
      <c r="X76" s="25">
        <f>J90/7</f>
        <v>0</v>
      </c>
      <c r="Y76" s="25"/>
      <c r="Z76" s="25"/>
      <c r="AA76" s="25"/>
      <c r="AB76" s="25"/>
      <c r="AC76" s="25"/>
      <c r="AD76" s="25"/>
      <c r="AE76" s="25"/>
      <c r="AF76" s="109"/>
      <c r="AG76" s="109"/>
      <c r="AH76" s="25"/>
      <c r="AI76" s="25"/>
      <c r="AJ76" s="25"/>
      <c r="AK76" s="25"/>
      <c r="AL76" s="25"/>
      <c r="AM76" s="1"/>
      <c r="AN76" s="1"/>
      <c r="AO76" s="1"/>
      <c r="AP76" s="1"/>
      <c r="AQ76" s="1"/>
      <c r="AR76" s="1"/>
      <c r="AS76" s="1"/>
      <c r="AT76" s="1"/>
      <c r="AU76" s="1"/>
      <c r="AV76" s="1"/>
      <c r="AW76" s="1"/>
    </row>
    <row r="77" spans="1:49" x14ac:dyDescent="0.2">
      <c r="A77" s="107"/>
      <c r="B77" s="108"/>
      <c r="C77" s="108"/>
      <c r="D77" s="17"/>
      <c r="E77" s="43" t="s">
        <v>43</v>
      </c>
      <c r="F77" s="17"/>
      <c r="G77" s="17"/>
      <c r="H77" s="17"/>
      <c r="I77" s="74" t="s">
        <v>77</v>
      </c>
      <c r="J77" s="17"/>
      <c r="K77" s="17"/>
      <c r="L77" s="17"/>
      <c r="M77" s="17"/>
      <c r="N77" s="17"/>
      <c r="O77" s="17"/>
      <c r="P77" s="17"/>
      <c r="Q77" s="17"/>
      <c r="R77" s="18"/>
      <c r="S77" s="25"/>
      <c r="T77" s="25"/>
      <c r="U77" s="25"/>
      <c r="V77" s="25"/>
      <c r="W77" s="25" t="str">
        <f>J101</f>
        <v>OK</v>
      </c>
      <c r="X77" s="25">
        <f>J107/7</f>
        <v>0</v>
      </c>
      <c r="Y77" s="25"/>
      <c r="Z77" s="25"/>
      <c r="AA77" s="25"/>
      <c r="AB77" s="25"/>
      <c r="AC77" s="25"/>
      <c r="AD77" s="25"/>
      <c r="AE77" s="25"/>
      <c r="AF77" s="109"/>
      <c r="AG77" s="109"/>
      <c r="AH77" s="25"/>
      <c r="AI77" s="25"/>
      <c r="AJ77" s="25"/>
      <c r="AK77" s="25"/>
      <c r="AL77" s="25"/>
      <c r="AM77" s="1"/>
      <c r="AN77" s="1"/>
      <c r="AO77" s="1"/>
      <c r="AP77" s="1"/>
      <c r="AQ77" s="1"/>
      <c r="AR77" s="1"/>
      <c r="AS77" s="1"/>
      <c r="AT77" s="1"/>
      <c r="AU77" s="1"/>
      <c r="AV77" s="1"/>
      <c r="AW77" s="1"/>
    </row>
    <row r="78" spans="1:49" x14ac:dyDescent="0.2">
      <c r="A78" s="107"/>
      <c r="B78" s="108"/>
      <c r="C78" s="108"/>
      <c r="D78" s="17"/>
      <c r="E78" s="17" t="s">
        <v>41</v>
      </c>
      <c r="F78" s="17"/>
      <c r="G78" s="83">
        <f>('Revised service model'!$C$10+'Revised service model'!$F$14+'Revised service model'!$K$7)*7</f>
        <v>178.15</v>
      </c>
      <c r="H78" s="17"/>
      <c r="I78" s="73">
        <f>G25</f>
        <v>0</v>
      </c>
      <c r="J78" s="17"/>
      <c r="K78" s="17"/>
      <c r="L78" s="17"/>
      <c r="M78" s="17"/>
      <c r="N78" s="17"/>
      <c r="O78" s="17"/>
      <c r="P78" s="17"/>
      <c r="Q78" s="17"/>
      <c r="R78" s="18"/>
      <c r="S78" s="25"/>
      <c r="T78" s="25"/>
      <c r="U78" s="25"/>
      <c r="V78" s="25"/>
      <c r="W78" s="25" t="str">
        <f>J118</f>
        <v>OK</v>
      </c>
      <c r="X78" s="25">
        <f>J124/7</f>
        <v>0</v>
      </c>
      <c r="Y78" s="25"/>
      <c r="Z78" s="25"/>
      <c r="AA78" s="25"/>
      <c r="AB78" s="25"/>
      <c r="AC78" s="25"/>
      <c r="AD78" s="25"/>
      <c r="AE78" s="25"/>
      <c r="AF78" s="109"/>
      <c r="AG78" s="109"/>
      <c r="AH78" s="25"/>
      <c r="AI78" s="25"/>
      <c r="AJ78" s="25"/>
      <c r="AK78" s="25"/>
      <c r="AL78" s="25"/>
      <c r="AM78" s="1"/>
      <c r="AN78" s="1"/>
      <c r="AO78" s="1"/>
      <c r="AP78" s="1"/>
      <c r="AQ78" s="1"/>
      <c r="AR78" s="1"/>
      <c r="AS78" s="1"/>
      <c r="AT78" s="1"/>
      <c r="AU78" s="1"/>
      <c r="AV78" s="1"/>
      <c r="AW78" s="1"/>
    </row>
    <row r="79" spans="1:49" x14ac:dyDescent="0.2">
      <c r="A79" s="107"/>
      <c r="B79" s="108"/>
      <c r="C79" s="108"/>
      <c r="D79" s="17"/>
      <c r="E79" s="17"/>
      <c r="F79" s="17"/>
      <c r="G79" s="58"/>
      <c r="H79" s="17"/>
      <c r="I79" s="69"/>
      <c r="J79" s="17"/>
      <c r="K79" s="17"/>
      <c r="L79" s="17"/>
      <c r="M79" s="17"/>
      <c r="N79" s="17"/>
      <c r="O79" s="17"/>
      <c r="P79" s="17"/>
      <c r="Q79" s="17"/>
      <c r="R79" s="18"/>
      <c r="S79" s="25"/>
      <c r="T79" s="25"/>
      <c r="U79" s="25"/>
      <c r="V79" s="25"/>
      <c r="W79" s="25" t="str">
        <f>J134</f>
        <v>OK</v>
      </c>
      <c r="X79" s="25">
        <f>J140/7</f>
        <v>0</v>
      </c>
      <c r="Y79" s="25"/>
      <c r="Z79" s="25"/>
      <c r="AA79" s="25"/>
      <c r="AB79" s="25"/>
      <c r="AC79" s="25"/>
      <c r="AD79" s="25"/>
      <c r="AE79" s="25"/>
      <c r="AF79" s="109"/>
      <c r="AG79" s="109"/>
      <c r="AH79" s="25"/>
      <c r="AI79" s="25"/>
      <c r="AJ79" s="25"/>
      <c r="AK79" s="25"/>
      <c r="AL79" s="25"/>
      <c r="AM79" s="1"/>
      <c r="AN79" s="1"/>
      <c r="AO79" s="1"/>
      <c r="AP79" s="1"/>
      <c r="AQ79" s="1"/>
      <c r="AR79" s="1"/>
      <c r="AS79" s="1"/>
      <c r="AT79" s="1"/>
      <c r="AU79" s="1"/>
      <c r="AV79" s="1"/>
      <c r="AW79" s="1"/>
    </row>
    <row r="80" spans="1:49" x14ac:dyDescent="0.2">
      <c r="A80" s="107"/>
      <c r="B80" s="108"/>
      <c r="C80" s="108"/>
      <c r="D80" s="17"/>
      <c r="E80" s="70" t="s">
        <v>81</v>
      </c>
      <c r="F80" s="17"/>
      <c r="G80" s="58"/>
      <c r="H80" s="17"/>
      <c r="I80" s="69"/>
      <c r="J80" s="17"/>
      <c r="K80" s="17"/>
      <c r="L80" s="17"/>
      <c r="M80" s="17"/>
      <c r="N80" s="17"/>
      <c r="O80" s="17"/>
      <c r="P80" s="17"/>
      <c r="Q80" s="17"/>
      <c r="R80" s="18"/>
      <c r="S80" s="25"/>
      <c r="T80" s="25"/>
      <c r="U80" s="25"/>
      <c r="V80" s="25"/>
      <c r="W80" s="25" t="str">
        <f>J150</f>
        <v>OK</v>
      </c>
      <c r="X80" s="25">
        <f>J156/7</f>
        <v>0</v>
      </c>
      <c r="Y80" s="25"/>
      <c r="Z80" s="25"/>
      <c r="AA80" s="25"/>
      <c r="AB80" s="25"/>
      <c r="AC80" s="25"/>
      <c r="AD80" s="25"/>
      <c r="AE80" s="25"/>
      <c r="AF80" s="109"/>
      <c r="AG80" s="109"/>
      <c r="AH80" s="25"/>
      <c r="AI80" s="25"/>
      <c r="AJ80" s="25"/>
      <c r="AK80" s="25"/>
      <c r="AL80" s="25"/>
      <c r="AM80" s="1"/>
      <c r="AN80" s="1"/>
      <c r="AO80" s="1"/>
      <c r="AP80" s="1"/>
      <c r="AQ80" s="1"/>
      <c r="AR80" s="1"/>
      <c r="AS80" s="1"/>
      <c r="AT80" s="1"/>
      <c r="AU80" s="1"/>
      <c r="AV80" s="1"/>
      <c r="AW80" s="1"/>
    </row>
    <row r="81" spans="1:49" x14ac:dyDescent="0.2">
      <c r="A81" s="107"/>
      <c r="B81" s="108"/>
      <c r="C81" s="108"/>
      <c r="D81" s="17"/>
      <c r="E81" s="70" t="s">
        <v>82</v>
      </c>
      <c r="F81" s="17"/>
      <c r="G81" s="71">
        <f>G78/(365.25/12)</f>
        <v>5.8529774127310059</v>
      </c>
      <c r="H81" s="17"/>
      <c r="I81" s="72" t="s">
        <v>83</v>
      </c>
      <c r="J81" s="41">
        <f>'Capacity - Revised'!$L$11*(ROUND(G81,0))</f>
        <v>240</v>
      </c>
      <c r="K81" s="17"/>
      <c r="L81" s="17"/>
      <c r="M81" s="17"/>
      <c r="N81" s="17"/>
      <c r="O81" s="17"/>
      <c r="P81" s="17"/>
      <c r="Q81" s="17"/>
      <c r="R81" s="18"/>
      <c r="S81" s="25"/>
      <c r="T81" s="25"/>
      <c r="U81" s="25"/>
      <c r="V81" s="25"/>
      <c r="W81" s="25"/>
      <c r="X81" s="25"/>
      <c r="Y81" s="25"/>
      <c r="Z81" s="25"/>
      <c r="AA81" s="25"/>
      <c r="AB81" s="25"/>
      <c r="AC81" s="25"/>
      <c r="AD81" s="25"/>
      <c r="AE81" s="25"/>
      <c r="AF81" s="109"/>
      <c r="AG81" s="109"/>
      <c r="AH81" s="25"/>
      <c r="AI81" s="25"/>
      <c r="AJ81" s="25"/>
      <c r="AK81" s="25"/>
      <c r="AL81" s="25"/>
      <c r="AM81" s="1"/>
      <c r="AN81" s="1"/>
      <c r="AO81" s="1"/>
      <c r="AP81" s="1"/>
      <c r="AQ81" s="1"/>
      <c r="AR81" s="1"/>
      <c r="AS81" s="1"/>
      <c r="AT81" s="1"/>
      <c r="AU81" s="1"/>
      <c r="AV81" s="1"/>
      <c r="AW81" s="1"/>
    </row>
    <row r="82" spans="1:49" x14ac:dyDescent="0.2">
      <c r="A82" s="107"/>
      <c r="B82" s="108"/>
      <c r="C82" s="108"/>
      <c r="D82" s="17"/>
      <c r="E82" s="17"/>
      <c r="F82" s="17"/>
      <c r="G82" s="17"/>
      <c r="H82" s="17"/>
      <c r="I82" s="67"/>
      <c r="J82" s="17"/>
      <c r="K82" s="17"/>
      <c r="L82" s="17"/>
      <c r="M82" s="17"/>
      <c r="N82" s="17"/>
      <c r="O82" s="17"/>
      <c r="P82" s="17"/>
      <c r="Q82" s="17"/>
      <c r="R82" s="18"/>
      <c r="S82" s="25"/>
      <c r="T82" s="25"/>
      <c r="U82" s="25"/>
      <c r="V82" s="25"/>
      <c r="W82" s="25"/>
      <c r="X82" s="25">
        <f>MAX(X75:X80)</f>
        <v>0</v>
      </c>
      <c r="Y82" s="25"/>
      <c r="Z82" s="25"/>
      <c r="AA82" s="25"/>
      <c r="AB82" s="25"/>
      <c r="AC82" s="25"/>
      <c r="AD82" s="25"/>
      <c r="AE82" s="25"/>
      <c r="AF82" s="109"/>
      <c r="AG82" s="109"/>
      <c r="AH82" s="25"/>
      <c r="AI82" s="25"/>
      <c r="AJ82" s="25"/>
      <c r="AK82" s="25"/>
      <c r="AL82" s="25"/>
      <c r="AM82" s="1"/>
      <c r="AN82" s="1"/>
      <c r="AO82" s="1"/>
      <c r="AP82" s="1"/>
      <c r="AQ82" s="1"/>
      <c r="AR82" s="1"/>
      <c r="AS82" s="1"/>
      <c r="AT82" s="1"/>
      <c r="AU82" s="1"/>
      <c r="AV82" s="1"/>
      <c r="AW82" s="1"/>
    </row>
    <row r="83" spans="1:49" x14ac:dyDescent="0.2">
      <c r="A83" s="107"/>
      <c r="B83" s="108"/>
      <c r="C83" s="108"/>
      <c r="D83" s="17"/>
      <c r="E83" s="70" t="s">
        <v>84</v>
      </c>
      <c r="F83" s="70"/>
      <c r="G83" s="70"/>
      <c r="H83" s="70"/>
      <c r="I83" s="79">
        <f>I78/J81</f>
        <v>0</v>
      </c>
      <c r="J83" s="17"/>
      <c r="K83" s="17"/>
      <c r="L83" s="17"/>
      <c r="M83" s="17"/>
      <c r="N83" s="17"/>
      <c r="O83" s="17"/>
      <c r="P83" s="17"/>
      <c r="Q83" s="17"/>
      <c r="R83" s="18"/>
      <c r="S83" s="25"/>
      <c r="T83" s="95"/>
      <c r="U83" s="25"/>
      <c r="V83" s="25"/>
      <c r="W83" s="25"/>
      <c r="X83" s="25"/>
      <c r="Y83" s="25"/>
      <c r="Z83" s="25"/>
      <c r="AA83" s="25"/>
      <c r="AB83" s="25"/>
      <c r="AC83" s="25"/>
      <c r="AD83" s="25"/>
      <c r="AE83" s="25"/>
      <c r="AF83" s="109"/>
      <c r="AG83" s="109"/>
      <c r="AH83" s="25"/>
      <c r="AI83" s="25"/>
      <c r="AJ83" s="25"/>
      <c r="AK83" s="25"/>
      <c r="AL83" s="25"/>
      <c r="AM83" s="1"/>
      <c r="AN83" s="1"/>
      <c r="AO83" s="1"/>
      <c r="AP83" s="1"/>
      <c r="AQ83" s="1"/>
      <c r="AR83" s="1"/>
      <c r="AS83" s="1"/>
      <c r="AT83" s="1"/>
      <c r="AU83" s="1"/>
      <c r="AV83" s="1"/>
      <c r="AW83" s="1"/>
    </row>
    <row r="84" spans="1:49" x14ac:dyDescent="0.2">
      <c r="A84" s="107"/>
      <c r="B84" s="108"/>
      <c r="C84" s="108"/>
      <c r="D84" s="17"/>
      <c r="E84" s="70" t="s">
        <v>85</v>
      </c>
      <c r="F84" s="17"/>
      <c r="G84" s="17"/>
      <c r="H84" s="17"/>
      <c r="I84" s="79">
        <f>IF(I78/J81&lt;=1,0,I83-1)</f>
        <v>0</v>
      </c>
      <c r="J84" s="80" t="str">
        <f>IF(I84&gt;0,"OVER","OK")</f>
        <v>OK</v>
      </c>
      <c r="K84" s="17" t="s">
        <v>102</v>
      </c>
      <c r="L84" s="17"/>
      <c r="M84" s="17"/>
      <c r="N84" s="17"/>
      <c r="O84" s="17"/>
      <c r="P84" s="17"/>
      <c r="Q84" s="17"/>
      <c r="R84" s="18"/>
      <c r="S84" s="25"/>
      <c r="T84" s="25" t="s">
        <v>175</v>
      </c>
      <c r="U84" s="25"/>
      <c r="V84" s="25"/>
      <c r="W84" s="25"/>
      <c r="X84" s="25"/>
      <c r="Y84" s="25"/>
      <c r="Z84" s="25"/>
      <c r="AA84" s="25"/>
      <c r="AB84" s="25"/>
      <c r="AC84" s="25"/>
      <c r="AD84" s="25"/>
      <c r="AE84" s="25"/>
      <c r="AF84" s="109"/>
      <c r="AG84" s="109"/>
      <c r="AH84" s="25"/>
      <c r="AI84" s="25"/>
      <c r="AJ84" s="25"/>
      <c r="AK84" s="25"/>
      <c r="AL84" s="25"/>
      <c r="AM84" s="1"/>
      <c r="AN84" s="1"/>
      <c r="AO84" s="1"/>
      <c r="AP84" s="1"/>
      <c r="AQ84" s="1"/>
      <c r="AR84" s="1"/>
      <c r="AS84" s="1"/>
      <c r="AT84" s="1"/>
      <c r="AU84" s="1"/>
      <c r="AV84" s="1"/>
      <c r="AW84" s="1"/>
    </row>
    <row r="85" spans="1:49" x14ac:dyDescent="0.2">
      <c r="A85" s="107"/>
      <c r="B85" s="108"/>
      <c r="C85" s="108"/>
      <c r="D85" s="17"/>
      <c r="E85" s="70"/>
      <c r="F85" s="17"/>
      <c r="G85" s="17"/>
      <c r="H85" s="17"/>
      <c r="I85" s="75"/>
      <c r="J85" s="17"/>
      <c r="K85" s="17"/>
      <c r="L85" s="17"/>
      <c r="M85" s="17"/>
      <c r="N85" s="17"/>
      <c r="O85" s="17"/>
      <c r="P85" s="17"/>
      <c r="Q85" s="17"/>
      <c r="R85" s="18"/>
      <c r="S85" s="25"/>
      <c r="T85" s="25"/>
      <c r="U85" s="25"/>
      <c r="V85" s="25"/>
      <c r="W85" s="25"/>
      <c r="X85" s="25"/>
      <c r="Y85" s="25"/>
      <c r="Z85" s="25"/>
      <c r="AA85" s="25"/>
      <c r="AB85" s="25"/>
      <c r="AC85" s="25"/>
      <c r="AD85" s="25"/>
      <c r="AE85" s="25"/>
      <c r="AF85" s="109"/>
      <c r="AG85" s="109"/>
      <c r="AH85" s="25"/>
      <c r="AI85" s="25"/>
      <c r="AJ85" s="25"/>
      <c r="AK85" s="25"/>
      <c r="AL85" s="25"/>
      <c r="AM85" s="1"/>
      <c r="AN85" s="1"/>
      <c r="AO85" s="1"/>
      <c r="AP85" s="1"/>
      <c r="AQ85" s="1"/>
      <c r="AR85" s="1"/>
      <c r="AS85" s="1"/>
      <c r="AT85" s="1"/>
      <c r="AU85" s="1"/>
      <c r="AV85" s="1"/>
      <c r="AW85" s="1"/>
    </row>
    <row r="86" spans="1:49" x14ac:dyDescent="0.2">
      <c r="A86" s="107"/>
      <c r="B86" s="108"/>
      <c r="C86" s="108"/>
      <c r="D86" s="17"/>
      <c r="E86" s="70" t="s">
        <v>86</v>
      </c>
      <c r="F86" s="17"/>
      <c r="G86" s="71">
        <f>IF(I84=0,0,G81+(1/'Capacity - Revised'!$L$11))</f>
        <v>0</v>
      </c>
      <c r="H86" s="17"/>
      <c r="I86" s="76" t="s">
        <v>88</v>
      </c>
      <c r="J86" s="17"/>
      <c r="K86" s="17"/>
      <c r="L86" s="17"/>
      <c r="M86" s="17"/>
      <c r="N86" s="17"/>
      <c r="O86" s="17"/>
      <c r="P86" s="17"/>
      <c r="Q86" s="17"/>
      <c r="R86" s="18"/>
      <c r="S86" s="25"/>
      <c r="T86" s="25" t="s">
        <v>109</v>
      </c>
      <c r="U86" s="25"/>
      <c r="V86" s="25"/>
      <c r="W86" s="25"/>
      <c r="X86" s="25"/>
      <c r="Y86" s="25"/>
      <c r="Z86" s="25"/>
      <c r="AA86" s="25"/>
      <c r="AB86" s="25"/>
      <c r="AC86" s="25"/>
      <c r="AD86" s="25"/>
      <c r="AE86" s="25"/>
      <c r="AF86" s="109"/>
      <c r="AG86" s="109"/>
      <c r="AH86" s="25"/>
      <c r="AI86" s="25"/>
      <c r="AJ86" s="25"/>
      <c r="AK86" s="25"/>
      <c r="AL86" s="25"/>
      <c r="AM86" s="1"/>
      <c r="AN86" s="1"/>
      <c r="AO86" s="1"/>
      <c r="AP86" s="1"/>
      <c r="AQ86" s="1"/>
      <c r="AR86" s="1"/>
      <c r="AS86" s="1"/>
      <c r="AT86" s="1"/>
      <c r="AU86" s="1"/>
      <c r="AV86" s="1"/>
      <c r="AW86" s="1"/>
    </row>
    <row r="87" spans="1:49" x14ac:dyDescent="0.2">
      <c r="A87" s="107"/>
      <c r="B87" s="108"/>
      <c r="C87" s="108"/>
      <c r="D87" s="17"/>
      <c r="E87" s="70" t="s">
        <v>87</v>
      </c>
      <c r="F87" s="17"/>
      <c r="G87" s="71">
        <f>IF(I84=0,0,I83*G81)</f>
        <v>0</v>
      </c>
      <c r="H87" s="17"/>
      <c r="I87" s="76" t="s">
        <v>89</v>
      </c>
      <c r="J87" s="71">
        <f>(G86+G87)/2</f>
        <v>0</v>
      </c>
      <c r="K87" s="17"/>
      <c r="L87" s="17"/>
      <c r="M87" s="17"/>
      <c r="N87" s="17"/>
      <c r="O87" s="17"/>
      <c r="P87" s="17"/>
      <c r="Q87" s="17"/>
      <c r="R87" s="18"/>
      <c r="S87" s="25"/>
      <c r="T87" s="25"/>
      <c r="U87" s="25" t="s">
        <v>108</v>
      </c>
      <c r="V87" s="25"/>
      <c r="W87" s="25"/>
      <c r="X87" s="25"/>
      <c r="Y87" s="25"/>
      <c r="Z87" s="25"/>
      <c r="AA87" s="25"/>
      <c r="AB87" s="25"/>
      <c r="AC87" s="25"/>
      <c r="AD87" s="25"/>
      <c r="AE87" s="25"/>
      <c r="AF87" s="109"/>
      <c r="AG87" s="109"/>
      <c r="AH87" s="25"/>
      <c r="AI87" s="25"/>
      <c r="AJ87" s="25"/>
      <c r="AK87" s="25"/>
      <c r="AL87" s="25"/>
      <c r="AM87" s="1"/>
      <c r="AN87" s="1"/>
      <c r="AO87" s="1"/>
      <c r="AP87" s="1"/>
      <c r="AQ87" s="1"/>
      <c r="AR87" s="1"/>
      <c r="AS87" s="1"/>
      <c r="AT87" s="1"/>
      <c r="AU87" s="1"/>
      <c r="AV87" s="1"/>
      <c r="AW87" s="1"/>
    </row>
    <row r="88" spans="1:49" x14ac:dyDescent="0.2">
      <c r="A88" s="107"/>
      <c r="B88" s="108"/>
      <c r="C88" s="108"/>
      <c r="D88" s="17"/>
      <c r="E88" s="17"/>
      <c r="F88" s="17"/>
      <c r="G88" s="17"/>
      <c r="H88" s="17"/>
      <c r="I88" s="67"/>
      <c r="J88" s="17"/>
      <c r="K88" s="17"/>
      <c r="L88" s="17"/>
      <c r="M88" s="17"/>
      <c r="N88" s="17"/>
      <c r="O88" s="17"/>
      <c r="P88" s="17"/>
      <c r="Q88" s="17"/>
      <c r="R88" s="18"/>
      <c r="S88" s="25"/>
      <c r="T88" s="25"/>
      <c r="U88" s="25"/>
      <c r="V88" s="25"/>
      <c r="W88" s="25"/>
      <c r="X88" s="25"/>
      <c r="Y88" s="25"/>
      <c r="Z88" s="25"/>
      <c r="AA88" s="25"/>
      <c r="AB88" s="25"/>
      <c r="AC88" s="25"/>
      <c r="AD88" s="25"/>
      <c r="AE88" s="25"/>
      <c r="AF88" s="109"/>
      <c r="AG88" s="109"/>
      <c r="AH88" s="25"/>
      <c r="AI88" s="25"/>
      <c r="AJ88" s="25"/>
      <c r="AK88" s="25"/>
      <c r="AL88" s="25"/>
      <c r="AM88" s="1"/>
      <c r="AN88" s="1"/>
      <c r="AO88" s="1"/>
      <c r="AP88" s="1"/>
      <c r="AQ88" s="1"/>
      <c r="AR88" s="1"/>
      <c r="AS88" s="1"/>
      <c r="AT88" s="1"/>
      <c r="AU88" s="1"/>
      <c r="AV88" s="1"/>
      <c r="AW88" s="1"/>
    </row>
    <row r="89" spans="1:49" x14ac:dyDescent="0.2">
      <c r="A89" s="107"/>
      <c r="B89" s="108"/>
      <c r="C89" s="108"/>
      <c r="D89" s="17"/>
      <c r="E89" s="70" t="s">
        <v>90</v>
      </c>
      <c r="F89" s="17"/>
      <c r="G89" s="17"/>
      <c r="H89" s="17"/>
      <c r="I89" s="67"/>
      <c r="J89" s="71">
        <f>IFERROR(((I78-J81)*J87)/I78,0)</f>
        <v>0</v>
      </c>
      <c r="K89" s="17"/>
      <c r="L89" s="17"/>
      <c r="M89" s="17"/>
      <c r="N89" s="17"/>
      <c r="O89" s="17"/>
      <c r="P89" s="17"/>
      <c r="Q89" s="17"/>
      <c r="R89" s="18"/>
      <c r="S89" s="25"/>
      <c r="T89" s="95" t="s">
        <v>107</v>
      </c>
      <c r="U89" s="25"/>
      <c r="V89" s="25"/>
      <c r="W89" s="25"/>
      <c r="X89" s="25"/>
      <c r="Y89" s="25"/>
      <c r="Z89" s="25"/>
      <c r="AA89" s="25"/>
      <c r="AB89" s="25"/>
      <c r="AC89" s="25"/>
      <c r="AD89" s="25"/>
      <c r="AE89" s="25"/>
      <c r="AF89" s="109"/>
      <c r="AG89" s="109"/>
      <c r="AH89" s="25"/>
      <c r="AI89" s="25"/>
      <c r="AJ89" s="25"/>
      <c r="AK89" s="25"/>
      <c r="AL89" s="25"/>
      <c r="AM89" s="1"/>
      <c r="AN89" s="1"/>
      <c r="AO89" s="1"/>
      <c r="AP89" s="1"/>
      <c r="AQ89" s="1"/>
      <c r="AR89" s="1"/>
      <c r="AS89" s="1"/>
      <c r="AT89" s="1"/>
      <c r="AU89" s="1"/>
      <c r="AV89" s="1"/>
      <c r="AW89" s="1"/>
    </row>
    <row r="90" spans="1:49" x14ac:dyDescent="0.2">
      <c r="A90" s="107"/>
      <c r="B90" s="108"/>
      <c r="C90" s="108"/>
      <c r="D90" s="17"/>
      <c r="E90" s="70" t="s">
        <v>91</v>
      </c>
      <c r="F90" s="17"/>
      <c r="G90" s="17"/>
      <c r="H90" s="17"/>
      <c r="I90" s="67"/>
      <c r="J90" s="71">
        <f>J89*(365.35/12)</f>
        <v>0</v>
      </c>
      <c r="K90" s="17"/>
      <c r="L90" s="17"/>
      <c r="M90" s="17"/>
      <c r="N90" s="17"/>
      <c r="O90" s="17"/>
      <c r="P90" s="17"/>
      <c r="Q90" s="17"/>
      <c r="R90" s="18"/>
      <c r="S90" s="25"/>
      <c r="T90" s="25" t="s">
        <v>176</v>
      </c>
      <c r="U90" s="25"/>
      <c r="V90" s="25"/>
      <c r="W90" s="25"/>
      <c r="X90" s="25"/>
      <c r="Y90" s="25"/>
      <c r="Z90" s="25"/>
      <c r="AA90" s="25"/>
      <c r="AB90" s="25"/>
      <c r="AC90" s="25"/>
      <c r="AD90" s="25"/>
      <c r="AE90" s="25"/>
      <c r="AF90" s="109"/>
      <c r="AG90" s="109"/>
      <c r="AH90" s="25"/>
      <c r="AI90" s="25"/>
      <c r="AJ90" s="25"/>
      <c r="AK90" s="25"/>
      <c r="AL90" s="25"/>
      <c r="AM90" s="1"/>
      <c r="AN90" s="1"/>
      <c r="AO90" s="1"/>
      <c r="AP90" s="1"/>
      <c r="AQ90" s="1"/>
      <c r="AR90" s="1"/>
      <c r="AS90" s="1"/>
      <c r="AT90" s="1"/>
      <c r="AU90" s="1"/>
      <c r="AV90" s="1"/>
      <c r="AW90" s="1"/>
    </row>
    <row r="91" spans="1:49" x14ac:dyDescent="0.2">
      <c r="A91" s="107"/>
      <c r="B91" s="108"/>
      <c r="C91" s="108"/>
      <c r="D91" s="17"/>
      <c r="E91" s="70"/>
      <c r="F91" s="17"/>
      <c r="G91" s="17"/>
      <c r="H91" s="17"/>
      <c r="I91" s="67"/>
      <c r="J91" s="77"/>
      <c r="K91" s="17"/>
      <c r="L91" s="17"/>
      <c r="M91" s="17"/>
      <c r="N91" s="17"/>
      <c r="O91" s="17"/>
      <c r="P91" s="17"/>
      <c r="Q91" s="17"/>
      <c r="R91" s="18"/>
      <c r="S91" s="25"/>
      <c r="T91" s="25" t="str">
        <f>IF(W75="OK","","Direct admission  ")&amp;IF(W76="OK","","   Rehab  ")&amp;IF(W77="OK","","   Follow-up")&amp;(IF(OR(W78="OVER",W79="OVER",W80="OVER")," GP  ",""))</f>
        <v/>
      </c>
      <c r="U91" s="25"/>
      <c r="V91" s="25"/>
      <c r="W91" s="25"/>
      <c r="X91" s="25"/>
      <c r="Y91" s="25"/>
      <c r="Z91" s="25"/>
      <c r="AA91" s="25"/>
      <c r="AB91" s="25"/>
      <c r="AC91" s="25"/>
      <c r="AD91" s="25"/>
      <c r="AE91" s="25"/>
      <c r="AF91" s="109"/>
      <c r="AG91" s="109"/>
      <c r="AH91" s="25"/>
      <c r="AI91" s="25"/>
      <c r="AJ91" s="25"/>
      <c r="AK91" s="25"/>
      <c r="AL91" s="25"/>
      <c r="AM91" s="1"/>
      <c r="AN91" s="1"/>
      <c r="AO91" s="1"/>
      <c r="AP91" s="1"/>
      <c r="AQ91" s="1"/>
      <c r="AR91" s="1"/>
      <c r="AS91" s="1"/>
      <c r="AT91" s="1"/>
      <c r="AU91" s="1"/>
      <c r="AV91" s="1"/>
      <c r="AW91" s="1"/>
    </row>
    <row r="92" spans="1:49" x14ac:dyDescent="0.2">
      <c r="A92" s="107"/>
      <c r="B92" s="108"/>
      <c r="C92" s="108"/>
      <c r="D92" s="17"/>
      <c r="E92" s="70" t="s">
        <v>92</v>
      </c>
      <c r="F92" s="17"/>
      <c r="G92" s="17"/>
      <c r="H92" s="17"/>
      <c r="I92" s="67"/>
      <c r="J92" s="84">
        <f>G78+J90</f>
        <v>178.15</v>
      </c>
      <c r="K92" s="17"/>
      <c r="L92" s="17"/>
      <c r="M92" s="17"/>
      <c r="N92" s="17"/>
      <c r="O92" s="17"/>
      <c r="P92" s="17"/>
      <c r="Q92" s="17"/>
      <c r="R92" s="18"/>
      <c r="S92" s="25"/>
      <c r="T92" s="25" t="s">
        <v>105</v>
      </c>
      <c r="U92" s="25"/>
      <c r="V92" s="25"/>
      <c r="W92" s="25"/>
      <c r="X92" s="25"/>
      <c r="Y92" s="25"/>
      <c r="Z92" s="25"/>
      <c r="AA92" s="25"/>
      <c r="AB92" s="25"/>
      <c r="AC92" s="25"/>
      <c r="AD92" s="25"/>
      <c r="AE92" s="25"/>
      <c r="AF92" s="109"/>
      <c r="AG92" s="109"/>
      <c r="AH92" s="25"/>
      <c r="AI92" s="25"/>
      <c r="AJ92" s="25"/>
      <c r="AK92" s="25"/>
      <c r="AL92" s="25"/>
      <c r="AM92" s="1"/>
      <c r="AN92" s="1"/>
      <c r="AO92" s="1"/>
      <c r="AP92" s="1"/>
      <c r="AQ92" s="1"/>
      <c r="AR92" s="1"/>
      <c r="AS92" s="1"/>
      <c r="AT92" s="1"/>
      <c r="AU92" s="1"/>
      <c r="AV92" s="1"/>
      <c r="AW92" s="1"/>
    </row>
    <row r="93" spans="1:49" x14ac:dyDescent="0.2">
      <c r="A93" s="107"/>
      <c r="B93" s="108"/>
      <c r="C93" s="108"/>
      <c r="D93" s="17"/>
      <c r="E93" s="17"/>
      <c r="F93" s="17"/>
      <c r="G93" s="17"/>
      <c r="H93" s="17"/>
      <c r="I93" s="67"/>
      <c r="J93" s="17"/>
      <c r="K93" s="17"/>
      <c r="L93" s="17"/>
      <c r="M93" s="17"/>
      <c r="N93" s="17"/>
      <c r="O93" s="17"/>
      <c r="P93" s="17"/>
      <c r="Q93" s="17"/>
      <c r="R93" s="18"/>
      <c r="S93" s="25"/>
      <c r="T93" s="25">
        <f>X82</f>
        <v>0</v>
      </c>
      <c r="U93" s="25"/>
      <c r="V93" s="25"/>
      <c r="W93" s="25"/>
      <c r="X93" s="25"/>
      <c r="Y93" s="25"/>
      <c r="Z93" s="25"/>
      <c r="AA93" s="25"/>
      <c r="AB93" s="25"/>
      <c r="AC93" s="25"/>
      <c r="AD93" s="25"/>
      <c r="AE93" s="25"/>
      <c r="AF93" s="109"/>
      <c r="AG93" s="109"/>
      <c r="AH93" s="25"/>
      <c r="AI93" s="25"/>
      <c r="AJ93" s="25"/>
      <c r="AK93" s="25"/>
      <c r="AL93" s="25"/>
      <c r="AM93" s="1"/>
      <c r="AN93" s="1"/>
      <c r="AO93" s="1"/>
      <c r="AP93" s="1"/>
      <c r="AQ93" s="1"/>
      <c r="AR93" s="1"/>
      <c r="AS93" s="1"/>
      <c r="AT93" s="1"/>
      <c r="AU93" s="1"/>
      <c r="AV93" s="1"/>
      <c r="AW93" s="1"/>
    </row>
    <row r="94" spans="1:49" x14ac:dyDescent="0.2">
      <c r="A94" s="107"/>
      <c r="B94" s="108"/>
      <c r="C94" s="108"/>
      <c r="D94" s="17"/>
      <c r="E94" s="43" t="s">
        <v>44</v>
      </c>
      <c r="F94" s="17"/>
      <c r="G94" s="17"/>
      <c r="H94" s="17"/>
      <c r="I94" s="74" t="s">
        <v>77</v>
      </c>
      <c r="J94" s="17"/>
      <c r="K94" s="17"/>
      <c r="L94" s="17"/>
      <c r="M94" s="17"/>
      <c r="N94" s="17"/>
      <c r="O94" s="17"/>
      <c r="P94" s="17"/>
      <c r="Q94" s="17"/>
      <c r="R94" s="18"/>
      <c r="S94" s="25"/>
      <c r="T94" s="25" t="str">
        <f>T84&amp;T91&amp;T86&amp;TEXT(T93,U87)&amp; " weeks"</f>
        <v>CAPACITY There are capacity delays via:   The maximum mean additional waiting time is:  0 weeks</v>
      </c>
      <c r="U94" s="25"/>
      <c r="V94" s="25"/>
      <c r="W94" s="25"/>
      <c r="X94" s="25"/>
      <c r="Y94" s="25"/>
      <c r="Z94" s="25"/>
      <c r="AA94" s="25"/>
      <c r="AB94" s="25"/>
      <c r="AC94" s="25"/>
      <c r="AD94" s="25"/>
      <c r="AE94" s="25"/>
      <c r="AF94" s="109"/>
      <c r="AG94" s="109"/>
      <c r="AH94" s="25"/>
      <c r="AI94" s="25"/>
      <c r="AJ94" s="25"/>
      <c r="AK94" s="25"/>
      <c r="AL94" s="25"/>
      <c r="AM94" s="1"/>
      <c r="AN94" s="1"/>
      <c r="AO94" s="1"/>
      <c r="AP94" s="1"/>
      <c r="AQ94" s="1"/>
      <c r="AR94" s="1"/>
      <c r="AS94" s="1"/>
      <c r="AT94" s="1"/>
      <c r="AU94" s="1"/>
      <c r="AV94" s="1"/>
      <c r="AW94" s="1"/>
    </row>
    <row r="95" spans="1:49" x14ac:dyDescent="0.2">
      <c r="A95" s="107"/>
      <c r="B95" s="108"/>
      <c r="C95" s="108"/>
      <c r="D95" s="17"/>
      <c r="E95" s="17" t="s">
        <v>41</v>
      </c>
      <c r="F95" s="17"/>
      <c r="G95" s="83">
        <f>('Revised service model'!$D$24+'Revised service model'!$J$26)*7</f>
        <v>157.15</v>
      </c>
      <c r="H95" s="17"/>
      <c r="I95" s="73">
        <f>G33</f>
        <v>0</v>
      </c>
      <c r="J95" s="17"/>
      <c r="K95" s="17"/>
      <c r="L95" s="17"/>
      <c r="M95" s="17"/>
      <c r="N95" s="17"/>
      <c r="O95" s="17"/>
      <c r="P95" s="17"/>
      <c r="Q95" s="17"/>
      <c r="R95" s="18"/>
      <c r="S95" s="25"/>
      <c r="T95" s="25"/>
      <c r="U95" s="25"/>
      <c r="V95" s="25"/>
      <c r="W95" s="25"/>
      <c r="X95" s="25"/>
      <c r="Y95" s="25"/>
      <c r="Z95" s="25"/>
      <c r="AA95" s="25"/>
      <c r="AB95" s="25"/>
      <c r="AC95" s="25"/>
      <c r="AD95" s="25"/>
      <c r="AE95" s="25"/>
      <c r="AF95" s="109"/>
      <c r="AG95" s="109"/>
      <c r="AH95" s="25"/>
      <c r="AI95" s="25"/>
      <c r="AJ95" s="25"/>
      <c r="AK95" s="25"/>
      <c r="AL95" s="25"/>
      <c r="AM95" s="1"/>
      <c r="AN95" s="1"/>
      <c r="AO95" s="1"/>
      <c r="AP95" s="1"/>
      <c r="AQ95" s="1"/>
      <c r="AR95" s="1"/>
      <c r="AS95" s="1"/>
      <c r="AT95" s="1"/>
      <c r="AU95" s="1"/>
      <c r="AV95" s="1"/>
      <c r="AW95" s="1"/>
    </row>
    <row r="96" spans="1:49" x14ac:dyDescent="0.2">
      <c r="A96" s="107"/>
      <c r="B96" s="108"/>
      <c r="C96" s="108"/>
      <c r="D96" s="17"/>
      <c r="E96" s="17"/>
      <c r="F96" s="17"/>
      <c r="G96" s="58"/>
      <c r="H96" s="17"/>
      <c r="I96" s="69"/>
      <c r="J96" s="17"/>
      <c r="K96" s="17"/>
      <c r="L96" s="17"/>
      <c r="M96" s="17"/>
      <c r="N96" s="17"/>
      <c r="O96" s="17"/>
      <c r="P96" s="17"/>
      <c r="Q96" s="17"/>
      <c r="R96" s="18"/>
      <c r="S96" s="25"/>
      <c r="T96" s="25"/>
      <c r="U96" s="25"/>
      <c r="V96" s="25"/>
      <c r="W96" s="25"/>
      <c r="X96" s="25"/>
      <c r="Y96" s="25"/>
      <c r="Z96" s="25"/>
      <c r="AA96" s="25"/>
      <c r="AB96" s="25"/>
      <c r="AC96" s="25"/>
      <c r="AD96" s="25"/>
      <c r="AE96" s="25"/>
      <c r="AF96" s="109"/>
      <c r="AG96" s="109"/>
      <c r="AH96" s="25"/>
      <c r="AI96" s="25"/>
      <c r="AJ96" s="25"/>
      <c r="AK96" s="25"/>
      <c r="AL96" s="25"/>
      <c r="AM96" s="1"/>
      <c r="AN96" s="1"/>
      <c r="AO96" s="1"/>
      <c r="AP96" s="1"/>
      <c r="AQ96" s="1"/>
      <c r="AR96" s="1"/>
      <c r="AS96" s="1"/>
      <c r="AT96" s="1"/>
      <c r="AU96" s="1"/>
      <c r="AV96" s="1"/>
      <c r="AW96" s="1"/>
    </row>
    <row r="97" spans="1:49" x14ac:dyDescent="0.2">
      <c r="A97" s="107"/>
      <c r="B97" s="108"/>
      <c r="C97" s="108"/>
      <c r="D97" s="17"/>
      <c r="E97" s="70" t="s">
        <v>81</v>
      </c>
      <c r="F97" s="17"/>
      <c r="G97" s="58"/>
      <c r="H97" s="17"/>
      <c r="I97" s="69"/>
      <c r="J97" s="17"/>
      <c r="K97" s="17"/>
      <c r="L97" s="17"/>
      <c r="M97" s="17"/>
      <c r="N97" s="17"/>
      <c r="O97" s="17"/>
      <c r="P97" s="17"/>
      <c r="Q97" s="17"/>
      <c r="R97" s="18"/>
      <c r="S97" s="109"/>
      <c r="T97" s="109"/>
      <c r="U97" s="109"/>
      <c r="V97" s="109"/>
      <c r="W97" s="109"/>
      <c r="X97" s="109"/>
      <c r="Y97" s="109"/>
      <c r="Z97" s="109"/>
      <c r="AA97" s="109"/>
      <c r="AB97" s="109"/>
      <c r="AC97" s="109"/>
      <c r="AD97" s="109"/>
      <c r="AE97" s="109"/>
      <c r="AF97" s="109"/>
      <c r="AG97" s="109"/>
      <c r="AH97" s="25"/>
      <c r="AI97" s="25"/>
      <c r="AJ97" s="25"/>
      <c r="AK97" s="25"/>
      <c r="AL97" s="25"/>
      <c r="AM97" s="1"/>
      <c r="AN97" s="1"/>
      <c r="AO97" s="1"/>
      <c r="AP97" s="1"/>
      <c r="AQ97" s="1"/>
      <c r="AR97" s="1"/>
      <c r="AS97" s="1"/>
      <c r="AT97" s="1"/>
      <c r="AU97" s="1"/>
      <c r="AV97" s="1"/>
      <c r="AW97" s="1"/>
    </row>
    <row r="98" spans="1:49" x14ac:dyDescent="0.2">
      <c r="A98" s="107"/>
      <c r="B98" s="108"/>
      <c r="C98" s="108"/>
      <c r="D98" s="17"/>
      <c r="E98" s="70" t="s">
        <v>82</v>
      </c>
      <c r="F98" s="17"/>
      <c r="G98" s="71">
        <f>G95/(365.25/12)</f>
        <v>5.1630390143737168</v>
      </c>
      <c r="H98" s="17"/>
      <c r="I98" s="72" t="s">
        <v>83</v>
      </c>
      <c r="J98" s="41">
        <f>'Capacity - Revised'!$L$11*(ROUND(G98,0))</f>
        <v>200</v>
      </c>
      <c r="K98" s="17"/>
      <c r="L98" s="17"/>
      <c r="M98" s="17"/>
      <c r="N98" s="17"/>
      <c r="O98" s="17"/>
      <c r="P98" s="17"/>
      <c r="Q98" s="17"/>
      <c r="R98" s="18"/>
      <c r="S98" s="109"/>
      <c r="T98" s="109"/>
      <c r="U98" s="109"/>
      <c r="V98" s="109"/>
      <c r="W98" s="109"/>
      <c r="X98" s="109"/>
      <c r="Y98" s="109"/>
      <c r="Z98" s="109"/>
      <c r="AA98" s="109"/>
      <c r="AB98" s="109"/>
      <c r="AC98" s="109"/>
      <c r="AD98" s="109"/>
      <c r="AE98" s="109"/>
      <c r="AF98" s="109"/>
      <c r="AG98" s="109"/>
      <c r="AH98" s="25"/>
      <c r="AI98" s="25"/>
      <c r="AJ98" s="25"/>
      <c r="AK98" s="25"/>
      <c r="AL98" s="25"/>
      <c r="AM98" s="1"/>
      <c r="AN98" s="1"/>
      <c r="AO98" s="1"/>
      <c r="AP98" s="1"/>
      <c r="AQ98" s="1"/>
      <c r="AR98" s="1"/>
      <c r="AS98" s="1"/>
      <c r="AT98" s="1"/>
      <c r="AU98" s="1"/>
      <c r="AV98" s="1"/>
      <c r="AW98" s="1"/>
    </row>
    <row r="99" spans="1:49" x14ac:dyDescent="0.2">
      <c r="A99" s="107"/>
      <c r="B99" s="108"/>
      <c r="C99" s="108"/>
      <c r="D99" s="17"/>
      <c r="E99" s="17"/>
      <c r="F99" s="17"/>
      <c r="G99" s="17"/>
      <c r="H99" s="17"/>
      <c r="I99" s="67"/>
      <c r="J99" s="17"/>
      <c r="K99" s="17"/>
      <c r="L99" s="17"/>
      <c r="M99" s="17"/>
      <c r="N99" s="17"/>
      <c r="O99" s="17"/>
      <c r="P99" s="17"/>
      <c r="Q99" s="17"/>
      <c r="R99" s="18"/>
      <c r="S99" s="109"/>
      <c r="T99" s="109"/>
      <c r="U99" s="109"/>
      <c r="V99" s="109"/>
      <c r="W99" s="109"/>
      <c r="X99" s="109"/>
      <c r="Y99" s="109"/>
      <c r="Z99" s="109"/>
      <c r="AA99" s="109"/>
      <c r="AB99" s="109"/>
      <c r="AC99" s="109"/>
      <c r="AD99" s="109"/>
      <c r="AE99" s="109"/>
      <c r="AF99" s="109"/>
      <c r="AG99" s="109"/>
      <c r="AH99" s="25"/>
      <c r="AI99" s="25"/>
      <c r="AJ99" s="25"/>
      <c r="AK99" s="25"/>
      <c r="AL99" s="25"/>
      <c r="AM99" s="1"/>
      <c r="AN99" s="1"/>
      <c r="AO99" s="1"/>
      <c r="AP99" s="1"/>
      <c r="AQ99" s="1"/>
      <c r="AR99" s="1"/>
      <c r="AS99" s="1"/>
      <c r="AT99" s="1"/>
      <c r="AU99" s="1"/>
      <c r="AV99" s="1"/>
      <c r="AW99" s="1"/>
    </row>
    <row r="100" spans="1:49" x14ac:dyDescent="0.2">
      <c r="A100" s="107"/>
      <c r="B100" s="108"/>
      <c r="C100" s="108"/>
      <c r="D100" s="17"/>
      <c r="E100" s="70" t="s">
        <v>84</v>
      </c>
      <c r="F100" s="70"/>
      <c r="G100" s="70"/>
      <c r="H100" s="70"/>
      <c r="I100" s="79">
        <f>I95/J98</f>
        <v>0</v>
      </c>
      <c r="J100" s="17"/>
      <c r="K100" s="17"/>
      <c r="L100" s="17"/>
      <c r="M100" s="17"/>
      <c r="N100" s="17"/>
      <c r="O100" s="17"/>
      <c r="P100" s="17"/>
      <c r="Q100" s="17"/>
      <c r="R100" s="18"/>
      <c r="S100" s="109"/>
      <c r="T100" s="109"/>
      <c r="U100" s="109"/>
      <c r="V100" s="109"/>
      <c r="W100" s="109"/>
      <c r="X100" s="109"/>
      <c r="Y100" s="109"/>
      <c r="Z100" s="109"/>
      <c r="AA100" s="109"/>
      <c r="AB100" s="109"/>
      <c r="AC100" s="109"/>
      <c r="AD100" s="109"/>
      <c r="AE100" s="109"/>
      <c r="AF100" s="109"/>
      <c r="AG100" s="109"/>
      <c r="AH100" s="25"/>
      <c r="AI100" s="25"/>
      <c r="AJ100" s="25"/>
      <c r="AK100" s="25"/>
      <c r="AL100" s="25"/>
      <c r="AM100" s="1"/>
      <c r="AN100" s="1"/>
      <c r="AO100" s="1"/>
      <c r="AP100" s="1"/>
      <c r="AQ100" s="1"/>
      <c r="AR100" s="1"/>
      <c r="AS100" s="1"/>
      <c r="AT100" s="1"/>
      <c r="AU100" s="1"/>
      <c r="AV100" s="1"/>
      <c r="AW100" s="1"/>
    </row>
    <row r="101" spans="1:49" x14ac:dyDescent="0.2">
      <c r="A101" s="107"/>
      <c r="B101" s="108"/>
      <c r="C101" s="108"/>
      <c r="D101" s="17"/>
      <c r="E101" s="70" t="s">
        <v>85</v>
      </c>
      <c r="F101" s="17"/>
      <c r="G101" s="17"/>
      <c r="H101" s="17"/>
      <c r="I101" s="79">
        <f>IF(I95/J98&lt;=1,0,I100-1)</f>
        <v>0</v>
      </c>
      <c r="J101" s="80" t="str">
        <f>IF(I101&gt;0,"OVER","OK")</f>
        <v>OK</v>
      </c>
      <c r="K101" s="17"/>
      <c r="L101" s="17"/>
      <c r="M101" s="17"/>
      <c r="N101" s="17"/>
      <c r="O101" s="17"/>
      <c r="P101" s="17"/>
      <c r="Q101" s="17"/>
      <c r="R101" s="18"/>
      <c r="S101" s="109"/>
      <c r="T101" s="109"/>
      <c r="U101" s="109"/>
      <c r="V101" s="109"/>
      <c r="W101" s="109"/>
      <c r="X101" s="109"/>
      <c r="Y101" s="109"/>
      <c r="Z101" s="109"/>
      <c r="AA101" s="109"/>
      <c r="AB101" s="109"/>
      <c r="AC101" s="109"/>
      <c r="AD101" s="109"/>
      <c r="AE101" s="109"/>
      <c r="AF101" s="109"/>
      <c r="AG101" s="109"/>
      <c r="AH101" s="25"/>
      <c r="AI101" s="25"/>
      <c r="AJ101" s="25"/>
      <c r="AK101" s="25"/>
      <c r="AL101" s="25"/>
      <c r="AM101" s="1"/>
      <c r="AN101" s="1"/>
      <c r="AO101" s="1"/>
      <c r="AP101" s="1"/>
      <c r="AQ101" s="1"/>
      <c r="AR101" s="1"/>
      <c r="AS101" s="1"/>
      <c r="AT101" s="1"/>
      <c r="AU101" s="1"/>
      <c r="AV101" s="1"/>
      <c r="AW101" s="1"/>
    </row>
    <row r="102" spans="1:49" x14ac:dyDescent="0.2">
      <c r="A102" s="107"/>
      <c r="B102" s="108"/>
      <c r="C102" s="108"/>
      <c r="D102" s="17"/>
      <c r="E102" s="70"/>
      <c r="F102" s="17"/>
      <c r="G102" s="17"/>
      <c r="H102" s="17"/>
      <c r="I102" s="75"/>
      <c r="J102" s="17"/>
      <c r="K102" s="17"/>
      <c r="L102" s="17"/>
      <c r="M102" s="17"/>
      <c r="N102" s="17"/>
      <c r="O102" s="17"/>
      <c r="P102" s="17"/>
      <c r="Q102" s="17"/>
      <c r="R102" s="18"/>
      <c r="S102" s="109"/>
      <c r="T102" s="109"/>
      <c r="U102" s="109"/>
      <c r="V102" s="109"/>
      <c r="W102" s="109"/>
      <c r="X102" s="109"/>
      <c r="Y102" s="109"/>
      <c r="Z102" s="109"/>
      <c r="AA102" s="109"/>
      <c r="AB102" s="109"/>
      <c r="AC102" s="109"/>
      <c r="AD102" s="109"/>
      <c r="AE102" s="109"/>
      <c r="AF102" s="109"/>
      <c r="AG102" s="109"/>
      <c r="AH102" s="1"/>
      <c r="AI102" s="1"/>
      <c r="AJ102" s="1"/>
      <c r="AK102" s="1"/>
      <c r="AL102" s="1"/>
      <c r="AM102" s="1"/>
      <c r="AN102" s="1"/>
      <c r="AO102" s="1"/>
      <c r="AP102" s="1"/>
      <c r="AQ102" s="1"/>
      <c r="AR102" s="1"/>
      <c r="AS102" s="1"/>
      <c r="AT102" s="1"/>
      <c r="AU102" s="1"/>
      <c r="AV102" s="1"/>
      <c r="AW102" s="1"/>
    </row>
    <row r="103" spans="1:49" x14ac:dyDescent="0.2">
      <c r="A103" s="107"/>
      <c r="B103" s="108"/>
      <c r="C103" s="108"/>
      <c r="D103" s="17"/>
      <c r="E103" s="70" t="s">
        <v>86</v>
      </c>
      <c r="F103" s="17"/>
      <c r="G103" s="71">
        <f>IF(I101=0,0,G98+(1/'Capacity - Revised'!$L$11))</f>
        <v>0</v>
      </c>
      <c r="H103" s="17"/>
      <c r="I103" s="76" t="s">
        <v>88</v>
      </c>
      <c r="J103" s="17"/>
      <c r="K103" s="17"/>
      <c r="L103" s="17"/>
      <c r="M103" s="17"/>
      <c r="N103" s="17"/>
      <c r="O103" s="17"/>
      <c r="P103" s="17"/>
      <c r="Q103" s="17"/>
      <c r="R103" s="18"/>
      <c r="S103" s="109"/>
      <c r="T103" s="109"/>
      <c r="U103" s="109"/>
      <c r="V103" s="109"/>
      <c r="W103" s="109"/>
      <c r="X103" s="109"/>
      <c r="Y103" s="109"/>
      <c r="Z103" s="109"/>
      <c r="AA103" s="109"/>
      <c r="AB103" s="109"/>
      <c r="AC103" s="109"/>
      <c r="AD103" s="109"/>
      <c r="AE103" s="109"/>
      <c r="AF103" s="109"/>
      <c r="AG103" s="109"/>
      <c r="AH103" s="1"/>
      <c r="AI103" s="1"/>
      <c r="AJ103" s="1"/>
      <c r="AK103" s="1"/>
      <c r="AL103" s="1"/>
      <c r="AM103" s="1"/>
      <c r="AN103" s="1"/>
      <c r="AO103" s="1"/>
      <c r="AP103" s="1"/>
      <c r="AQ103" s="1"/>
      <c r="AR103" s="1"/>
      <c r="AS103" s="1"/>
      <c r="AT103" s="1"/>
      <c r="AU103" s="1"/>
      <c r="AV103" s="1"/>
      <c r="AW103" s="1"/>
    </row>
    <row r="104" spans="1:49" x14ac:dyDescent="0.2">
      <c r="A104" s="107"/>
      <c r="B104" s="108"/>
      <c r="C104" s="108"/>
      <c r="D104" s="17"/>
      <c r="E104" s="70" t="s">
        <v>87</v>
      </c>
      <c r="F104" s="17"/>
      <c r="G104" s="71">
        <f>IF(I101=0,0,I100*G98)</f>
        <v>0</v>
      </c>
      <c r="H104" s="17"/>
      <c r="I104" s="76" t="s">
        <v>89</v>
      </c>
      <c r="J104" s="71">
        <f>(G103+G104)/2</f>
        <v>0</v>
      </c>
      <c r="K104" s="17"/>
      <c r="L104" s="17"/>
      <c r="M104" s="17"/>
      <c r="N104" s="17"/>
      <c r="O104" s="17"/>
      <c r="P104" s="17"/>
      <c r="Q104" s="17"/>
      <c r="R104" s="18"/>
      <c r="S104" s="109"/>
      <c r="T104" s="109"/>
      <c r="U104" s="109"/>
      <c r="V104" s="109"/>
      <c r="W104" s="109"/>
      <c r="X104" s="109"/>
      <c r="Y104" s="109"/>
      <c r="Z104" s="109"/>
      <c r="AA104" s="109"/>
      <c r="AB104" s="109"/>
      <c r="AC104" s="109"/>
      <c r="AD104" s="109"/>
      <c r="AE104" s="109"/>
      <c r="AF104" s="109"/>
      <c r="AG104" s="109"/>
      <c r="AH104" s="1"/>
      <c r="AI104" s="1"/>
      <c r="AJ104" s="1"/>
      <c r="AK104" s="1"/>
      <c r="AL104" s="1"/>
      <c r="AM104" s="1"/>
      <c r="AN104" s="1"/>
      <c r="AO104" s="1"/>
      <c r="AP104" s="1"/>
      <c r="AQ104" s="1"/>
      <c r="AR104" s="1"/>
      <c r="AS104" s="1"/>
      <c r="AT104" s="1"/>
      <c r="AU104" s="1"/>
      <c r="AV104" s="1"/>
      <c r="AW104" s="1"/>
    </row>
    <row r="105" spans="1:49" x14ac:dyDescent="0.2">
      <c r="A105" s="107"/>
      <c r="B105" s="108"/>
      <c r="C105" s="108"/>
      <c r="D105" s="17"/>
      <c r="E105" s="17"/>
      <c r="F105" s="17"/>
      <c r="G105" s="17"/>
      <c r="H105" s="17"/>
      <c r="I105" s="67"/>
      <c r="J105" s="17"/>
      <c r="K105" s="17"/>
      <c r="L105" s="17"/>
      <c r="M105" s="17"/>
      <c r="N105" s="17"/>
      <c r="O105" s="17"/>
      <c r="P105" s="17"/>
      <c r="Q105" s="17"/>
      <c r="R105" s="18"/>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row>
    <row r="106" spans="1:49" x14ac:dyDescent="0.2">
      <c r="A106" s="107"/>
      <c r="B106" s="108"/>
      <c r="C106" s="108"/>
      <c r="D106" s="17"/>
      <c r="E106" s="70" t="s">
        <v>90</v>
      </c>
      <c r="F106" s="17"/>
      <c r="G106" s="17"/>
      <c r="H106" s="17"/>
      <c r="I106" s="67"/>
      <c r="J106" s="71">
        <f>IFERROR(((I95-J98)*J104)/I95,0)</f>
        <v>0</v>
      </c>
      <c r="K106" s="17"/>
      <c r="L106" s="17"/>
      <c r="M106" s="17"/>
      <c r="N106" s="17"/>
      <c r="O106" s="17"/>
      <c r="P106" s="17"/>
      <c r="Q106" s="17"/>
      <c r="R106" s="18"/>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row>
    <row r="107" spans="1:49" x14ac:dyDescent="0.2">
      <c r="A107" s="107"/>
      <c r="B107" s="108"/>
      <c r="C107" s="108"/>
      <c r="D107" s="17"/>
      <c r="E107" s="70" t="s">
        <v>91</v>
      </c>
      <c r="F107" s="17"/>
      <c r="G107" s="17"/>
      <c r="H107" s="17"/>
      <c r="I107" s="67"/>
      <c r="J107" s="71">
        <f>J106*(365.35/12)</f>
        <v>0</v>
      </c>
      <c r="K107" s="17"/>
      <c r="L107" s="17"/>
      <c r="M107" s="17"/>
      <c r="N107" s="17"/>
      <c r="O107" s="17"/>
      <c r="P107" s="17"/>
      <c r="Q107" s="17"/>
      <c r="R107" s="18"/>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row>
    <row r="108" spans="1:49" x14ac:dyDescent="0.2">
      <c r="A108" s="107"/>
      <c r="B108" s="108"/>
      <c r="C108" s="108"/>
      <c r="D108" s="17"/>
      <c r="E108" s="70"/>
      <c r="F108" s="17"/>
      <c r="G108" s="17"/>
      <c r="H108" s="17"/>
      <c r="I108" s="67"/>
      <c r="J108" s="77"/>
      <c r="K108" s="17"/>
      <c r="L108" s="17"/>
      <c r="M108" s="17"/>
      <c r="N108" s="17"/>
      <c r="O108" s="17"/>
      <c r="P108" s="17"/>
      <c r="Q108" s="17"/>
      <c r="R108" s="18"/>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row>
    <row r="109" spans="1:49" x14ac:dyDescent="0.2">
      <c r="A109" s="107"/>
      <c r="B109" s="108"/>
      <c r="C109" s="108"/>
      <c r="D109" s="17"/>
      <c r="E109" s="70" t="s">
        <v>92</v>
      </c>
      <c r="F109" s="17"/>
      <c r="G109" s="17"/>
      <c r="H109" s="17"/>
      <c r="I109" s="67"/>
      <c r="J109" s="84">
        <f>G95+J107</f>
        <v>157.15</v>
      </c>
      <c r="K109" s="17"/>
      <c r="L109" s="17"/>
      <c r="M109" s="17"/>
      <c r="N109" s="17"/>
      <c r="O109" s="17"/>
      <c r="P109" s="17"/>
      <c r="Q109" s="17"/>
      <c r="R109" s="18"/>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07"/>
      <c r="B110" s="108"/>
      <c r="C110" s="108"/>
      <c r="D110" s="17"/>
      <c r="E110" s="17"/>
      <c r="F110" s="17"/>
      <c r="G110" s="17"/>
      <c r="H110" s="17"/>
      <c r="I110" s="67"/>
      <c r="J110" s="17"/>
      <c r="K110" s="17"/>
      <c r="L110" s="17"/>
      <c r="M110" s="17"/>
      <c r="N110" s="17"/>
      <c r="O110" s="17"/>
      <c r="P110" s="17"/>
      <c r="Q110" s="17"/>
      <c r="R110" s="18"/>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07"/>
      <c r="B111" s="108"/>
      <c r="C111" s="108"/>
      <c r="D111" s="17"/>
      <c r="E111" s="43" t="s">
        <v>45</v>
      </c>
      <c r="F111" s="17"/>
      <c r="G111" s="17"/>
      <c r="H111" s="17"/>
      <c r="I111" s="74" t="s">
        <v>77</v>
      </c>
      <c r="J111" s="17"/>
      <c r="K111" s="17"/>
      <c r="L111" s="17"/>
      <c r="M111" s="17"/>
      <c r="N111" s="17"/>
      <c r="O111" s="17"/>
      <c r="P111" s="17"/>
      <c r="Q111" s="17"/>
      <c r="R111" s="18"/>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07"/>
      <c r="B112" s="108"/>
      <c r="C112" s="108"/>
      <c r="D112" s="17"/>
      <c r="E112" s="17" t="s">
        <v>46</v>
      </c>
      <c r="F112" s="17"/>
      <c r="G112" s="83">
        <f>('Revised service model'!$K$23*7)+$G$37</f>
        <v>157.14999999999998</v>
      </c>
      <c r="H112" s="17"/>
      <c r="I112" s="73">
        <f>F41</f>
        <v>0</v>
      </c>
      <c r="J112" s="17"/>
      <c r="K112" s="17"/>
      <c r="L112" s="17"/>
      <c r="M112" s="17"/>
      <c r="N112" s="17"/>
      <c r="O112" s="17"/>
      <c r="P112" s="17"/>
      <c r="Q112" s="17"/>
      <c r="R112" s="18"/>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07"/>
      <c r="B113" s="108"/>
      <c r="C113" s="108"/>
      <c r="D113" s="17"/>
      <c r="E113" s="17"/>
      <c r="F113" s="17"/>
      <c r="G113" s="58"/>
      <c r="H113" s="17"/>
      <c r="I113" s="75"/>
      <c r="J113" s="17"/>
      <c r="K113" s="17"/>
      <c r="L113" s="17"/>
      <c r="M113" s="17"/>
      <c r="N113" s="17"/>
      <c r="O113" s="17"/>
      <c r="P113" s="17"/>
      <c r="Q113" s="17"/>
      <c r="R113" s="18"/>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07"/>
      <c r="B114" s="108"/>
      <c r="C114" s="108"/>
      <c r="D114" s="17"/>
      <c r="E114" s="70" t="s">
        <v>81</v>
      </c>
      <c r="F114" s="17"/>
      <c r="G114" s="17"/>
      <c r="H114" s="17"/>
      <c r="I114" s="17"/>
      <c r="J114" s="17"/>
      <c r="K114" s="17"/>
      <c r="L114" s="17"/>
      <c r="M114" s="17"/>
      <c r="N114" s="17"/>
      <c r="O114" s="17"/>
      <c r="P114" s="17"/>
      <c r="Q114" s="17"/>
      <c r="R114" s="18"/>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07"/>
      <c r="B115" s="108"/>
      <c r="C115" s="108"/>
      <c r="D115" s="17"/>
      <c r="E115" s="70" t="s">
        <v>82</v>
      </c>
      <c r="F115" s="17"/>
      <c r="G115" s="71">
        <f>G112/(365.25/12)</f>
        <v>5.1630390143737159</v>
      </c>
      <c r="H115" s="17"/>
      <c r="I115" s="72" t="s">
        <v>83</v>
      </c>
      <c r="J115" s="41">
        <f>'Capacity - Revised'!$L$11*(ROUND(G115,0))</f>
        <v>200</v>
      </c>
      <c r="K115" s="17"/>
      <c r="L115" s="17"/>
      <c r="M115" s="17"/>
      <c r="N115" s="17"/>
      <c r="O115" s="17"/>
      <c r="P115" s="17"/>
      <c r="Q115" s="17"/>
      <c r="R115" s="18"/>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07"/>
      <c r="B116" s="108"/>
      <c r="C116" s="108"/>
      <c r="D116" s="17"/>
      <c r="E116" s="17"/>
      <c r="F116" s="17"/>
      <c r="G116" s="17"/>
      <c r="H116" s="17"/>
      <c r="I116" s="67"/>
      <c r="J116" s="17"/>
      <c r="K116" s="17"/>
      <c r="L116" s="17"/>
      <c r="M116" s="17"/>
      <c r="N116" s="17"/>
      <c r="O116" s="17"/>
      <c r="P116" s="17"/>
      <c r="Q116" s="17"/>
      <c r="R116" s="18"/>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07"/>
      <c r="B117" s="108"/>
      <c r="C117" s="108"/>
      <c r="D117" s="17"/>
      <c r="E117" s="70" t="s">
        <v>84</v>
      </c>
      <c r="F117" s="70"/>
      <c r="G117" s="70"/>
      <c r="H117" s="70"/>
      <c r="I117" s="79">
        <f>I112/J115</f>
        <v>0</v>
      </c>
      <c r="J117" s="17"/>
      <c r="K117" s="17"/>
      <c r="L117" s="17"/>
      <c r="M117" s="17"/>
      <c r="N117" s="17"/>
      <c r="O117" s="17"/>
      <c r="P117" s="17"/>
      <c r="Q117" s="17"/>
      <c r="R117" s="18"/>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07"/>
      <c r="B118" s="108"/>
      <c r="C118" s="108"/>
      <c r="D118" s="17"/>
      <c r="E118" s="70" t="s">
        <v>85</v>
      </c>
      <c r="F118" s="17"/>
      <c r="G118" s="17"/>
      <c r="H118" s="17"/>
      <c r="I118" s="79">
        <f>IF(I112/J115&lt;=1,0,I117-1)</f>
        <v>0</v>
      </c>
      <c r="J118" s="80" t="str">
        <f>IF(I118&gt;0,"OVER","OK")</f>
        <v>OK</v>
      </c>
      <c r="K118" s="17" t="s">
        <v>3</v>
      </c>
      <c r="L118" s="17"/>
      <c r="M118" s="17"/>
      <c r="N118" s="17"/>
      <c r="O118" s="17"/>
      <c r="P118" s="17"/>
      <c r="Q118" s="17"/>
      <c r="R118" s="18"/>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07"/>
      <c r="B119" s="108"/>
      <c r="C119" s="108"/>
      <c r="D119" s="17"/>
      <c r="E119" s="70"/>
      <c r="F119" s="17"/>
      <c r="G119" s="17"/>
      <c r="H119" s="17"/>
      <c r="I119" s="75"/>
      <c r="J119" s="17"/>
      <c r="K119" s="17"/>
      <c r="L119" s="17"/>
      <c r="M119" s="17"/>
      <c r="N119" s="17"/>
      <c r="O119" s="17"/>
      <c r="P119" s="17"/>
      <c r="Q119" s="17"/>
      <c r="R119" s="18"/>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07"/>
      <c r="B120" s="108"/>
      <c r="C120" s="108"/>
      <c r="D120" s="17"/>
      <c r="E120" s="70" t="s">
        <v>86</v>
      </c>
      <c r="F120" s="17"/>
      <c r="G120" s="71">
        <f>IF(I118=0,0,G115+(1/'Capacity - Revised'!$L$11))</f>
        <v>0</v>
      </c>
      <c r="H120" s="17"/>
      <c r="I120" s="76" t="s">
        <v>88</v>
      </c>
      <c r="J120" s="17"/>
      <c r="K120" s="17"/>
      <c r="L120" s="17"/>
      <c r="M120" s="17"/>
      <c r="N120" s="17"/>
      <c r="O120" s="17"/>
      <c r="P120" s="17"/>
      <c r="Q120" s="17"/>
      <c r="R120" s="18"/>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07"/>
      <c r="B121" s="108"/>
      <c r="C121" s="108"/>
      <c r="D121" s="17"/>
      <c r="E121" s="70" t="s">
        <v>87</v>
      </c>
      <c r="F121" s="17"/>
      <c r="G121" s="71">
        <f>IF(I118=0,0,I117*G115)</f>
        <v>0</v>
      </c>
      <c r="H121" s="17"/>
      <c r="I121" s="76" t="s">
        <v>89</v>
      </c>
      <c r="J121" s="71">
        <f>(G120+G121)/2</f>
        <v>0</v>
      </c>
      <c r="K121" s="17"/>
      <c r="L121" s="17"/>
      <c r="M121" s="17"/>
      <c r="N121" s="17"/>
      <c r="O121" s="17"/>
      <c r="P121" s="17"/>
      <c r="Q121" s="17"/>
      <c r="R121" s="18"/>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07"/>
      <c r="B122" s="108"/>
      <c r="C122" s="108"/>
      <c r="D122" s="17"/>
      <c r="E122" s="17"/>
      <c r="F122" s="17"/>
      <c r="G122" s="17"/>
      <c r="H122" s="17"/>
      <c r="I122" s="67"/>
      <c r="J122" s="17"/>
      <c r="K122" s="17"/>
      <c r="L122" s="17"/>
      <c r="M122" s="17"/>
      <c r="N122" s="17"/>
      <c r="O122" s="17"/>
      <c r="P122" s="17"/>
      <c r="Q122" s="17"/>
      <c r="R122" s="18"/>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07"/>
      <c r="B123" s="108"/>
      <c r="C123" s="108"/>
      <c r="D123" s="17"/>
      <c r="E123" s="70" t="s">
        <v>90</v>
      </c>
      <c r="F123" s="17"/>
      <c r="G123" s="17"/>
      <c r="H123" s="17"/>
      <c r="I123" s="67"/>
      <c r="J123" s="71">
        <f>IFERROR(((I112-J115)*J121)/I112,0)</f>
        <v>0</v>
      </c>
      <c r="K123" s="17"/>
      <c r="L123" s="17"/>
      <c r="M123" s="17"/>
      <c r="N123" s="17"/>
      <c r="O123" s="17"/>
      <c r="P123" s="17"/>
      <c r="Q123" s="17"/>
      <c r="R123" s="18"/>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07"/>
      <c r="B124" s="108"/>
      <c r="C124" s="108"/>
      <c r="D124" s="17"/>
      <c r="E124" s="70" t="s">
        <v>91</v>
      </c>
      <c r="F124" s="17"/>
      <c r="G124" s="17"/>
      <c r="H124" s="17"/>
      <c r="I124" s="67"/>
      <c r="J124" s="71">
        <f>J123*(365.35/12)</f>
        <v>0</v>
      </c>
      <c r="K124" s="17"/>
      <c r="L124" s="17"/>
      <c r="M124" s="17"/>
      <c r="N124" s="17"/>
      <c r="O124" s="17"/>
      <c r="P124" s="17"/>
      <c r="Q124" s="17"/>
      <c r="R124" s="18"/>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07"/>
      <c r="B125" s="108"/>
      <c r="C125" s="108"/>
      <c r="D125" s="17"/>
      <c r="E125" s="70"/>
      <c r="F125" s="17"/>
      <c r="G125" s="17"/>
      <c r="H125" s="17"/>
      <c r="I125" s="67"/>
      <c r="J125" s="77"/>
      <c r="K125" s="17"/>
      <c r="L125" s="17"/>
      <c r="M125" s="17"/>
      <c r="N125" s="17"/>
      <c r="O125" s="17"/>
      <c r="P125" s="17"/>
      <c r="Q125" s="17"/>
      <c r="R125" s="18"/>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07"/>
      <c r="B126" s="108"/>
      <c r="C126" s="108"/>
      <c r="D126" s="17"/>
      <c r="E126" s="70" t="s">
        <v>92</v>
      </c>
      <c r="F126" s="17"/>
      <c r="G126" s="17"/>
      <c r="H126" s="17"/>
      <c r="I126" s="67"/>
      <c r="J126" s="84">
        <f>G112+J124</f>
        <v>157.14999999999998</v>
      </c>
      <c r="K126" s="17"/>
      <c r="L126" s="17"/>
      <c r="M126" s="17"/>
      <c r="N126" s="17"/>
      <c r="O126" s="17"/>
      <c r="P126" s="17"/>
      <c r="Q126" s="17"/>
      <c r="R126" s="18"/>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07"/>
      <c r="B127" s="108"/>
      <c r="C127" s="108"/>
      <c r="D127" s="17"/>
      <c r="E127" s="17"/>
      <c r="F127" s="17"/>
      <c r="G127" s="17"/>
      <c r="H127" s="17"/>
      <c r="I127" s="58" t="s">
        <v>77</v>
      </c>
      <c r="J127" s="17"/>
      <c r="K127" s="17"/>
      <c r="L127" s="17"/>
      <c r="M127" s="17"/>
      <c r="N127" s="17"/>
      <c r="O127" s="17"/>
      <c r="P127" s="17"/>
      <c r="Q127" s="17"/>
      <c r="R127" s="18"/>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07"/>
      <c r="B128" s="108"/>
      <c r="C128" s="108"/>
      <c r="D128" s="17"/>
      <c r="E128" s="17" t="s">
        <v>47</v>
      </c>
      <c r="F128" s="17"/>
      <c r="G128" s="83">
        <f>('Revised service model'!$K$23*7)+$G$44</f>
        <v>262.14999999999998</v>
      </c>
      <c r="H128" s="17"/>
      <c r="I128" s="73">
        <f>F48</f>
        <v>0</v>
      </c>
      <c r="J128" s="17"/>
      <c r="K128" s="17"/>
      <c r="L128" s="17"/>
      <c r="M128" s="17"/>
      <c r="N128" s="17"/>
      <c r="O128" s="17"/>
      <c r="P128" s="17"/>
      <c r="Q128" s="17"/>
      <c r="R128" s="18"/>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07"/>
      <c r="B129" s="108"/>
      <c r="C129" s="108"/>
      <c r="D129" s="17"/>
      <c r="E129" s="17"/>
      <c r="F129" s="17"/>
      <c r="G129" s="17"/>
      <c r="H129" s="17"/>
      <c r="I129" s="17"/>
      <c r="J129" s="17"/>
      <c r="K129" s="17"/>
      <c r="L129" s="17"/>
      <c r="M129" s="17"/>
      <c r="N129" s="17"/>
      <c r="O129" s="17"/>
      <c r="P129" s="17"/>
      <c r="Q129" s="17"/>
      <c r="R129" s="18"/>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07"/>
      <c r="B130" s="108"/>
      <c r="C130" s="108"/>
      <c r="D130" s="17"/>
      <c r="E130" s="70" t="s">
        <v>81</v>
      </c>
      <c r="F130" s="17"/>
      <c r="G130" s="17"/>
      <c r="H130" s="17"/>
      <c r="I130" s="17"/>
      <c r="J130" s="17"/>
      <c r="K130" s="17"/>
      <c r="L130" s="17"/>
      <c r="M130" s="17"/>
      <c r="N130" s="17"/>
      <c r="O130" s="17"/>
      <c r="P130" s="17"/>
      <c r="Q130" s="17"/>
      <c r="R130" s="18"/>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07"/>
      <c r="B131" s="108"/>
      <c r="C131" s="108"/>
      <c r="D131" s="17"/>
      <c r="E131" s="70" t="s">
        <v>82</v>
      </c>
      <c r="F131" s="17"/>
      <c r="G131" s="71">
        <f>G128/(365.25/12)</f>
        <v>8.6127310061601641</v>
      </c>
      <c r="H131" s="17"/>
      <c r="I131" s="72" t="s">
        <v>83</v>
      </c>
      <c r="J131" s="41">
        <f>'Capacity - Revised'!$L$11*(ROUND(G131,0))</f>
        <v>360</v>
      </c>
      <c r="K131" s="17"/>
      <c r="L131" s="17"/>
      <c r="M131" s="17"/>
      <c r="N131" s="17"/>
      <c r="O131" s="17"/>
      <c r="P131" s="17"/>
      <c r="Q131" s="17"/>
      <c r="R131" s="18"/>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07"/>
      <c r="B132" s="108"/>
      <c r="C132" s="108"/>
      <c r="D132" s="17"/>
      <c r="E132" s="17"/>
      <c r="F132" s="17"/>
      <c r="G132" s="17"/>
      <c r="H132" s="17"/>
      <c r="I132" s="67"/>
      <c r="J132" s="17"/>
      <c r="K132" s="17"/>
      <c r="L132" s="17"/>
      <c r="M132" s="17"/>
      <c r="N132" s="17"/>
      <c r="O132" s="17"/>
      <c r="P132" s="17"/>
      <c r="Q132" s="17"/>
      <c r="R132" s="18"/>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07"/>
      <c r="B133" s="108"/>
      <c r="C133" s="108"/>
      <c r="D133" s="17"/>
      <c r="E133" s="70" t="s">
        <v>84</v>
      </c>
      <c r="F133" s="70"/>
      <c r="G133" s="70"/>
      <c r="H133" s="70"/>
      <c r="I133" s="79">
        <f>I128/J131</f>
        <v>0</v>
      </c>
      <c r="J133" s="17"/>
      <c r="K133" s="17"/>
      <c r="L133" s="17"/>
      <c r="M133" s="17"/>
      <c r="N133" s="17"/>
      <c r="O133" s="17"/>
      <c r="P133" s="17"/>
      <c r="Q133" s="17"/>
      <c r="R133" s="18"/>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07"/>
      <c r="B134" s="108"/>
      <c r="C134" s="108"/>
      <c r="D134" s="17"/>
      <c r="E134" s="70" t="s">
        <v>85</v>
      </c>
      <c r="F134" s="17"/>
      <c r="G134" s="17"/>
      <c r="H134" s="17"/>
      <c r="I134" s="79">
        <f>IF(I128/J131&lt;=1,0,I133-1)</f>
        <v>0</v>
      </c>
      <c r="J134" s="80" t="str">
        <f>IF(I134&gt;0,"OVER","OK")</f>
        <v>OK</v>
      </c>
      <c r="K134" s="17" t="s">
        <v>3</v>
      </c>
      <c r="L134" s="17"/>
      <c r="M134" s="17"/>
      <c r="N134" s="17"/>
      <c r="O134" s="17"/>
      <c r="P134" s="17"/>
      <c r="Q134" s="17"/>
      <c r="R134" s="18"/>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07"/>
      <c r="B135" s="108"/>
      <c r="C135" s="108"/>
      <c r="D135" s="17"/>
      <c r="E135" s="70"/>
      <c r="F135" s="17"/>
      <c r="G135" s="17"/>
      <c r="H135" s="17"/>
      <c r="I135" s="75"/>
      <c r="J135" s="17"/>
      <c r="K135" s="17"/>
      <c r="L135" s="17"/>
      <c r="M135" s="17"/>
      <c r="N135" s="17"/>
      <c r="O135" s="17"/>
      <c r="P135" s="17"/>
      <c r="Q135" s="17"/>
      <c r="R135" s="18"/>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07"/>
      <c r="B136" s="108"/>
      <c r="C136" s="108"/>
      <c r="D136" s="17"/>
      <c r="E136" s="70" t="s">
        <v>86</v>
      </c>
      <c r="F136" s="17"/>
      <c r="G136" s="71">
        <f>IF(I134=0,0,G131+(1/'Capacity - Revised'!$L$11))</f>
        <v>0</v>
      </c>
      <c r="H136" s="17"/>
      <c r="I136" s="76" t="s">
        <v>88</v>
      </c>
      <c r="J136" s="17"/>
      <c r="K136" s="17"/>
      <c r="L136" s="17"/>
      <c r="M136" s="17"/>
      <c r="N136" s="17"/>
      <c r="O136" s="17"/>
      <c r="P136" s="17"/>
      <c r="Q136" s="17"/>
      <c r="R136" s="18"/>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07"/>
      <c r="B137" s="108"/>
      <c r="C137" s="108"/>
      <c r="D137" s="17"/>
      <c r="E137" s="70" t="s">
        <v>87</v>
      </c>
      <c r="F137" s="17"/>
      <c r="G137" s="71">
        <f>IF(I134=0,0,I133*G131)</f>
        <v>0</v>
      </c>
      <c r="H137" s="17"/>
      <c r="I137" s="76" t="s">
        <v>89</v>
      </c>
      <c r="J137" s="71">
        <f>(G136+G137)/2</f>
        <v>0</v>
      </c>
      <c r="K137" s="17"/>
      <c r="L137" s="17"/>
      <c r="M137" s="17"/>
      <c r="N137" s="17"/>
      <c r="O137" s="17"/>
      <c r="P137" s="17"/>
      <c r="Q137" s="17"/>
      <c r="R137" s="18"/>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07"/>
      <c r="B138" s="108"/>
      <c r="C138" s="108"/>
      <c r="D138" s="17"/>
      <c r="E138" s="17"/>
      <c r="F138" s="17"/>
      <c r="G138" s="17"/>
      <c r="H138" s="17"/>
      <c r="I138" s="67"/>
      <c r="J138" s="17"/>
      <c r="K138" s="17"/>
      <c r="L138" s="17"/>
      <c r="M138" s="17"/>
      <c r="N138" s="17"/>
      <c r="O138" s="17"/>
      <c r="P138" s="17"/>
      <c r="Q138" s="17"/>
      <c r="R138" s="18"/>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07"/>
      <c r="B139" s="108"/>
      <c r="C139" s="108"/>
      <c r="D139" s="17"/>
      <c r="E139" s="70" t="s">
        <v>90</v>
      </c>
      <c r="F139" s="17"/>
      <c r="G139" s="17"/>
      <c r="H139" s="17"/>
      <c r="I139" s="67"/>
      <c r="J139" s="71">
        <f>IFERROR(((I128-J131)*J137)/I128,0)</f>
        <v>0</v>
      </c>
      <c r="K139" s="17"/>
      <c r="L139" s="17"/>
      <c r="M139" s="17"/>
      <c r="N139" s="17"/>
      <c r="O139" s="17"/>
      <c r="P139" s="17"/>
      <c r="Q139" s="17"/>
      <c r="R139" s="18"/>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07"/>
      <c r="B140" s="108"/>
      <c r="C140" s="108"/>
      <c r="D140" s="17"/>
      <c r="E140" s="70" t="s">
        <v>91</v>
      </c>
      <c r="F140" s="17"/>
      <c r="G140" s="17"/>
      <c r="H140" s="17"/>
      <c r="I140" s="67"/>
      <c r="J140" s="71">
        <f>J139*(365.35/12)</f>
        <v>0</v>
      </c>
      <c r="K140" s="17"/>
      <c r="L140" s="17"/>
      <c r="M140" s="17"/>
      <c r="N140" s="17"/>
      <c r="O140" s="17"/>
      <c r="P140" s="17"/>
      <c r="Q140" s="17"/>
      <c r="R140" s="18"/>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07"/>
      <c r="B141" s="108"/>
      <c r="C141" s="108"/>
      <c r="D141" s="17"/>
      <c r="E141" s="70"/>
      <c r="F141" s="17"/>
      <c r="G141" s="17"/>
      <c r="H141" s="17"/>
      <c r="I141" s="67"/>
      <c r="J141" s="77"/>
      <c r="K141" s="17"/>
      <c r="L141" s="17"/>
      <c r="M141" s="17"/>
      <c r="N141" s="17"/>
      <c r="O141" s="17"/>
      <c r="P141" s="17"/>
      <c r="Q141" s="17"/>
      <c r="R141" s="18"/>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07"/>
      <c r="B142" s="108"/>
      <c r="C142" s="108"/>
      <c r="D142" s="17"/>
      <c r="E142" s="70" t="s">
        <v>92</v>
      </c>
      <c r="F142" s="17"/>
      <c r="G142" s="17"/>
      <c r="H142" s="17"/>
      <c r="I142" s="67"/>
      <c r="J142" s="84">
        <f>G128+J140</f>
        <v>262.14999999999998</v>
      </c>
      <c r="K142" s="17"/>
      <c r="L142" s="17"/>
      <c r="M142" s="17"/>
      <c r="N142" s="17"/>
      <c r="O142" s="17"/>
      <c r="P142" s="17"/>
      <c r="Q142" s="17"/>
      <c r="R142" s="18"/>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07"/>
      <c r="B143" s="108"/>
      <c r="C143" s="108"/>
      <c r="D143" s="17"/>
      <c r="E143" s="17"/>
      <c r="F143" s="17"/>
      <c r="G143" s="17"/>
      <c r="H143" s="17"/>
      <c r="I143" s="58" t="s">
        <v>77</v>
      </c>
      <c r="J143" s="17"/>
      <c r="K143" s="17"/>
      <c r="L143" s="17"/>
      <c r="M143" s="17"/>
      <c r="N143" s="17"/>
      <c r="O143" s="17"/>
      <c r="P143" s="17"/>
      <c r="Q143" s="17"/>
      <c r="R143" s="18"/>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07"/>
      <c r="B144" s="108"/>
      <c r="C144" s="108"/>
      <c r="D144" s="17"/>
      <c r="E144" s="17" t="s">
        <v>48</v>
      </c>
      <c r="F144" s="17"/>
      <c r="G144" s="83">
        <f>('Revised service model'!$K$23*7)+$G$51</f>
        <v>241.14999999999998</v>
      </c>
      <c r="H144" s="17"/>
      <c r="I144" s="73">
        <f>F55</f>
        <v>0</v>
      </c>
      <c r="J144" s="17"/>
      <c r="K144" s="17"/>
      <c r="L144" s="17"/>
      <c r="M144" s="17"/>
      <c r="N144" s="17"/>
      <c r="O144" s="17"/>
      <c r="P144" s="17"/>
      <c r="Q144" s="17"/>
      <c r="R144" s="18"/>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07"/>
      <c r="B145" s="108"/>
      <c r="C145" s="108"/>
      <c r="D145" s="17"/>
      <c r="E145" s="17"/>
      <c r="F145" s="17"/>
      <c r="G145" s="17"/>
      <c r="H145" s="17"/>
      <c r="I145" s="17"/>
      <c r="J145" s="17"/>
      <c r="K145" s="17"/>
      <c r="L145" s="17"/>
      <c r="M145" s="17"/>
      <c r="N145" s="17"/>
      <c r="O145" s="17"/>
      <c r="P145" s="17"/>
      <c r="Q145" s="17"/>
      <c r="R145" s="18"/>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07"/>
      <c r="B146" s="108"/>
      <c r="C146" s="108"/>
      <c r="D146" s="17"/>
      <c r="E146" s="70" t="s">
        <v>81</v>
      </c>
      <c r="F146" s="17"/>
      <c r="G146" s="17"/>
      <c r="H146" s="17"/>
      <c r="I146" s="17"/>
      <c r="J146" s="17"/>
      <c r="K146" s="17"/>
      <c r="L146" s="17"/>
      <c r="M146" s="17"/>
      <c r="N146" s="17"/>
      <c r="O146" s="17"/>
      <c r="P146" s="17"/>
      <c r="Q146" s="17"/>
      <c r="R146" s="18"/>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07"/>
      <c r="B147" s="108"/>
      <c r="C147" s="108"/>
      <c r="D147" s="17"/>
      <c r="E147" s="70" t="s">
        <v>82</v>
      </c>
      <c r="F147" s="17"/>
      <c r="G147" s="71">
        <f>G144/(365.25/12)</f>
        <v>7.9227926078028741</v>
      </c>
      <c r="H147" s="17"/>
      <c r="I147" s="72" t="s">
        <v>83</v>
      </c>
      <c r="J147" s="41">
        <f>'Capacity - Revised'!$L$11*(ROUND(G147,0))</f>
        <v>320</v>
      </c>
      <c r="K147" s="17"/>
      <c r="L147" s="17"/>
      <c r="M147" s="17"/>
      <c r="N147" s="17"/>
      <c r="O147" s="17"/>
      <c r="P147" s="17"/>
      <c r="Q147" s="17"/>
      <c r="R147" s="18"/>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07"/>
      <c r="B148" s="108"/>
      <c r="C148" s="108"/>
      <c r="D148" s="17"/>
      <c r="E148" s="17"/>
      <c r="F148" s="17"/>
      <c r="G148" s="17"/>
      <c r="H148" s="17"/>
      <c r="I148" s="67"/>
      <c r="J148" s="17"/>
      <c r="K148" s="17"/>
      <c r="L148" s="17"/>
      <c r="M148" s="17"/>
      <c r="N148" s="17"/>
      <c r="O148" s="17"/>
      <c r="P148" s="17"/>
      <c r="Q148" s="17"/>
      <c r="R148" s="18"/>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07"/>
      <c r="B149" s="108"/>
      <c r="C149" s="108"/>
      <c r="D149" s="17"/>
      <c r="E149" s="70" t="s">
        <v>84</v>
      </c>
      <c r="F149" s="70"/>
      <c r="G149" s="70"/>
      <c r="H149" s="70"/>
      <c r="I149" s="79">
        <f>I144/J147</f>
        <v>0</v>
      </c>
      <c r="J149" s="17"/>
      <c r="K149" s="17"/>
      <c r="L149" s="17"/>
      <c r="M149" s="17"/>
      <c r="N149" s="17"/>
      <c r="O149" s="17"/>
      <c r="P149" s="17"/>
      <c r="Q149" s="17"/>
      <c r="R149" s="18"/>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07"/>
      <c r="B150" s="108"/>
      <c r="C150" s="108"/>
      <c r="D150" s="17"/>
      <c r="E150" s="70" t="s">
        <v>85</v>
      </c>
      <c r="F150" s="17"/>
      <c r="G150" s="17"/>
      <c r="H150" s="17"/>
      <c r="I150" s="79">
        <f>IF(I144/J147&lt;=1,0,I149-1)</f>
        <v>0</v>
      </c>
      <c r="J150" s="80" t="str">
        <f>IF(I150&gt;0,"OVER","OK")</f>
        <v>OK</v>
      </c>
      <c r="K150" s="17" t="s">
        <v>3</v>
      </c>
      <c r="L150" s="17"/>
      <c r="M150" s="17"/>
      <c r="N150" s="17"/>
      <c r="O150" s="17"/>
      <c r="P150" s="17"/>
      <c r="Q150" s="17"/>
      <c r="R150" s="18"/>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07"/>
      <c r="B151" s="108"/>
      <c r="C151" s="108"/>
      <c r="D151" s="17"/>
      <c r="E151" s="70"/>
      <c r="F151" s="17"/>
      <c r="G151" s="17"/>
      <c r="H151" s="17"/>
      <c r="I151" s="75"/>
      <c r="J151" s="17"/>
      <c r="K151" s="17"/>
      <c r="L151" s="17"/>
      <c r="M151" s="17"/>
      <c r="N151" s="17"/>
      <c r="O151" s="17"/>
      <c r="P151" s="17"/>
      <c r="Q151" s="17"/>
      <c r="R151" s="18"/>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07"/>
      <c r="B152" s="108"/>
      <c r="C152" s="108"/>
      <c r="D152" s="17"/>
      <c r="E152" s="70" t="s">
        <v>86</v>
      </c>
      <c r="F152" s="17"/>
      <c r="G152" s="71">
        <f>IF(I150=0,0,G147+(1/'Capacity - Revised'!$L$11))</f>
        <v>0</v>
      </c>
      <c r="H152" s="17"/>
      <c r="I152" s="76" t="s">
        <v>88</v>
      </c>
      <c r="J152" s="17"/>
      <c r="K152" s="17"/>
      <c r="L152" s="17"/>
      <c r="M152" s="17"/>
      <c r="N152" s="17"/>
      <c r="O152" s="17"/>
      <c r="P152" s="17"/>
      <c r="Q152" s="17"/>
      <c r="R152" s="18"/>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07"/>
      <c r="B153" s="108"/>
      <c r="C153" s="108"/>
      <c r="D153" s="17"/>
      <c r="E153" s="70" t="s">
        <v>87</v>
      </c>
      <c r="F153" s="17"/>
      <c r="G153" s="71">
        <f>IF(I150=0,0,I149*G147)</f>
        <v>0</v>
      </c>
      <c r="H153" s="17"/>
      <c r="I153" s="76" t="s">
        <v>89</v>
      </c>
      <c r="J153" s="71">
        <f>(G152+G153)/2</f>
        <v>0</v>
      </c>
      <c r="K153" s="17"/>
      <c r="L153" s="17"/>
      <c r="M153" s="17"/>
      <c r="N153" s="17"/>
      <c r="O153" s="17"/>
      <c r="P153" s="17"/>
      <c r="Q153" s="17"/>
      <c r="R153" s="18"/>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07"/>
      <c r="B154" s="108"/>
      <c r="C154" s="108"/>
      <c r="D154" s="17"/>
      <c r="E154" s="17"/>
      <c r="F154" s="17"/>
      <c r="G154" s="17"/>
      <c r="H154" s="17"/>
      <c r="I154" s="67"/>
      <c r="J154" s="17"/>
      <c r="K154" s="17"/>
      <c r="L154" s="17"/>
      <c r="M154" s="17"/>
      <c r="N154" s="17"/>
      <c r="O154" s="17"/>
      <c r="P154" s="17"/>
      <c r="Q154" s="17"/>
      <c r="R154" s="18"/>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07"/>
      <c r="B155" s="108"/>
      <c r="C155" s="108"/>
      <c r="D155" s="17"/>
      <c r="E155" s="70" t="s">
        <v>90</v>
      </c>
      <c r="F155" s="17"/>
      <c r="G155" s="17"/>
      <c r="H155" s="17"/>
      <c r="I155" s="67"/>
      <c r="J155" s="71">
        <f>IFERROR(((I144-J147)*J153)/I144,0)</f>
        <v>0</v>
      </c>
      <c r="K155" s="17"/>
      <c r="L155" s="17"/>
      <c r="M155" s="17"/>
      <c r="N155" s="17"/>
      <c r="O155" s="17"/>
      <c r="P155" s="17"/>
      <c r="Q155" s="17"/>
      <c r="R155" s="18"/>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07"/>
      <c r="B156" s="108"/>
      <c r="C156" s="108"/>
      <c r="D156" s="17"/>
      <c r="E156" s="70" t="s">
        <v>91</v>
      </c>
      <c r="F156" s="17"/>
      <c r="G156" s="17"/>
      <c r="H156" s="17"/>
      <c r="I156" s="67"/>
      <c r="J156" s="71">
        <f>J155*(365.35/12)</f>
        <v>0</v>
      </c>
      <c r="K156" s="17"/>
      <c r="L156" s="17"/>
      <c r="M156" s="17"/>
      <c r="N156" s="17"/>
      <c r="O156" s="17"/>
      <c r="P156" s="17"/>
      <c r="Q156" s="17"/>
      <c r="R156" s="18"/>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07"/>
      <c r="B157" s="108"/>
      <c r="C157" s="108"/>
      <c r="D157" s="17"/>
      <c r="E157" s="70"/>
      <c r="F157" s="17"/>
      <c r="G157" s="17"/>
      <c r="H157" s="17"/>
      <c r="I157" s="67"/>
      <c r="J157" s="77"/>
      <c r="K157" s="17"/>
      <c r="L157" s="17"/>
      <c r="M157" s="17"/>
      <c r="N157" s="17"/>
      <c r="O157" s="17"/>
      <c r="P157" s="17"/>
      <c r="Q157" s="17"/>
      <c r="R157" s="18"/>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07"/>
      <c r="B158" s="108"/>
      <c r="C158" s="108"/>
      <c r="D158" s="17"/>
      <c r="E158" s="70" t="s">
        <v>92</v>
      </c>
      <c r="F158" s="17"/>
      <c r="G158" s="17"/>
      <c r="H158" s="17"/>
      <c r="I158" s="67"/>
      <c r="J158" s="84">
        <f>G144+J156</f>
        <v>241.14999999999998</v>
      </c>
      <c r="K158" s="17"/>
      <c r="L158" s="17"/>
      <c r="M158" s="17"/>
      <c r="N158" s="17"/>
      <c r="O158" s="17"/>
      <c r="P158" s="17"/>
      <c r="Q158" s="17"/>
      <c r="R158" s="18"/>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07"/>
      <c r="B159" s="108"/>
      <c r="C159" s="108"/>
      <c r="D159" s="17"/>
      <c r="E159" s="17"/>
      <c r="F159" s="17"/>
      <c r="G159" s="17"/>
      <c r="H159" s="17"/>
      <c r="I159" s="66"/>
      <c r="J159" s="17"/>
      <c r="K159" s="17"/>
      <c r="L159" s="17"/>
      <c r="M159" s="17"/>
      <c r="N159" s="17"/>
      <c r="O159" s="17"/>
      <c r="P159" s="17"/>
      <c r="Q159" s="17"/>
      <c r="R159" s="18"/>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07"/>
      <c r="B160" s="108"/>
      <c r="C160" s="108"/>
      <c r="D160" s="17"/>
      <c r="E160" s="20" t="s">
        <v>55</v>
      </c>
      <c r="F160" s="17"/>
      <c r="G160" s="17"/>
      <c r="H160" s="17"/>
      <c r="I160" s="17"/>
      <c r="J160" s="17"/>
      <c r="K160" s="17"/>
      <c r="L160" s="17"/>
      <c r="M160" s="17"/>
      <c r="N160" s="17"/>
      <c r="O160" s="17"/>
      <c r="P160" s="17"/>
      <c r="Q160" s="17"/>
      <c r="R160" s="18"/>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07"/>
      <c r="B161" s="108"/>
      <c r="C161" s="108"/>
      <c r="D161" s="17"/>
      <c r="E161" s="43" t="s">
        <v>57</v>
      </c>
      <c r="F161" s="17"/>
      <c r="G161" s="17"/>
      <c r="H161" s="17"/>
      <c r="I161" s="74" t="s">
        <v>77</v>
      </c>
      <c r="J161" s="17"/>
      <c r="K161" s="17"/>
      <c r="L161" s="17"/>
      <c r="M161" s="17"/>
      <c r="N161" s="17"/>
      <c r="O161" s="17"/>
      <c r="P161" s="17"/>
      <c r="Q161" s="17"/>
      <c r="R161" s="18"/>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07"/>
      <c r="B162" s="108"/>
      <c r="C162" s="108"/>
      <c r="D162" s="17"/>
      <c r="E162" s="52" t="s">
        <v>58</v>
      </c>
      <c r="F162" s="17"/>
      <c r="G162" s="39">
        <v>0</v>
      </c>
      <c r="H162" s="17"/>
      <c r="I162" s="73">
        <f>J17</f>
        <v>0</v>
      </c>
      <c r="J162" s="17"/>
      <c r="K162" s="17"/>
      <c r="L162" s="17"/>
      <c r="M162" s="17"/>
      <c r="N162" s="17"/>
      <c r="O162" s="17"/>
      <c r="P162" s="17"/>
      <c r="Q162" s="17"/>
      <c r="R162" s="18"/>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07"/>
      <c r="B163" s="108"/>
      <c r="C163" s="108"/>
      <c r="D163" s="17"/>
      <c r="E163" s="20"/>
      <c r="F163" s="17"/>
      <c r="G163" s="17"/>
      <c r="H163" s="17"/>
      <c r="I163" s="74"/>
      <c r="J163" s="17"/>
      <c r="K163" s="17"/>
      <c r="L163" s="17"/>
      <c r="M163" s="17"/>
      <c r="N163" s="17"/>
      <c r="O163" s="17"/>
      <c r="P163" s="17"/>
      <c r="Q163" s="17"/>
      <c r="R163" s="18"/>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07"/>
      <c r="B164" s="108"/>
      <c r="C164" s="108"/>
      <c r="D164" s="17"/>
      <c r="E164" s="43" t="s">
        <v>59</v>
      </c>
      <c r="F164" s="17"/>
      <c r="G164" s="17"/>
      <c r="H164" s="17"/>
      <c r="I164" s="74" t="s">
        <v>77</v>
      </c>
      <c r="J164" s="17"/>
      <c r="K164" s="17"/>
      <c r="L164" s="17"/>
      <c r="M164" s="17"/>
      <c r="N164" s="17"/>
      <c r="O164" s="17"/>
      <c r="P164" s="17"/>
      <c r="Q164" s="17"/>
      <c r="R164" s="18"/>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07"/>
      <c r="B165" s="108"/>
      <c r="C165" s="108"/>
      <c r="D165" s="17"/>
      <c r="E165" s="52" t="s">
        <v>58</v>
      </c>
      <c r="F165" s="17"/>
      <c r="G165" s="39">
        <f>('Revised service model'!$C$10+'Revised service model'!$F$14)*7</f>
        <v>105</v>
      </c>
      <c r="H165" s="17"/>
      <c r="I165" s="73">
        <f>H25</f>
        <v>0</v>
      </c>
      <c r="J165" s="17"/>
      <c r="K165" s="17"/>
      <c r="L165" s="17"/>
      <c r="M165" s="17"/>
      <c r="N165" s="17"/>
      <c r="O165" s="17"/>
      <c r="P165" s="17"/>
      <c r="Q165" s="17"/>
      <c r="R165" s="18"/>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07"/>
      <c r="B166" s="108"/>
      <c r="C166" s="108"/>
      <c r="D166" s="17"/>
      <c r="E166" s="20"/>
      <c r="F166" s="17"/>
      <c r="G166" s="17"/>
      <c r="H166" s="17"/>
      <c r="I166" s="74"/>
      <c r="J166" s="17"/>
      <c r="K166" s="17"/>
      <c r="L166" s="17"/>
      <c r="M166" s="17"/>
      <c r="N166" s="17"/>
      <c r="O166" s="17"/>
      <c r="P166" s="17"/>
      <c r="Q166" s="17"/>
      <c r="R166" s="18"/>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07"/>
      <c r="B167" s="108"/>
      <c r="C167" s="108"/>
      <c r="D167" s="17"/>
      <c r="E167" s="43" t="s">
        <v>60</v>
      </c>
      <c r="F167" s="17"/>
      <c r="G167" s="17"/>
      <c r="H167" s="17"/>
      <c r="I167" s="74" t="s">
        <v>77</v>
      </c>
      <c r="J167" s="17"/>
      <c r="K167" s="17"/>
      <c r="L167" s="17"/>
      <c r="M167" s="17"/>
      <c r="N167" s="17"/>
      <c r="O167" s="17"/>
      <c r="P167" s="17"/>
      <c r="Q167" s="17"/>
      <c r="R167" s="18"/>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07"/>
      <c r="B168" s="108"/>
      <c r="C168" s="108"/>
      <c r="D168" s="17"/>
      <c r="E168" s="52" t="s">
        <v>58</v>
      </c>
      <c r="F168" s="17"/>
      <c r="G168" s="39">
        <f>('Revised service model'!$D$24*7)</f>
        <v>84</v>
      </c>
      <c r="H168" s="17"/>
      <c r="I168" s="73">
        <f>H33</f>
        <v>0</v>
      </c>
      <c r="J168" s="17"/>
      <c r="K168" s="17"/>
      <c r="L168" s="17"/>
      <c r="M168" s="17"/>
      <c r="N168" s="17"/>
      <c r="O168" s="17"/>
      <c r="P168" s="17"/>
      <c r="Q168" s="17"/>
      <c r="R168" s="18"/>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07"/>
      <c r="B169" s="108"/>
      <c r="C169" s="108"/>
      <c r="D169" s="17"/>
      <c r="E169" s="20"/>
      <c r="F169" s="17"/>
      <c r="G169" s="17"/>
      <c r="H169" s="17"/>
      <c r="I169" s="17"/>
      <c r="J169" s="17"/>
      <c r="K169" s="17"/>
      <c r="L169" s="17"/>
      <c r="M169" s="17"/>
      <c r="N169" s="17"/>
      <c r="O169" s="17"/>
      <c r="P169" s="17"/>
      <c r="Q169" s="17"/>
      <c r="R169" s="18"/>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07"/>
      <c r="B170" s="108"/>
      <c r="C170" s="108"/>
      <c r="D170" s="17"/>
      <c r="E170" s="20" t="s">
        <v>78</v>
      </c>
      <c r="F170" s="17"/>
      <c r="G170" s="17"/>
      <c r="H170" s="81"/>
      <c r="I170" s="73">
        <f>IFERROR((((IF($P$6=TRUE,J75,G61))*I61)+((IF($P$6=TRUE,J92,G78))*I78)+((IF($P$6=TRUE,J109,G95))*I95)+((IF($P$6=TRUE,J126,G112)*I112))+((IF($P$6=TRUE,J142,G128)*I128))+((IF($P$6=TRUE,J158,G144)*I144))+(G162*I162)+(G165*I165)+(G168*I168))/(I61+I78+I95+I112+I128+I144+I162+I165+I168),0)</f>
        <v>0</v>
      </c>
      <c r="J170" s="81" t="s">
        <v>62</v>
      </c>
      <c r="K170" s="17"/>
      <c r="L170" s="17"/>
      <c r="M170" s="17"/>
      <c r="N170" s="17"/>
      <c r="O170" s="17"/>
      <c r="P170" s="17"/>
      <c r="Q170" s="17"/>
      <c r="R170" s="18"/>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07"/>
      <c r="B171" s="108"/>
      <c r="C171" s="108"/>
      <c r="D171" s="17"/>
      <c r="E171" s="20"/>
      <c r="F171" s="17"/>
      <c r="G171" s="17"/>
      <c r="H171" s="85" t="s">
        <v>80</v>
      </c>
      <c r="I171" s="78">
        <f>I170/7</f>
        <v>0</v>
      </c>
      <c r="J171" s="81" t="s">
        <v>79</v>
      </c>
      <c r="K171" s="17"/>
      <c r="L171" s="17"/>
      <c r="M171" s="17"/>
      <c r="N171" s="17"/>
      <c r="O171" s="17"/>
      <c r="P171" s="17"/>
      <c r="Q171" s="17"/>
      <c r="R171" s="18"/>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07"/>
      <c r="B172" s="108"/>
      <c r="C172" s="108"/>
      <c r="D172" s="17"/>
      <c r="E172" s="20"/>
      <c r="F172" s="17"/>
      <c r="G172" s="17"/>
      <c r="H172" s="17"/>
      <c r="I172" s="68"/>
      <c r="J172" s="67"/>
      <c r="K172" s="17"/>
      <c r="L172" s="17"/>
      <c r="M172" s="17"/>
      <c r="N172" s="17"/>
      <c r="O172" s="17"/>
      <c r="P172" s="17"/>
      <c r="Q172" s="17"/>
      <c r="R172" s="18"/>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07"/>
      <c r="B173" s="108"/>
      <c r="C173" s="108"/>
      <c r="D173" s="17"/>
      <c r="E173" s="42" t="s">
        <v>40</v>
      </c>
      <c r="F173" s="42"/>
      <c r="G173" s="42"/>
      <c r="H173" s="17"/>
      <c r="I173" s="17"/>
      <c r="J173" s="17"/>
      <c r="K173" s="17"/>
      <c r="L173" s="17"/>
      <c r="M173" s="17"/>
      <c r="N173" s="17"/>
      <c r="O173" s="17"/>
      <c r="P173" s="17"/>
      <c r="Q173" s="17"/>
      <c r="R173" s="18"/>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07"/>
      <c r="B174" s="108"/>
      <c r="C174" s="108"/>
      <c r="D174" s="17"/>
      <c r="E174" s="44" t="s">
        <v>3</v>
      </c>
      <c r="F174" s="44" t="s">
        <v>2</v>
      </c>
      <c r="G174" s="44" t="s">
        <v>26</v>
      </c>
      <c r="H174" s="56">
        <f>I9</f>
        <v>25</v>
      </c>
      <c r="I174" s="31"/>
      <c r="J174" s="17"/>
      <c r="K174" s="17"/>
      <c r="L174" s="17"/>
      <c r="M174" s="17"/>
      <c r="N174" s="17"/>
      <c r="O174" s="17"/>
      <c r="P174" s="17"/>
      <c r="Q174" s="17"/>
      <c r="R174" s="18"/>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07"/>
      <c r="B175" s="108"/>
      <c r="C175" s="108"/>
      <c r="D175" s="17"/>
      <c r="E175" s="45">
        <f>$G$41+$G$48+$G$55</f>
        <v>0</v>
      </c>
      <c r="F175" s="45">
        <f>$I$17+$G$25+$G$33+$F$41+$F$48+$F$55</f>
        <v>0</v>
      </c>
      <c r="G175" s="45">
        <f>$J$17+$H$25+$H$33</f>
        <v>0</v>
      </c>
      <c r="H175" s="55">
        <f>SUM(E175:G175)</f>
        <v>0</v>
      </c>
      <c r="I175" s="31"/>
      <c r="J175" s="17"/>
      <c r="K175" s="17"/>
      <c r="L175" s="17"/>
      <c r="M175" s="17"/>
      <c r="N175" s="17"/>
      <c r="O175" s="17"/>
      <c r="P175" s="17"/>
      <c r="Q175" s="17"/>
      <c r="R175" s="18"/>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07"/>
      <c r="B176" s="108"/>
      <c r="C176" s="108"/>
      <c r="D176" s="17"/>
      <c r="E176" s="17"/>
      <c r="F176" s="17"/>
      <c r="G176" s="17"/>
      <c r="H176" s="17"/>
      <c r="I176" s="17"/>
      <c r="J176" s="17"/>
      <c r="K176" s="17"/>
      <c r="L176" s="17"/>
      <c r="M176" s="17"/>
      <c r="N176" s="17"/>
      <c r="O176" s="17"/>
      <c r="P176" s="17"/>
      <c r="Q176" s="17"/>
      <c r="R176" s="18"/>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07"/>
      <c r="B177" s="108"/>
      <c r="C177" s="108"/>
      <c r="D177" s="17"/>
      <c r="E177" s="20" t="s">
        <v>73</v>
      </c>
      <c r="F177" s="17"/>
      <c r="G177" s="17"/>
      <c r="H177" s="17"/>
      <c r="I177" s="17"/>
      <c r="J177" s="17"/>
      <c r="K177" s="17"/>
      <c r="L177" s="17"/>
      <c r="M177" s="17"/>
      <c r="N177" s="17"/>
      <c r="O177" s="17"/>
      <c r="P177" s="17"/>
      <c r="Q177" s="17"/>
      <c r="R177" s="18"/>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07"/>
      <c r="B178" s="108"/>
      <c r="C178" s="108"/>
      <c r="D178" s="17"/>
      <c r="E178" s="17"/>
      <c r="F178" s="17"/>
      <c r="G178" s="17"/>
      <c r="H178" s="17"/>
      <c r="I178" s="17"/>
      <c r="J178" s="17"/>
      <c r="K178" s="17"/>
      <c r="L178" s="17"/>
      <c r="M178" s="17"/>
      <c r="N178" s="17"/>
      <c r="O178" s="17"/>
      <c r="P178" s="17"/>
      <c r="Q178" s="17"/>
      <c r="R178" s="18"/>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07"/>
      <c r="B179" s="108"/>
      <c r="C179" s="108"/>
      <c r="D179" s="17"/>
      <c r="E179" s="62" t="s">
        <v>74</v>
      </c>
      <c r="F179" s="63"/>
      <c r="G179" s="64"/>
      <c r="H179" s="286">
        <f>($G$41+$G$48+$G$55)*($I$5/5)*Inputs!$I$33</f>
        <v>0</v>
      </c>
      <c r="I179" s="287"/>
      <c r="J179" s="17"/>
      <c r="K179" s="17"/>
      <c r="L179" s="17"/>
      <c r="M179" s="17"/>
      <c r="N179" s="17"/>
      <c r="O179" s="17"/>
      <c r="P179" s="17"/>
      <c r="Q179" s="17"/>
      <c r="R179" s="18"/>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07"/>
      <c r="B180" s="108"/>
      <c r="C180" s="108"/>
      <c r="D180" s="17"/>
      <c r="E180" s="48" t="s">
        <v>51</v>
      </c>
      <c r="F180" s="48"/>
      <c r="G180" s="48"/>
      <c r="H180" s="286">
        <f>($I$5/5)*(1/$M$5)*((Inputs!$I$33*(((IF($P$6=TRUE,J75,G61))*I17)+((IF($P$6=TRUE,J92,G78))*G25)+((IF($P$6=TRUE,J109,G95))*G33)+((IF($P$6=TRUE,J126,G112))*F41)+((IF($P$6=TRUE,J142,G128))*F48)+((IF($P$6=TRUE,J158,G144))*F55)))+(Inputs!$F$33*((($M$5-(IF($P$6=TRUE,J75,G61)))*I17)+(($M$5-(IF($P$6=TRUE,J92,G78)))*G25)+(($M$5-(IF($P$6=TRUE,J109,G95)))*G33)+(($M$5-(IF($P$6=TRUE,J126,G112)))*F41)+(($M$5-(IF($P$6=TRUE,J142,G128)))*F48)+(($M$5-(IF($P$6=TRUE,J158,G144)))*F55))))</f>
        <v>0</v>
      </c>
      <c r="I180" s="287"/>
      <c r="J180" s="17"/>
      <c r="K180" s="17"/>
      <c r="L180" s="17"/>
      <c r="M180" s="17"/>
      <c r="N180" s="17"/>
      <c r="O180" s="17"/>
      <c r="P180" s="17"/>
      <c r="Q180" s="17"/>
      <c r="R180" s="18"/>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07"/>
      <c r="B181" s="108"/>
      <c r="C181" s="108"/>
      <c r="D181" s="17"/>
      <c r="E181" s="48" t="s">
        <v>53</v>
      </c>
      <c r="F181" s="48"/>
      <c r="G181" s="48"/>
      <c r="H181" s="286">
        <f>($I$5/5)*(1/$M$5)*((Inputs!$I$33*((G162*J17)+(G165*H25)+(G168*H33)))+(Inputs!$F$33*((($M$5-G162)*J17)+(($M$5-G165)*H25)+(($M$5-G168)*H33))))</f>
        <v>0</v>
      </c>
      <c r="I181" s="287"/>
      <c r="J181" s="17"/>
      <c r="K181" s="17"/>
      <c r="L181" s="17"/>
      <c r="M181" s="17"/>
      <c r="N181" s="17"/>
      <c r="O181" s="17"/>
      <c r="P181" s="17"/>
      <c r="Q181" s="17"/>
      <c r="R181" s="18"/>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07"/>
      <c r="B182" s="108"/>
      <c r="C182" s="108"/>
      <c r="D182" s="17"/>
      <c r="E182" s="59" t="s">
        <v>75</v>
      </c>
      <c r="F182" s="48"/>
      <c r="G182" s="48"/>
      <c r="H182" s="288">
        <f>SUM(H179:I181)</f>
        <v>0</v>
      </c>
      <c r="I182" s="289"/>
      <c r="J182" s="17"/>
      <c r="K182" s="17"/>
      <c r="L182" s="17"/>
      <c r="M182" s="17"/>
      <c r="N182" s="17"/>
      <c r="O182" s="17"/>
      <c r="P182" s="17"/>
      <c r="Q182" s="17"/>
      <c r="R182" s="18"/>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07"/>
      <c r="B183" s="108"/>
      <c r="C183" s="108"/>
      <c r="D183" s="17"/>
      <c r="E183" s="17"/>
      <c r="F183" s="17"/>
      <c r="G183" s="17"/>
      <c r="H183" s="17"/>
      <c r="I183" s="17"/>
      <c r="J183" s="17"/>
      <c r="K183" s="17"/>
      <c r="L183" s="17"/>
      <c r="M183" s="17"/>
      <c r="N183" s="17"/>
      <c r="O183" s="17"/>
      <c r="P183" s="17"/>
      <c r="Q183" s="17"/>
      <c r="R183" s="18"/>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07"/>
      <c r="B184" s="108"/>
      <c r="C184" s="108"/>
      <c r="D184" s="17"/>
      <c r="E184" s="20" t="s">
        <v>130</v>
      </c>
      <c r="F184" s="17"/>
      <c r="G184" s="17"/>
      <c r="H184" s="17"/>
      <c r="I184" s="17"/>
      <c r="J184" s="17"/>
      <c r="K184" s="17"/>
      <c r="L184" s="17"/>
      <c r="M184" s="17"/>
      <c r="N184" s="17"/>
      <c r="O184" s="17"/>
      <c r="P184" s="17"/>
      <c r="Q184" s="17"/>
      <c r="R184" s="18"/>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07"/>
      <c r="B185" s="108"/>
      <c r="C185" s="108"/>
      <c r="D185" s="17"/>
      <c r="E185" s="17"/>
      <c r="F185" s="17"/>
      <c r="G185" s="17"/>
      <c r="H185" s="17"/>
      <c r="I185" s="17"/>
      <c r="J185" s="17"/>
      <c r="K185" s="17"/>
      <c r="L185" s="17"/>
      <c r="M185" s="17"/>
      <c r="N185" s="17"/>
      <c r="O185" s="17"/>
      <c r="P185" s="17"/>
      <c r="Q185" s="17"/>
      <c r="R185" s="18"/>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07"/>
      <c r="B186" s="108"/>
      <c r="C186" s="108"/>
      <c r="D186" s="17"/>
      <c r="E186" s="114" t="s">
        <v>131</v>
      </c>
      <c r="F186" s="115"/>
      <c r="G186" s="115"/>
      <c r="H186" s="286">
        <f>$H$182*Inputs!F12</f>
        <v>0</v>
      </c>
      <c r="I186" s="287"/>
      <c r="J186" s="17"/>
      <c r="K186" s="17"/>
      <c r="L186" s="17"/>
      <c r="M186" s="17"/>
      <c r="N186" s="17"/>
      <c r="O186" s="17"/>
      <c r="P186" s="17"/>
      <c r="Q186" s="17"/>
      <c r="R186" s="18"/>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07"/>
      <c r="B187" s="108"/>
      <c r="C187" s="108"/>
      <c r="D187" s="17"/>
      <c r="E187" s="114" t="s">
        <v>14</v>
      </c>
      <c r="F187" s="115"/>
      <c r="G187" s="115"/>
      <c r="H187" s="286">
        <f>$H$182*Inputs!H12</f>
        <v>0</v>
      </c>
      <c r="I187" s="287"/>
      <c r="J187" s="17"/>
      <c r="K187" s="17"/>
      <c r="L187" s="17"/>
      <c r="M187" s="17"/>
      <c r="N187" s="17"/>
      <c r="O187" s="17"/>
      <c r="P187" s="17"/>
      <c r="Q187" s="17"/>
      <c r="R187" s="18"/>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07"/>
      <c r="B188" s="108"/>
      <c r="C188" s="108"/>
      <c r="D188" s="17"/>
      <c r="E188" s="116" t="s">
        <v>116</v>
      </c>
      <c r="F188" s="14"/>
      <c r="G188" s="14"/>
      <c r="H188" s="286">
        <f>$H$182*Inputs!J12</f>
        <v>0</v>
      </c>
      <c r="I188" s="287"/>
      <c r="J188" s="17"/>
      <c r="K188" s="17"/>
      <c r="L188" s="17"/>
      <c r="M188" s="17"/>
      <c r="N188" s="17"/>
      <c r="O188" s="17"/>
      <c r="P188" s="17"/>
      <c r="Q188" s="17"/>
      <c r="R188" s="18"/>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07"/>
      <c r="B189" s="108"/>
      <c r="C189" s="108"/>
      <c r="D189" s="17"/>
      <c r="E189" s="114" t="s">
        <v>132</v>
      </c>
      <c r="F189" s="117"/>
      <c r="G189" s="118"/>
      <c r="H189" s="286">
        <f>$H$182*Inputs!L12</f>
        <v>0</v>
      </c>
      <c r="I189" s="287"/>
      <c r="J189" s="17"/>
      <c r="K189" s="17"/>
      <c r="L189" s="17"/>
      <c r="M189" s="17"/>
      <c r="N189" s="17"/>
      <c r="O189" s="17"/>
      <c r="P189" s="17"/>
      <c r="Q189" s="17"/>
      <c r="R189" s="18"/>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07"/>
      <c r="B190" s="108"/>
      <c r="C190" s="108"/>
      <c r="D190" s="17"/>
      <c r="E190" s="17"/>
      <c r="F190" s="17"/>
      <c r="G190" s="17"/>
      <c r="H190" s="17"/>
      <c r="I190" s="17"/>
      <c r="J190" s="17"/>
      <c r="K190" s="17"/>
      <c r="L190" s="17"/>
      <c r="M190" s="17"/>
      <c r="N190" s="17"/>
      <c r="O190" s="17"/>
      <c r="P190" s="17"/>
      <c r="Q190" s="17"/>
      <c r="R190" s="18"/>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07"/>
      <c r="B191" s="108"/>
      <c r="C191" s="108"/>
      <c r="D191" s="17"/>
      <c r="E191" s="20" t="s">
        <v>7</v>
      </c>
      <c r="F191" s="17"/>
      <c r="G191" s="17"/>
      <c r="H191" s="17"/>
      <c r="I191" s="17"/>
      <c r="J191" s="17"/>
      <c r="K191" s="17"/>
      <c r="L191" s="17"/>
      <c r="M191" s="17"/>
      <c r="N191" s="17"/>
      <c r="O191" s="17"/>
      <c r="P191" s="17"/>
      <c r="Q191" s="17"/>
      <c r="R191" s="18"/>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07"/>
      <c r="B192" s="108"/>
      <c r="C192" s="108"/>
      <c r="D192" s="17"/>
      <c r="E192" s="17"/>
      <c r="F192" s="17"/>
      <c r="G192" s="17"/>
      <c r="H192" s="17"/>
      <c r="I192" s="17"/>
      <c r="J192" s="17"/>
      <c r="K192" s="17"/>
      <c r="L192" s="17"/>
      <c r="M192" s="17"/>
      <c r="N192" s="17"/>
      <c r="O192" s="17"/>
      <c r="P192" s="17"/>
      <c r="Q192" s="17"/>
      <c r="R192" s="18"/>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07"/>
      <c r="B193" s="108"/>
      <c r="C193" s="108"/>
      <c r="D193" s="17"/>
      <c r="E193" s="62" t="s">
        <v>63</v>
      </c>
      <c r="F193" s="63"/>
      <c r="G193" s="64"/>
      <c r="H193" s="283">
        <f>(G17+F25+F33)*Inputs!$L$23</f>
        <v>0</v>
      </c>
      <c r="I193" s="284"/>
      <c r="J193" s="17"/>
      <c r="K193" s="17"/>
      <c r="L193" s="17"/>
      <c r="M193" s="17"/>
      <c r="N193" s="17"/>
      <c r="O193" s="17"/>
      <c r="P193" s="17"/>
      <c r="Q193" s="17"/>
      <c r="R193" s="18"/>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07"/>
      <c r="B194" s="108"/>
      <c r="C194" s="108"/>
      <c r="D194" s="17"/>
      <c r="E194" s="48" t="s">
        <v>65</v>
      </c>
      <c r="F194" s="48"/>
      <c r="G194" s="48"/>
      <c r="H194" s="283">
        <f>(((($M$5-G37)/G57)*G41)+((($M$5-G44)/G57)*G48)+((($M$5-G51)/G57)*G55))*Inputs!$L$23</f>
        <v>0</v>
      </c>
      <c r="I194" s="284"/>
      <c r="J194" s="17"/>
      <c r="K194" s="17"/>
      <c r="L194" s="17"/>
      <c r="M194" s="17"/>
      <c r="N194" s="17"/>
      <c r="O194" s="17"/>
      <c r="P194" s="17"/>
      <c r="Q194" s="17"/>
      <c r="R194" s="18"/>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07"/>
      <c r="B195" s="108"/>
      <c r="C195" s="108"/>
      <c r="D195" s="17"/>
      <c r="E195" s="48" t="s">
        <v>66</v>
      </c>
      <c r="F195" s="48"/>
      <c r="G195" s="48"/>
      <c r="H195" s="283">
        <f>(((($M$5-(IF($P$6=TRUE,J126,G112)))/G57)*F41)+((($M$5-(IF($P$6=TRUE,J142,G128)))/G57)*F48)+((($M$5-(IF($P$6=TRUE,J158,G144)))/G57)*F55))*Inputs!$L$23</f>
        <v>0</v>
      </c>
      <c r="I195" s="284"/>
      <c r="J195" s="17"/>
      <c r="K195" s="17"/>
      <c r="L195" s="17"/>
      <c r="M195" s="17"/>
      <c r="N195" s="17"/>
      <c r="O195" s="17"/>
      <c r="P195" s="17"/>
      <c r="Q195" s="17"/>
      <c r="R195" s="18"/>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07"/>
      <c r="B196" s="108"/>
      <c r="C196" s="108"/>
      <c r="D196" s="17"/>
      <c r="E196" s="48" t="s">
        <v>67</v>
      </c>
      <c r="F196" s="48"/>
      <c r="G196" s="48"/>
      <c r="H196" s="283">
        <f>(((($M$5-(IF($P$6=TRUE,J75,G61)))/G57)*I17)+((($M$5-(IF($P$6=TRUE,J92,G78)))/G57)*G25)+((($M$5-(IF($P$6=TRUE,J109,G95)))/G57)*G33))*Inputs!$L$23</f>
        <v>0</v>
      </c>
      <c r="I196" s="284"/>
      <c r="J196" s="17"/>
      <c r="K196" s="17"/>
      <c r="L196" s="17"/>
      <c r="M196" s="17"/>
      <c r="N196" s="17"/>
      <c r="O196" s="17"/>
      <c r="P196" s="17"/>
      <c r="Q196" s="17"/>
      <c r="R196" s="18"/>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07"/>
      <c r="B197" s="108"/>
      <c r="C197" s="108"/>
      <c r="D197" s="17"/>
      <c r="E197" s="48" t="s">
        <v>68</v>
      </c>
      <c r="F197" s="48"/>
      <c r="G197" s="48"/>
      <c r="H197" s="283">
        <f>(((($M$5-G162)/G57)*J17)+((($M$5-G165)/G57)*H25)+((($M$5-G168)/G57)*H33))*Inputs!$L$23</f>
        <v>0</v>
      </c>
      <c r="I197" s="284"/>
      <c r="J197" s="17"/>
      <c r="K197" s="17"/>
      <c r="L197" s="17"/>
      <c r="M197" s="17"/>
      <c r="N197" s="17"/>
      <c r="O197" s="17"/>
      <c r="P197" s="17"/>
      <c r="Q197" s="17"/>
      <c r="R197" s="18"/>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07"/>
      <c r="B198" s="108"/>
      <c r="C198" s="108"/>
      <c r="D198" s="17"/>
      <c r="E198" s="59" t="s">
        <v>69</v>
      </c>
      <c r="F198" s="59"/>
      <c r="G198" s="59"/>
      <c r="H198" s="290">
        <f>SUM(H193:I197)</f>
        <v>0</v>
      </c>
      <c r="I198" s="291"/>
      <c r="J198" s="17"/>
      <c r="K198" s="17"/>
      <c r="L198" s="17"/>
      <c r="M198" s="17"/>
      <c r="N198" s="17"/>
      <c r="O198" s="17"/>
      <c r="P198" s="17"/>
      <c r="Q198" s="17"/>
      <c r="R198" s="18"/>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07"/>
      <c r="B199" s="108"/>
      <c r="C199" s="108"/>
      <c r="D199" s="17"/>
      <c r="E199" s="17"/>
      <c r="F199" s="17"/>
      <c r="G199" s="17"/>
      <c r="H199" s="17"/>
      <c r="I199" s="17"/>
      <c r="J199" s="17"/>
      <c r="K199" s="17"/>
      <c r="L199" s="17"/>
      <c r="M199" s="17"/>
      <c r="N199" s="17"/>
      <c r="O199" s="17"/>
      <c r="P199" s="17"/>
      <c r="Q199" s="17"/>
      <c r="R199" s="18"/>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07"/>
      <c r="B200" s="108"/>
      <c r="C200" s="108"/>
      <c r="D200" s="17"/>
      <c r="E200" s="20" t="s">
        <v>8</v>
      </c>
      <c r="F200" s="17"/>
      <c r="G200" s="17"/>
      <c r="H200" s="17"/>
      <c r="I200" s="17"/>
      <c r="J200" s="17"/>
      <c r="K200" s="17"/>
      <c r="L200" s="17"/>
      <c r="M200" s="17"/>
      <c r="N200" s="17"/>
      <c r="O200" s="17"/>
      <c r="P200" s="17"/>
      <c r="Q200" s="17"/>
      <c r="R200" s="18"/>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07"/>
      <c r="B201" s="108"/>
      <c r="C201" s="108"/>
      <c r="D201" s="17"/>
      <c r="E201" s="17"/>
      <c r="F201" s="17"/>
      <c r="G201" s="17"/>
      <c r="H201" s="17"/>
      <c r="I201" s="17"/>
      <c r="J201" s="17"/>
      <c r="K201" s="17"/>
      <c r="L201" s="17"/>
      <c r="M201" s="17"/>
      <c r="N201" s="17"/>
      <c r="O201" s="17"/>
      <c r="P201" s="17"/>
      <c r="Q201" s="17"/>
      <c r="R201" s="18"/>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07"/>
      <c r="B202" s="108"/>
      <c r="C202" s="108"/>
      <c r="D202" s="17"/>
      <c r="E202" s="62" t="s">
        <v>70</v>
      </c>
      <c r="F202" s="63"/>
      <c r="G202" s="64"/>
      <c r="H202" s="283">
        <f>$I$9*Inputs!$F$23</f>
        <v>88848.24</v>
      </c>
      <c r="I202" s="284"/>
      <c r="J202" s="17"/>
      <c r="K202" s="17"/>
      <c r="L202" s="17"/>
      <c r="M202" s="17"/>
      <c r="N202" s="17"/>
      <c r="O202" s="17"/>
      <c r="P202" s="17"/>
      <c r="Q202" s="17"/>
      <c r="R202" s="18"/>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07"/>
      <c r="B203" s="108"/>
      <c r="C203" s="108"/>
      <c r="D203" s="17"/>
      <c r="E203" s="62" t="s">
        <v>71</v>
      </c>
      <c r="F203" s="63"/>
      <c r="G203" s="64"/>
      <c r="H203" s="283">
        <f>F17*Inputs!$J$23</f>
        <v>0</v>
      </c>
      <c r="I203" s="284"/>
      <c r="J203" s="17"/>
      <c r="K203" s="17"/>
      <c r="L203" s="17"/>
      <c r="M203" s="17"/>
      <c r="N203" s="17"/>
      <c r="O203" s="17"/>
      <c r="P203" s="17"/>
      <c r="Q203" s="17"/>
      <c r="R203" s="18"/>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07"/>
      <c r="B204" s="108"/>
      <c r="C204" s="108"/>
      <c r="D204" s="17"/>
      <c r="E204" s="62" t="s">
        <v>72</v>
      </c>
      <c r="F204" s="63"/>
      <c r="G204" s="64"/>
      <c r="H204" s="283">
        <f>H17*Inputs!$H$23</f>
        <v>0</v>
      </c>
      <c r="I204" s="284"/>
      <c r="J204" s="17"/>
      <c r="K204" s="17"/>
      <c r="L204" s="17"/>
      <c r="M204" s="17"/>
      <c r="N204" s="17"/>
      <c r="O204" s="17"/>
      <c r="P204" s="17"/>
      <c r="Q204" s="17"/>
      <c r="R204" s="18"/>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07"/>
      <c r="B205" s="108"/>
      <c r="C205" s="108"/>
      <c r="D205" s="17"/>
      <c r="E205" s="62" t="s">
        <v>2</v>
      </c>
      <c r="F205" s="63"/>
      <c r="G205" s="64"/>
      <c r="H205" s="283">
        <f>(I17+G25+G33+F41+F48+F55)*Inputs!$N$23</f>
        <v>0</v>
      </c>
      <c r="I205" s="284"/>
      <c r="J205" s="17"/>
      <c r="K205" s="17"/>
      <c r="L205" s="17"/>
      <c r="M205" s="17"/>
      <c r="N205" s="17"/>
      <c r="O205" s="17"/>
      <c r="P205" s="17"/>
      <c r="Q205" s="17"/>
      <c r="R205" s="18"/>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07"/>
      <c r="B206" s="108"/>
      <c r="C206" s="108"/>
      <c r="D206" s="17"/>
      <c r="E206" s="59" t="s">
        <v>69</v>
      </c>
      <c r="F206" s="59"/>
      <c r="G206" s="59"/>
      <c r="H206" s="290">
        <f>SUM(H202:I205)</f>
        <v>88848.24</v>
      </c>
      <c r="I206" s="291"/>
      <c r="J206" s="17"/>
      <c r="K206" s="17"/>
      <c r="L206" s="17"/>
      <c r="M206" s="17"/>
      <c r="N206" s="17"/>
      <c r="O206" s="17"/>
      <c r="P206" s="17"/>
      <c r="Q206" s="17"/>
      <c r="R206" s="18"/>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07"/>
      <c r="B207" s="108"/>
      <c r="C207" s="108"/>
      <c r="D207" s="17"/>
      <c r="E207" s="17"/>
      <c r="F207" s="17"/>
      <c r="G207" s="17"/>
      <c r="H207" s="17"/>
      <c r="I207" s="17"/>
      <c r="J207" s="17"/>
      <c r="K207" s="17"/>
      <c r="L207" s="17"/>
      <c r="M207" s="17"/>
      <c r="N207" s="17"/>
      <c r="O207" s="17"/>
      <c r="P207" s="17"/>
      <c r="Q207" s="17"/>
      <c r="R207" s="18"/>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07"/>
      <c r="B208" s="108"/>
      <c r="C208" s="108"/>
      <c r="D208" s="17"/>
      <c r="E208" s="20" t="s">
        <v>9</v>
      </c>
      <c r="F208" s="17"/>
      <c r="G208" s="17"/>
      <c r="H208" s="17"/>
      <c r="I208" s="17"/>
      <c r="J208" s="17"/>
      <c r="K208" s="17"/>
      <c r="L208" s="17"/>
      <c r="M208" s="17"/>
      <c r="N208" s="17"/>
      <c r="O208" s="17"/>
      <c r="P208" s="17"/>
      <c r="Q208" s="17"/>
      <c r="R208" s="18"/>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07"/>
      <c r="B209" s="108"/>
      <c r="C209" s="108"/>
      <c r="D209" s="17"/>
      <c r="E209" s="20"/>
      <c r="F209" s="17"/>
      <c r="G209" s="17"/>
      <c r="H209" s="17"/>
      <c r="I209" s="17"/>
      <c r="J209" s="17"/>
      <c r="K209" s="17"/>
      <c r="L209" s="17"/>
      <c r="M209" s="17"/>
      <c r="N209" s="17"/>
      <c r="O209" s="17"/>
      <c r="P209" s="17"/>
      <c r="Q209" s="17"/>
      <c r="R209" s="18"/>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07"/>
      <c r="B210" s="108"/>
      <c r="C210" s="108"/>
      <c r="D210" s="17"/>
      <c r="E210" s="114" t="s">
        <v>131</v>
      </c>
      <c r="F210" s="115"/>
      <c r="G210" s="115"/>
      <c r="H210" s="283">
        <f>H186*Inputs!F14</f>
        <v>0</v>
      </c>
      <c r="I210" s="284"/>
      <c r="J210" s="17"/>
      <c r="K210" s="17"/>
      <c r="L210" s="17"/>
      <c r="M210" s="17"/>
      <c r="N210" s="17"/>
      <c r="O210" s="17"/>
      <c r="P210" s="17"/>
      <c r="Q210" s="17"/>
      <c r="R210" s="18"/>
      <c r="S210" s="1"/>
      <c r="T210" s="109"/>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07"/>
      <c r="B211" s="108"/>
      <c r="C211" s="108"/>
      <c r="D211" s="17"/>
      <c r="E211" s="114" t="s">
        <v>14</v>
      </c>
      <c r="F211" s="115"/>
      <c r="G211" s="115"/>
      <c r="H211" s="283">
        <f>H187*Inputs!H14</f>
        <v>0</v>
      </c>
      <c r="I211" s="284"/>
      <c r="J211" s="17"/>
      <c r="K211" s="17"/>
      <c r="L211" s="17"/>
      <c r="M211" s="17"/>
      <c r="N211" s="17"/>
      <c r="O211" s="17"/>
      <c r="P211" s="17"/>
      <c r="Q211" s="17"/>
      <c r="R211" s="18"/>
      <c r="S211" s="1"/>
      <c r="T211" s="109"/>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07"/>
      <c r="B212" s="108"/>
      <c r="C212" s="108"/>
      <c r="D212" s="17"/>
      <c r="E212" s="116" t="s">
        <v>116</v>
      </c>
      <c r="F212" s="14"/>
      <c r="G212" s="14"/>
      <c r="H212" s="283">
        <f>H188*Inputs!J14</f>
        <v>0</v>
      </c>
      <c r="I212" s="284"/>
      <c r="J212" s="17"/>
      <c r="K212" s="17"/>
      <c r="L212" s="17"/>
      <c r="M212" s="17"/>
      <c r="N212" s="17"/>
      <c r="O212" s="17"/>
      <c r="P212" s="17"/>
      <c r="Q212" s="17"/>
      <c r="R212" s="18"/>
      <c r="S212" s="1"/>
      <c r="T212" s="109"/>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07"/>
      <c r="B213" s="108"/>
      <c r="C213" s="108"/>
      <c r="D213" s="17"/>
      <c r="E213" s="114" t="s">
        <v>132</v>
      </c>
      <c r="F213" s="117"/>
      <c r="G213" s="118"/>
      <c r="H213" s="283">
        <f>H189*Inputs!L14</f>
        <v>0</v>
      </c>
      <c r="I213" s="284"/>
      <c r="J213" s="17"/>
      <c r="K213" s="17"/>
      <c r="L213" s="17"/>
      <c r="M213" s="17"/>
      <c r="N213" s="17"/>
      <c r="O213" s="17"/>
      <c r="P213" s="17"/>
      <c r="Q213" s="17"/>
      <c r="R213" s="18"/>
      <c r="S213" s="1"/>
      <c r="T213" s="109"/>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07"/>
      <c r="B214" s="108"/>
      <c r="C214" s="108"/>
      <c r="D214" s="17"/>
      <c r="E214" s="62" t="s">
        <v>76</v>
      </c>
      <c r="F214" s="63"/>
      <c r="G214" s="64"/>
      <c r="H214" s="290">
        <f>SUM(H210:I213)</f>
        <v>0</v>
      </c>
      <c r="I214" s="291"/>
      <c r="J214" s="17"/>
      <c r="K214" s="17"/>
      <c r="L214" s="17"/>
      <c r="M214" s="17"/>
      <c r="N214" s="17"/>
      <c r="O214" s="17"/>
      <c r="P214" s="17"/>
      <c r="Q214" s="17"/>
      <c r="R214" s="18"/>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6"/>
      <c r="B215" s="17"/>
      <c r="C215" s="17"/>
      <c r="D215" s="17"/>
      <c r="E215" s="17"/>
      <c r="F215" s="17"/>
      <c r="G215" s="17"/>
      <c r="H215" s="17"/>
      <c r="I215" s="17"/>
      <c r="J215" s="17"/>
      <c r="K215" s="17"/>
      <c r="L215" s="17"/>
      <c r="M215" s="17"/>
      <c r="N215" s="17"/>
      <c r="O215" s="17"/>
      <c r="P215" s="17"/>
      <c r="Q215" s="17"/>
      <c r="R215" s="18"/>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6"/>
      <c r="B216" s="17"/>
      <c r="C216" s="17"/>
      <c r="D216" s="17"/>
      <c r="E216" s="17"/>
      <c r="F216" s="17"/>
      <c r="G216" s="17"/>
      <c r="H216" s="17"/>
      <c r="I216" s="17"/>
      <c r="J216" s="17"/>
      <c r="K216" s="17"/>
      <c r="L216" s="17"/>
      <c r="M216" s="17"/>
      <c r="N216" s="17"/>
      <c r="O216" s="17"/>
      <c r="P216" s="17"/>
      <c r="Q216" s="17"/>
      <c r="R216" s="18"/>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6"/>
      <c r="B217" s="17"/>
      <c r="C217" s="17"/>
      <c r="D217" s="17"/>
      <c r="E217" s="17"/>
      <c r="F217" s="17"/>
      <c r="G217" s="17"/>
      <c r="H217" s="17"/>
      <c r="I217" s="17"/>
      <c r="J217" s="17"/>
      <c r="K217" s="17"/>
      <c r="L217" s="17"/>
      <c r="M217" s="17"/>
      <c r="N217" s="17"/>
      <c r="O217" s="17"/>
      <c r="P217" s="17"/>
      <c r="Q217" s="17"/>
      <c r="R217" s="18"/>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21"/>
      <c r="B218" s="22"/>
      <c r="C218" s="22"/>
      <c r="D218" s="22"/>
      <c r="E218" s="22"/>
      <c r="F218" s="22"/>
      <c r="G218" s="22"/>
      <c r="H218" s="22"/>
      <c r="I218" s="22"/>
      <c r="J218" s="22"/>
      <c r="K218" s="22"/>
      <c r="L218" s="22"/>
      <c r="M218" s="22"/>
      <c r="N218" s="22"/>
      <c r="O218" s="22"/>
      <c r="P218" s="22"/>
      <c r="Q218" s="22"/>
      <c r="R218" s="23"/>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spans="1:49"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spans="1:49"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spans="1:49"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row r="358" spans="1:49"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row>
    <row r="359" spans="1:49"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row>
    <row r="360" spans="1:49"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row>
    <row r="361" spans="1:49"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row>
    <row r="362" spans="1:49"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row>
    <row r="363" spans="1:49"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row>
    <row r="364" spans="1:49"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row>
    <row r="365" spans="1:49"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row>
    <row r="366" spans="1:49"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row>
    <row r="367" spans="1:49"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row>
    <row r="368" spans="1:49"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row>
    <row r="369" spans="1:49"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row>
    <row r="370" spans="1:49"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row>
    <row r="371" spans="1:49"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row>
    <row r="372" spans="1:49"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row>
    <row r="373" spans="1:49"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row>
    <row r="374" spans="1:49"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row>
    <row r="375" spans="1:49"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row>
    <row r="376" spans="1:49"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row>
    <row r="377" spans="1:49"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row>
    <row r="378" spans="1:49"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row>
    <row r="379" spans="1:49"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row>
    <row r="380" spans="1:49"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row>
    <row r="381" spans="1:49"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row>
    <row r="382" spans="1:49"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row>
    <row r="383" spans="1:49"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row>
    <row r="384" spans="1:49"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row>
    <row r="385" spans="1:49"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row>
    <row r="386" spans="1:49"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row>
    <row r="387" spans="1:49"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row>
    <row r="388" spans="1:49"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row>
    <row r="389" spans="1:49"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row>
    <row r="390" spans="1:49"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row>
    <row r="391" spans="1:49"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row>
    <row r="392" spans="1:49"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row>
    <row r="393" spans="1:49"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row>
    <row r="394" spans="1:49"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row>
    <row r="395" spans="1:49"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row>
    <row r="396" spans="1:49"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row>
    <row r="397" spans="1:49"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row>
    <row r="398" spans="1:49"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row>
    <row r="399" spans="1:49"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row>
    <row r="400" spans="1:49"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row>
    <row r="401" spans="1:49"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row>
    <row r="402" spans="1:49"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row>
    <row r="403" spans="1:49"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row>
    <row r="404" spans="1:49"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row>
    <row r="405" spans="1:49"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row>
    <row r="406" spans="1:49"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row>
    <row r="407" spans="1:49"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row>
    <row r="408" spans="1:49"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row>
    <row r="409" spans="1:49"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row>
    <row r="410" spans="1:49"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row>
    <row r="411" spans="1:49"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row>
    <row r="412" spans="1:49"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row>
    <row r="413" spans="1:49"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row>
    <row r="414" spans="1:49"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row>
    <row r="415" spans="1:49"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row>
    <row r="416" spans="1:49"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row>
    <row r="417" spans="1:49"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row>
    <row r="418" spans="1:49"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row>
    <row r="419" spans="1:49"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row>
    <row r="420" spans="1:49"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row>
    <row r="421" spans="1:49"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row>
    <row r="422" spans="1:49"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row>
    <row r="423" spans="1:49"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row>
    <row r="424" spans="1:49"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row>
    <row r="425" spans="1:49"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row>
    <row r="426" spans="1:49"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row>
    <row r="427" spans="1:49"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row>
    <row r="428" spans="1:49"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row>
    <row r="429" spans="1:49"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row>
    <row r="430" spans="1:49"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row>
    <row r="431" spans="1:49"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row>
    <row r="432" spans="1:49"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row>
    <row r="433" spans="1:49"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row>
    <row r="434" spans="1:49"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row>
    <row r="435" spans="1:49"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row>
    <row r="436" spans="1:49"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row>
    <row r="437" spans="1:49"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row>
    <row r="438" spans="1:49"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row>
    <row r="439" spans="1:49"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row>
    <row r="440" spans="1:49"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row>
    <row r="441" spans="1:49"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row>
    <row r="442" spans="1:49"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row>
    <row r="443" spans="1:49"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row>
    <row r="444" spans="1:49"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row>
    <row r="445" spans="1:49"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row>
    <row r="446" spans="1:49"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row>
    <row r="447" spans="1:49"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row>
    <row r="448" spans="1:49"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row>
    <row r="449" spans="1:49"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row>
    <row r="450" spans="1:49"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row>
    <row r="451" spans="1:49"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row>
    <row r="452" spans="1:49"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row>
    <row r="453" spans="1:49"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row>
    <row r="454" spans="1:49"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row>
    <row r="455" spans="1:49"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row>
    <row r="456" spans="1:49"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row>
    <row r="457" spans="1:49"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row>
    <row r="458" spans="1:49"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row>
    <row r="459" spans="1:49"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row>
    <row r="460" spans="1:49"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row>
    <row r="461" spans="1:49"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row>
    <row r="462" spans="1:49"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row>
    <row r="463" spans="1:49"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row>
    <row r="464" spans="1:49"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row>
    <row r="465" spans="1:49"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row>
    <row r="466" spans="1:49"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row>
    <row r="467" spans="1:49"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row>
    <row r="468" spans="1:49"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row>
    <row r="469" spans="1:49"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row>
    <row r="470" spans="1:49"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row>
    <row r="471" spans="1:49"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row>
    <row r="472" spans="1:49"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row>
    <row r="473" spans="1:49"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row>
    <row r="474" spans="1:49"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row>
    <row r="475" spans="1:49"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row>
    <row r="476" spans="1:49"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row>
    <row r="477" spans="1:49"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row>
    <row r="478" spans="1:49"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row>
    <row r="479" spans="1:49"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row>
    <row r="480" spans="1:49"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row>
    <row r="481" spans="1:49"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row>
    <row r="482" spans="1:49"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row>
    <row r="483" spans="1:49"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row>
    <row r="484" spans="1:49"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row>
    <row r="485" spans="1:49"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row>
    <row r="486" spans="1:49"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row>
    <row r="487" spans="1:49"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row>
    <row r="488" spans="1:49"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row>
    <row r="489" spans="1:49"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row>
    <row r="490" spans="1:49"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row>
    <row r="491" spans="1:49"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row>
    <row r="492" spans="1:49"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row>
    <row r="493" spans="1:49"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row>
    <row r="494" spans="1:49"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row>
    <row r="495" spans="1:49"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row>
    <row r="496" spans="1:49"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row>
    <row r="497" spans="1:49"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row>
    <row r="498" spans="1:49"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row>
    <row r="499" spans="1:49"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row>
    <row r="500" spans="1:49"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row>
    <row r="501" spans="1:49"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row>
    <row r="502" spans="1:49"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row>
    <row r="503" spans="1:49"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row>
    <row r="504" spans="1:49"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row>
    <row r="505" spans="1:49"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row>
    <row r="506" spans="1:49"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row>
    <row r="507" spans="1:49"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row>
    <row r="508" spans="1:49"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row>
    <row r="509" spans="1:49"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row>
    <row r="510" spans="1:49"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row>
    <row r="511" spans="1:49"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row>
    <row r="512" spans="1:49"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row>
    <row r="513" spans="1:49"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row>
    <row r="514" spans="1:49"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row>
    <row r="515" spans="1:49"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row>
    <row r="516" spans="1:49"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row>
    <row r="517" spans="1:49"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row>
    <row r="518" spans="1:49"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row>
    <row r="519" spans="1:49"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row>
    <row r="520" spans="1:49"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row>
    <row r="521" spans="1:49"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row>
    <row r="522" spans="1:49"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row>
    <row r="523" spans="1:49"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row>
    <row r="524" spans="1:49"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row>
    <row r="525" spans="1:49"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row>
    <row r="526" spans="1:49"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row>
    <row r="527" spans="1:49"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row>
    <row r="528" spans="1:49"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row>
    <row r="529" spans="1:49"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row>
    <row r="530" spans="1:49"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row>
    <row r="531" spans="1:49"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row>
    <row r="532" spans="1:49"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row>
    <row r="533" spans="1:49"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row>
    <row r="534" spans="1:49"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row>
    <row r="535" spans="1:49"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row>
    <row r="536" spans="1:49"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row>
    <row r="537" spans="1:49"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row>
    <row r="538" spans="1:49" x14ac:dyDescent="0.2">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row>
  </sheetData>
  <mergeCells count="25">
    <mergeCell ref="H214:I214"/>
    <mergeCell ref="H197:I197"/>
    <mergeCell ref="H198:I198"/>
    <mergeCell ref="H202:I202"/>
    <mergeCell ref="H203:I203"/>
    <mergeCell ref="H204:I204"/>
    <mergeCell ref="H205:I205"/>
    <mergeCell ref="H210:I210"/>
    <mergeCell ref="H211:I211"/>
    <mergeCell ref="H212:I212"/>
    <mergeCell ref="H213:I213"/>
    <mergeCell ref="H206:I206"/>
    <mergeCell ref="H194:I194"/>
    <mergeCell ref="H195:I195"/>
    <mergeCell ref="H196:I196"/>
    <mergeCell ref="H182:I182"/>
    <mergeCell ref="H186:I186"/>
    <mergeCell ref="H187:I187"/>
    <mergeCell ref="H188:I188"/>
    <mergeCell ref="H189:I189"/>
    <mergeCell ref="O5:Q5"/>
    <mergeCell ref="H193:I193"/>
    <mergeCell ref="H179:I179"/>
    <mergeCell ref="H180:I180"/>
    <mergeCell ref="H181:I181"/>
  </mergeCell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W538"/>
  <sheetViews>
    <sheetView showRowColHeaders="0" topLeftCell="A284" zoomScale="80" zoomScaleNormal="80" workbookViewId="0">
      <selection activeCell="Q45" sqref="Q45"/>
    </sheetView>
  </sheetViews>
  <sheetFormatPr baseColWidth="10" defaultColWidth="8.83203125" defaultRowHeight="15" x14ac:dyDescent="0.2"/>
  <sheetData>
    <row r="1" spans="1:49" x14ac:dyDescent="0.2">
      <c r="A1" s="13"/>
      <c r="B1" s="14"/>
      <c r="C1" s="14"/>
      <c r="D1" s="14"/>
      <c r="E1" s="14"/>
      <c r="F1" s="14"/>
      <c r="G1" s="14"/>
      <c r="H1" s="14"/>
      <c r="I1" s="14"/>
      <c r="J1" s="14"/>
      <c r="K1" s="14"/>
      <c r="L1" s="14"/>
      <c r="M1" s="14"/>
      <c r="N1" s="14"/>
      <c r="O1" s="14"/>
      <c r="P1" s="14"/>
      <c r="Q1" s="14"/>
      <c r="R1" s="15"/>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row>
    <row r="2" spans="1:49" x14ac:dyDescent="0.2">
      <c r="A2" s="16"/>
      <c r="B2" s="17"/>
      <c r="C2" s="17"/>
      <c r="D2" s="17"/>
      <c r="E2" s="17"/>
      <c r="F2" s="17"/>
      <c r="G2" s="17"/>
      <c r="H2" s="17"/>
      <c r="I2" s="17"/>
      <c r="J2" s="17"/>
      <c r="K2" s="17"/>
      <c r="L2" s="17"/>
      <c r="M2" s="17"/>
      <c r="N2" s="17"/>
      <c r="O2" s="17"/>
      <c r="P2" s="17"/>
      <c r="Q2" s="17"/>
      <c r="R2" s="18"/>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row>
    <row r="3" spans="1:49" x14ac:dyDescent="0.2">
      <c r="A3" s="16"/>
      <c r="B3" s="17"/>
      <c r="C3" s="17"/>
      <c r="D3" s="17"/>
      <c r="E3" s="17"/>
      <c r="F3" s="17"/>
      <c r="G3" s="17"/>
      <c r="H3" s="17"/>
      <c r="I3" s="17"/>
      <c r="J3" s="17"/>
      <c r="K3" s="17"/>
      <c r="L3" s="17"/>
      <c r="M3" s="17"/>
      <c r="N3" s="17"/>
      <c r="O3" s="17"/>
      <c r="P3" s="17"/>
      <c r="Q3" s="17"/>
      <c r="R3" s="18"/>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row>
    <row r="4" spans="1:49" x14ac:dyDescent="0.2">
      <c r="A4" s="16"/>
      <c r="B4" s="17"/>
      <c r="C4" s="17"/>
      <c r="D4" s="17"/>
      <c r="E4" s="17"/>
      <c r="F4" s="17"/>
      <c r="G4" s="17"/>
      <c r="H4" s="17"/>
      <c r="I4" s="17"/>
      <c r="J4" s="17"/>
      <c r="K4" s="17"/>
      <c r="L4" s="17"/>
      <c r="M4" s="17"/>
      <c r="N4" s="17"/>
      <c r="O4" s="17"/>
      <c r="P4" s="17"/>
      <c r="Q4" s="17"/>
      <c r="R4" s="18"/>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row>
    <row r="5" spans="1:49" ht="16" hidden="1" thickBot="1" x14ac:dyDescent="0.25">
      <c r="A5" s="16"/>
      <c r="B5" s="17"/>
      <c r="C5" s="17"/>
      <c r="D5" s="17"/>
      <c r="E5" s="17"/>
      <c r="F5" s="17" t="s">
        <v>100</v>
      </c>
      <c r="G5" s="17"/>
      <c r="H5" s="17"/>
      <c r="I5" s="92">
        <v>5</v>
      </c>
      <c r="J5" s="17"/>
      <c r="K5" s="17" t="s">
        <v>50</v>
      </c>
      <c r="L5" s="57" t="s">
        <v>61</v>
      </c>
      <c r="M5" s="47">
        <f>I5*365.25</f>
        <v>1826.25</v>
      </c>
      <c r="N5" s="17" t="s">
        <v>62</v>
      </c>
      <c r="O5" s="285" t="s">
        <v>93</v>
      </c>
      <c r="P5" s="285"/>
      <c r="Q5" s="285"/>
      <c r="R5" s="18"/>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row>
    <row r="6" spans="1:49" hidden="1" x14ac:dyDescent="0.2">
      <c r="A6" s="16"/>
      <c r="B6" s="17"/>
      <c r="C6" s="17"/>
      <c r="D6" s="17"/>
      <c r="E6" s="17"/>
      <c r="F6" s="17"/>
      <c r="G6" s="17"/>
      <c r="H6" s="17"/>
      <c r="I6" s="17"/>
      <c r="J6" s="17"/>
      <c r="K6" s="17"/>
      <c r="L6" s="17"/>
      <c r="M6" s="17"/>
      <c r="N6" s="17"/>
      <c r="O6" s="28"/>
      <c r="P6" s="96" t="b">
        <v>1</v>
      </c>
      <c r="Q6" s="28"/>
      <c r="R6" s="18"/>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row>
    <row r="7" spans="1:49" hidden="1" x14ac:dyDescent="0.2">
      <c r="A7" s="16"/>
      <c r="B7" s="17"/>
      <c r="C7" s="17"/>
      <c r="D7" s="17"/>
      <c r="E7" s="17"/>
      <c r="F7" s="17"/>
      <c r="G7" s="17"/>
      <c r="H7" s="17"/>
      <c r="I7" s="17"/>
      <c r="J7" s="17"/>
      <c r="K7" s="17"/>
      <c r="L7" s="17"/>
      <c r="M7" s="17"/>
      <c r="N7" s="17"/>
      <c r="O7" s="28"/>
      <c r="P7" s="28"/>
      <c r="Q7" s="28"/>
      <c r="R7" s="87"/>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row>
    <row r="8" spans="1:49" ht="16" thickBot="1" x14ac:dyDescent="0.25">
      <c r="A8" s="16"/>
      <c r="B8" s="17"/>
      <c r="C8" s="17"/>
      <c r="D8" s="17"/>
      <c r="E8" s="17"/>
      <c r="F8" s="17"/>
      <c r="G8" s="17"/>
      <c r="H8" s="17"/>
      <c r="I8" s="17"/>
      <c r="J8" s="17"/>
      <c r="K8" s="17"/>
      <c r="L8" s="17"/>
      <c r="M8" s="17"/>
      <c r="N8" s="17"/>
      <c r="O8" s="17"/>
      <c r="P8" s="17"/>
      <c r="Q8" s="17"/>
      <c r="R8" s="87"/>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row>
    <row r="9" spans="1:49" ht="16" thickBot="1" x14ac:dyDescent="0.25">
      <c r="A9" s="16"/>
      <c r="B9" s="17"/>
      <c r="C9" s="17"/>
      <c r="D9" s="17"/>
      <c r="E9" s="17"/>
      <c r="F9" s="17" t="s">
        <v>52</v>
      </c>
      <c r="G9" s="17"/>
      <c r="H9" s="17"/>
      <c r="I9" s="82">
        <f>Population!J26</f>
        <v>25</v>
      </c>
      <c r="J9" s="17"/>
      <c r="K9" s="17"/>
      <c r="L9" s="17"/>
      <c r="M9" s="17"/>
      <c r="N9" s="17"/>
      <c r="O9" s="17"/>
      <c r="P9" s="17"/>
      <c r="Q9" s="17"/>
      <c r="R9" s="18"/>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row>
    <row r="10" spans="1:49" x14ac:dyDescent="0.2">
      <c r="A10" s="16"/>
      <c r="B10" s="17"/>
      <c r="C10" s="17"/>
      <c r="D10" s="17"/>
      <c r="E10" s="17"/>
      <c r="F10" s="17"/>
      <c r="G10" s="17"/>
      <c r="H10" s="17"/>
      <c r="I10" s="17"/>
      <c r="J10" s="17"/>
      <c r="K10" s="17"/>
      <c r="L10" s="17"/>
      <c r="M10" s="17"/>
      <c r="N10" s="17"/>
      <c r="O10" s="17"/>
      <c r="P10" s="17"/>
      <c r="Q10" s="17"/>
      <c r="R10" s="18"/>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row>
    <row r="11" spans="1:49" x14ac:dyDescent="0.2">
      <c r="A11" s="107"/>
      <c r="B11" s="108"/>
      <c r="C11" s="108"/>
      <c r="D11" s="17"/>
      <c r="E11" s="46" t="s">
        <v>171</v>
      </c>
      <c r="F11" s="17"/>
      <c r="G11" s="17"/>
      <c r="H11" s="17"/>
      <c r="I11" s="17"/>
      <c r="J11" s="17"/>
      <c r="K11" s="17"/>
      <c r="L11" s="17"/>
      <c r="M11" s="17"/>
      <c r="N11" s="17"/>
      <c r="O11" s="17"/>
      <c r="P11" s="17"/>
      <c r="Q11" s="17"/>
      <c r="R11" s="18"/>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row>
    <row r="12" spans="1:49" x14ac:dyDescent="0.2">
      <c r="A12" s="107"/>
      <c r="B12" s="108"/>
      <c r="C12" s="108"/>
      <c r="D12" s="17"/>
      <c r="E12" s="46"/>
      <c r="F12" s="17"/>
      <c r="G12" s="17"/>
      <c r="H12" s="17"/>
      <c r="I12" s="17"/>
      <c r="J12" s="17"/>
      <c r="K12" s="17"/>
      <c r="L12" s="17"/>
      <c r="M12" s="17"/>
      <c r="N12" s="17"/>
      <c r="O12" s="17"/>
      <c r="P12" s="17"/>
      <c r="Q12" s="17"/>
      <c r="R12" s="18"/>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row>
    <row r="13" spans="1:49" x14ac:dyDescent="0.2">
      <c r="A13" s="107"/>
      <c r="B13" s="108"/>
      <c r="C13" s="108"/>
      <c r="D13" s="17"/>
      <c r="E13" s="17"/>
      <c r="F13" s="17"/>
      <c r="G13" s="17"/>
      <c r="H13" s="17"/>
      <c r="I13" s="17"/>
      <c r="J13" s="17"/>
      <c r="K13" s="17"/>
      <c r="L13" s="17"/>
      <c r="M13" s="17"/>
      <c r="N13" s="17"/>
      <c r="O13" s="17"/>
      <c r="P13" s="17"/>
      <c r="Q13" s="17"/>
      <c r="R13" s="18"/>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row>
    <row r="14" spans="1:49" x14ac:dyDescent="0.2">
      <c r="A14" s="107"/>
      <c r="B14" s="108"/>
      <c r="C14" s="108"/>
      <c r="D14" s="17"/>
      <c r="E14" s="20" t="s">
        <v>29</v>
      </c>
      <c r="F14" s="17"/>
      <c r="G14" s="17"/>
      <c r="H14" s="17"/>
      <c r="I14" s="17"/>
      <c r="J14" s="17"/>
      <c r="K14" s="17"/>
      <c r="L14" s="17"/>
      <c r="M14" s="17"/>
      <c r="N14" s="17"/>
      <c r="O14" s="17"/>
      <c r="P14" s="17"/>
      <c r="Q14" s="17"/>
      <c r="R14" s="18"/>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row>
    <row r="15" spans="1:49" ht="13.75" customHeight="1" x14ac:dyDescent="0.2">
      <c r="A15" s="107"/>
      <c r="B15" s="108"/>
      <c r="C15" s="108"/>
      <c r="D15" s="17"/>
      <c r="E15" s="39" t="s">
        <v>36</v>
      </c>
      <c r="F15" s="39" t="s">
        <v>25</v>
      </c>
      <c r="G15" s="39" t="s">
        <v>3</v>
      </c>
      <c r="H15" s="86" t="s">
        <v>28</v>
      </c>
      <c r="I15" s="49" t="s">
        <v>2</v>
      </c>
      <c r="J15" s="53" t="s">
        <v>26</v>
      </c>
      <c r="K15" s="17"/>
      <c r="L15" s="17"/>
      <c r="M15" s="17"/>
      <c r="N15" s="17"/>
      <c r="O15" s="17"/>
      <c r="P15" s="17"/>
      <c r="Q15" s="17"/>
      <c r="R15" s="18"/>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row>
    <row r="16" spans="1:49" ht="14.5" customHeight="1" x14ac:dyDescent="0.2">
      <c r="A16" s="107"/>
      <c r="B16" s="108"/>
      <c r="C16" s="108"/>
      <c r="D16" s="17"/>
      <c r="E16" s="39" t="s">
        <v>24</v>
      </c>
      <c r="F16" s="40">
        <f>'Revised service model (2)'!$I$35</f>
        <v>0</v>
      </c>
      <c r="G16" s="40">
        <f>'Revised service model (2)'!$I$37</f>
        <v>0</v>
      </c>
      <c r="H16" s="40">
        <f>'Revised service model (2)'!$I$39</f>
        <v>0</v>
      </c>
      <c r="I16" s="40">
        <f>'Revised service model (2)'!$I$41</f>
        <v>0</v>
      </c>
      <c r="J16" s="40">
        <f>'Revised service model (2)'!$I$43</f>
        <v>0</v>
      </c>
      <c r="K16" s="17"/>
      <c r="L16" s="17"/>
      <c r="M16" s="17"/>
      <c r="N16" s="17"/>
      <c r="O16" s="17"/>
      <c r="P16" s="17"/>
      <c r="Q16" s="17"/>
      <c r="R16" s="18"/>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row>
    <row r="17" spans="1:49" ht="14.5" customHeight="1" x14ac:dyDescent="0.2">
      <c r="A17" s="107"/>
      <c r="B17" s="108"/>
      <c r="C17" s="108"/>
      <c r="D17" s="17"/>
      <c r="E17" s="39" t="s">
        <v>27</v>
      </c>
      <c r="F17" s="41">
        <f>IF($M$5&lt;G20,0,$I$9*F16)</f>
        <v>0</v>
      </c>
      <c r="G17" s="60">
        <f>IF($M$5&lt;G37,0,$I$9*G16)</f>
        <v>0</v>
      </c>
      <c r="H17" s="41">
        <f>IF($M$5&lt;G28,0,$I$9*H16)</f>
        <v>0</v>
      </c>
      <c r="I17" s="50">
        <f>IF($M$5&lt;G61,0,$I$9*I16)</f>
        <v>0</v>
      </c>
      <c r="J17" s="54">
        <f>IF($M$5&lt;365.25/12,0,$I$9*J16)</f>
        <v>0</v>
      </c>
      <c r="K17" s="17"/>
      <c r="L17" s="17"/>
      <c r="M17" s="17"/>
      <c r="N17" s="17"/>
      <c r="O17" s="17"/>
      <c r="P17" s="17"/>
      <c r="Q17" s="17"/>
      <c r="R17" s="18"/>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row>
    <row r="18" spans="1:49" x14ac:dyDescent="0.2">
      <c r="A18" s="107"/>
      <c r="B18" s="108"/>
      <c r="C18" s="108"/>
      <c r="D18" s="17"/>
      <c r="E18" s="17"/>
      <c r="F18" s="17"/>
      <c r="G18" s="17"/>
      <c r="H18" s="17"/>
      <c r="I18" s="17"/>
      <c r="J18" s="17"/>
      <c r="K18" s="17"/>
      <c r="L18" s="17"/>
      <c r="M18" s="17"/>
      <c r="N18" s="17"/>
      <c r="O18" s="17"/>
      <c r="P18" s="17"/>
      <c r="Q18" s="17"/>
      <c r="R18" s="18"/>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row>
    <row r="19" spans="1:49" x14ac:dyDescent="0.2">
      <c r="A19" s="107"/>
      <c r="B19" s="108"/>
      <c r="C19" s="108"/>
      <c r="D19" s="17"/>
      <c r="E19" s="17"/>
      <c r="F19" s="17"/>
      <c r="G19" s="17"/>
      <c r="H19" s="17"/>
      <c r="I19" s="17"/>
      <c r="J19" s="17"/>
      <c r="K19" s="17"/>
      <c r="L19" s="17"/>
      <c r="M19" s="17"/>
      <c r="N19" s="17"/>
      <c r="O19" s="17"/>
      <c r="P19" s="17"/>
      <c r="Q19" s="17"/>
      <c r="R19" s="18"/>
      <c r="S19" s="1"/>
      <c r="T19" s="1"/>
      <c r="U19" s="65"/>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row>
    <row r="20" spans="1:49" x14ac:dyDescent="0.2">
      <c r="A20" s="107"/>
      <c r="B20" s="108"/>
      <c r="C20" s="108"/>
      <c r="D20" s="17"/>
      <c r="E20" s="17" t="s">
        <v>30</v>
      </c>
      <c r="F20" s="17"/>
      <c r="G20" s="39">
        <f>'Revised service model (2)'!$C$10*7</f>
        <v>49</v>
      </c>
      <c r="H20" s="17"/>
      <c r="I20" s="17"/>
      <c r="J20" s="17"/>
      <c r="K20" s="17"/>
      <c r="L20" s="17"/>
      <c r="M20" s="17"/>
      <c r="N20" s="17"/>
      <c r="O20" s="17"/>
      <c r="P20" s="17"/>
      <c r="Q20" s="17"/>
      <c r="R20" s="18"/>
      <c r="S20" s="1"/>
      <c r="T20" s="1"/>
      <c r="U20" s="65"/>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row>
    <row r="21" spans="1:49" x14ac:dyDescent="0.2">
      <c r="A21" s="107"/>
      <c r="B21" s="108"/>
      <c r="C21" s="108"/>
      <c r="D21" s="17"/>
      <c r="E21" s="17"/>
      <c r="F21" s="17"/>
      <c r="G21" s="17"/>
      <c r="H21" s="17"/>
      <c r="I21" s="17"/>
      <c r="J21" s="17"/>
      <c r="K21" s="17"/>
      <c r="L21" s="17"/>
      <c r="M21" s="17"/>
      <c r="N21" s="17"/>
      <c r="O21" s="17"/>
      <c r="P21" s="17"/>
      <c r="Q21" s="17"/>
      <c r="R21" s="18"/>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row>
    <row r="22" spans="1:49" ht="14.5" customHeight="1" x14ac:dyDescent="0.2">
      <c r="A22" s="107"/>
      <c r="B22" s="108"/>
      <c r="C22" s="108"/>
      <c r="D22" s="17"/>
      <c r="E22" s="20" t="s">
        <v>31</v>
      </c>
      <c r="F22" s="17"/>
      <c r="G22" s="17"/>
      <c r="H22" s="17"/>
      <c r="I22" s="17"/>
      <c r="J22" s="17"/>
      <c r="K22" s="17"/>
      <c r="L22" s="17"/>
      <c r="M22" s="17"/>
      <c r="N22" s="17"/>
      <c r="O22" s="17"/>
      <c r="P22" s="17"/>
      <c r="Q22" s="17"/>
      <c r="R22" s="18"/>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row>
    <row r="23" spans="1:49" ht="14.5" customHeight="1" x14ac:dyDescent="0.2">
      <c r="A23" s="107"/>
      <c r="B23" s="108"/>
      <c r="C23" s="108"/>
      <c r="D23" s="17"/>
      <c r="E23" s="39" t="s">
        <v>36</v>
      </c>
      <c r="F23" s="39" t="s">
        <v>3</v>
      </c>
      <c r="G23" s="49" t="s">
        <v>2</v>
      </c>
      <c r="H23" s="53" t="s">
        <v>26</v>
      </c>
      <c r="I23" s="17"/>
      <c r="J23" s="17"/>
      <c r="K23" s="17"/>
      <c r="L23" s="17"/>
      <c r="M23" s="17"/>
      <c r="N23" s="17"/>
      <c r="O23" s="17"/>
      <c r="P23" s="17"/>
      <c r="Q23" s="17"/>
      <c r="R23" s="18"/>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row>
    <row r="24" spans="1:49" ht="14.5" customHeight="1" x14ac:dyDescent="0.2">
      <c r="A24" s="107"/>
      <c r="B24" s="108"/>
      <c r="C24" s="108"/>
      <c r="D24" s="17"/>
      <c r="E24" s="39" t="s">
        <v>24</v>
      </c>
      <c r="F24" s="40">
        <f>'Revised service model (2)'!$I$49</f>
        <v>0</v>
      </c>
      <c r="G24" s="40">
        <f>'Revised service model (2)'!$I$51</f>
        <v>0</v>
      </c>
      <c r="H24" s="40">
        <f>'Revised service model (2)'!$I$53</f>
        <v>0</v>
      </c>
      <c r="I24" s="17"/>
      <c r="J24" s="17"/>
      <c r="K24" s="17"/>
      <c r="L24" s="17"/>
      <c r="M24" s="17"/>
      <c r="N24" s="17"/>
      <c r="O24" s="17"/>
      <c r="P24" s="17"/>
      <c r="Q24" s="17"/>
      <c r="R24" s="18"/>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row>
    <row r="25" spans="1:49" x14ac:dyDescent="0.2">
      <c r="A25" s="107"/>
      <c r="B25" s="108"/>
      <c r="C25" s="108"/>
      <c r="D25" s="17"/>
      <c r="E25" s="39" t="s">
        <v>27</v>
      </c>
      <c r="F25" s="60">
        <f>$F$17*F24</f>
        <v>0</v>
      </c>
      <c r="G25" s="50">
        <f>$F$17*G24</f>
        <v>0</v>
      </c>
      <c r="H25" s="54">
        <f>$F$17*H24</f>
        <v>0</v>
      </c>
      <c r="I25" s="17"/>
      <c r="J25" s="17"/>
      <c r="K25" s="17"/>
      <c r="L25" s="17"/>
      <c r="M25" s="17"/>
      <c r="N25" s="17"/>
      <c r="O25" s="17"/>
      <c r="P25" s="17"/>
      <c r="Q25" s="17"/>
      <c r="R25" s="18"/>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row>
    <row r="26" spans="1:49" x14ac:dyDescent="0.2">
      <c r="A26" s="107"/>
      <c r="B26" s="108"/>
      <c r="C26" s="108"/>
      <c r="D26" s="17"/>
      <c r="E26" s="17"/>
      <c r="F26" s="17"/>
      <c r="G26" s="17"/>
      <c r="H26" s="17"/>
      <c r="I26" s="17"/>
      <c r="J26" s="17"/>
      <c r="K26" s="17"/>
      <c r="L26" s="17"/>
      <c r="M26" s="17"/>
      <c r="N26" s="17"/>
      <c r="O26" s="17"/>
      <c r="P26" s="17"/>
      <c r="Q26" s="17"/>
      <c r="R26" s="18"/>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row>
    <row r="27" spans="1:49" x14ac:dyDescent="0.2">
      <c r="A27" s="107"/>
      <c r="B27" s="108"/>
      <c r="C27" s="108"/>
      <c r="D27" s="17"/>
      <c r="E27" s="17"/>
      <c r="F27" s="17"/>
      <c r="G27" s="17"/>
      <c r="H27" s="17"/>
      <c r="I27" s="17"/>
      <c r="J27" s="17"/>
      <c r="K27" s="17"/>
      <c r="L27" s="17"/>
      <c r="M27" s="17"/>
      <c r="N27" s="17"/>
      <c r="O27" s="17"/>
      <c r="P27" s="17"/>
      <c r="Q27" s="17"/>
      <c r="R27" s="18"/>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row>
    <row r="28" spans="1:49" x14ac:dyDescent="0.2">
      <c r="A28" s="107"/>
      <c r="B28" s="108"/>
      <c r="C28" s="108"/>
      <c r="D28" s="17"/>
      <c r="E28" s="17" t="s">
        <v>32</v>
      </c>
      <c r="F28" s="17"/>
      <c r="G28" s="39">
        <f>'Revised service model (2)'!$D$24*7</f>
        <v>84</v>
      </c>
      <c r="H28" s="17"/>
      <c r="I28" s="17"/>
      <c r="J28" s="17"/>
      <c r="K28" s="17"/>
      <c r="L28" s="17"/>
      <c r="M28" s="17"/>
      <c r="N28" s="17"/>
      <c r="O28" s="17"/>
      <c r="P28" s="17"/>
      <c r="Q28" s="17"/>
      <c r="R28" s="18"/>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row>
    <row r="29" spans="1:49" x14ac:dyDescent="0.2">
      <c r="A29" s="107"/>
      <c r="B29" s="108"/>
      <c r="C29" s="108"/>
      <c r="D29" s="17"/>
      <c r="E29" s="17"/>
      <c r="F29" s="17"/>
      <c r="G29" s="17"/>
      <c r="H29" s="17"/>
      <c r="I29" s="17"/>
      <c r="J29" s="17"/>
      <c r="K29" s="17"/>
      <c r="L29" s="17"/>
      <c r="M29" s="17"/>
      <c r="N29" s="17"/>
      <c r="O29" s="17"/>
      <c r="P29" s="17"/>
      <c r="Q29" s="17"/>
      <c r="R29" s="18"/>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row>
    <row r="30" spans="1:49" x14ac:dyDescent="0.2">
      <c r="A30" s="107"/>
      <c r="B30" s="108"/>
      <c r="C30" s="108"/>
      <c r="D30" s="17"/>
      <c r="E30" s="20" t="s">
        <v>33</v>
      </c>
      <c r="F30" s="17"/>
      <c r="G30" s="17"/>
      <c r="H30" s="17"/>
      <c r="I30" s="17"/>
      <c r="J30" s="17"/>
      <c r="K30" s="17"/>
      <c r="L30" s="17"/>
      <c r="M30" s="17"/>
      <c r="N30" s="17"/>
      <c r="O30" s="17"/>
      <c r="P30" s="17"/>
      <c r="Q30" s="17"/>
      <c r="R30" s="18"/>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row>
    <row r="31" spans="1:49" x14ac:dyDescent="0.2">
      <c r="A31" s="107"/>
      <c r="B31" s="108"/>
      <c r="C31" s="108"/>
      <c r="D31" s="17"/>
      <c r="E31" s="39" t="s">
        <v>36</v>
      </c>
      <c r="F31" s="39" t="s">
        <v>3</v>
      </c>
      <c r="G31" s="49" t="s">
        <v>2</v>
      </c>
      <c r="H31" s="53" t="s">
        <v>26</v>
      </c>
      <c r="I31" s="17"/>
      <c r="J31" s="17"/>
      <c r="K31" s="17"/>
      <c r="L31" s="17"/>
      <c r="M31" s="17"/>
      <c r="N31" s="17"/>
      <c r="O31" s="17"/>
      <c r="P31" s="17"/>
      <c r="Q31" s="17"/>
      <c r="R31" s="18"/>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row>
    <row r="32" spans="1:49" x14ac:dyDescent="0.2">
      <c r="A32" s="107"/>
      <c r="B32" s="108"/>
      <c r="C32" s="108"/>
      <c r="D32" s="17"/>
      <c r="E32" s="39" t="s">
        <v>24</v>
      </c>
      <c r="F32" s="40">
        <f>'Revised service model (2)'!$I$67</f>
        <v>1</v>
      </c>
      <c r="G32" s="40">
        <f>'Revised service model (2)'!$I$69</f>
        <v>0</v>
      </c>
      <c r="H32" s="40">
        <f>'Revised service model (2)'!$I$71</f>
        <v>0</v>
      </c>
      <c r="I32" s="17"/>
      <c r="J32" s="17"/>
      <c r="K32" s="17"/>
      <c r="L32" s="17"/>
      <c r="M32" s="17"/>
      <c r="N32" s="17"/>
      <c r="O32" s="17"/>
      <c r="P32" s="17"/>
      <c r="Q32" s="17"/>
      <c r="R32" s="18"/>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row>
    <row r="33" spans="1:49" x14ac:dyDescent="0.2">
      <c r="A33" s="107"/>
      <c r="B33" s="108"/>
      <c r="C33" s="108"/>
      <c r="D33" s="17"/>
      <c r="E33" s="39" t="s">
        <v>27</v>
      </c>
      <c r="F33" s="60">
        <f>$H$17*F32</f>
        <v>0</v>
      </c>
      <c r="G33" s="50">
        <f>$H$17*G32</f>
        <v>0</v>
      </c>
      <c r="H33" s="54">
        <f>$H$17*H32</f>
        <v>0</v>
      </c>
      <c r="I33" s="17"/>
      <c r="J33" s="17"/>
      <c r="K33" s="17"/>
      <c r="L33" s="17"/>
      <c r="M33" s="17"/>
      <c r="N33" s="17"/>
      <c r="O33" s="17"/>
      <c r="P33" s="17"/>
      <c r="Q33" s="17"/>
      <c r="R33" s="18"/>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row>
    <row r="34" spans="1:49" x14ac:dyDescent="0.2">
      <c r="A34" s="107"/>
      <c r="B34" s="108"/>
      <c r="C34" s="108"/>
      <c r="D34" s="17"/>
      <c r="E34" s="17"/>
      <c r="F34" s="17"/>
      <c r="G34" s="17"/>
      <c r="H34" s="17"/>
      <c r="I34" s="17"/>
      <c r="J34" s="17"/>
      <c r="K34" s="17"/>
      <c r="L34" s="17"/>
      <c r="M34" s="17"/>
      <c r="N34" s="17"/>
      <c r="O34" s="17"/>
      <c r="P34" s="17"/>
      <c r="Q34" s="17"/>
      <c r="R34" s="18"/>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row>
    <row r="35" spans="1:49" x14ac:dyDescent="0.2">
      <c r="A35" s="107"/>
      <c r="B35" s="108"/>
      <c r="C35" s="108"/>
      <c r="D35" s="17"/>
      <c r="E35" s="20" t="s">
        <v>35</v>
      </c>
      <c r="F35" s="17"/>
      <c r="G35" s="17"/>
      <c r="H35" s="17"/>
      <c r="I35" s="17"/>
      <c r="J35" s="17"/>
      <c r="K35" s="17"/>
      <c r="L35" s="17"/>
      <c r="M35" s="17"/>
      <c r="N35" s="17"/>
      <c r="O35" s="17"/>
      <c r="P35" s="17"/>
      <c r="Q35" s="17"/>
      <c r="R35" s="18"/>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row>
    <row r="36" spans="1:49" x14ac:dyDescent="0.2">
      <c r="A36" s="107"/>
      <c r="B36" s="108"/>
      <c r="C36" s="108"/>
      <c r="D36" s="17"/>
      <c r="E36" s="43" t="s">
        <v>37</v>
      </c>
      <c r="F36" s="17"/>
      <c r="G36" s="17"/>
      <c r="H36" s="17"/>
      <c r="I36" s="17"/>
      <c r="J36" s="17"/>
      <c r="K36" s="17"/>
      <c r="L36" s="17"/>
      <c r="M36" s="17"/>
      <c r="N36" s="17"/>
      <c r="O36" s="17"/>
      <c r="P36" s="17"/>
      <c r="Q36" s="17"/>
      <c r="R36" s="18"/>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row>
    <row r="37" spans="1:49" x14ac:dyDescent="0.2">
      <c r="A37" s="107"/>
      <c r="B37" s="108"/>
      <c r="C37" s="108"/>
      <c r="D37" s="17"/>
      <c r="E37" s="17" t="s">
        <v>34</v>
      </c>
      <c r="F37" s="17"/>
      <c r="G37" s="39">
        <f>'Revised service model (2)'!$F$18*7</f>
        <v>84</v>
      </c>
      <c r="H37" s="51"/>
      <c r="I37" s="17"/>
      <c r="J37" s="17"/>
      <c r="K37" s="17"/>
      <c r="L37" s="17"/>
      <c r="M37" s="17"/>
      <c r="N37" s="17"/>
      <c r="O37" s="17"/>
      <c r="P37" s="17"/>
      <c r="Q37" s="17"/>
      <c r="R37" s="18"/>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row>
    <row r="38" spans="1:49" x14ac:dyDescent="0.2">
      <c r="A38" s="107"/>
      <c r="B38" s="108"/>
      <c r="C38" s="108"/>
      <c r="D38" s="17"/>
      <c r="E38" s="17"/>
      <c r="F38" s="17"/>
      <c r="G38" s="17"/>
      <c r="H38" s="17"/>
      <c r="I38" s="17"/>
      <c r="J38" s="17"/>
      <c r="K38" s="17"/>
      <c r="L38" s="17"/>
      <c r="M38" s="17"/>
      <c r="N38" s="17"/>
      <c r="O38" s="17"/>
      <c r="P38" s="17"/>
      <c r="Q38" s="17"/>
      <c r="R38" s="18"/>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row>
    <row r="39" spans="1:49" x14ac:dyDescent="0.2">
      <c r="A39" s="107"/>
      <c r="B39" s="108"/>
      <c r="C39" s="108"/>
      <c r="D39" s="17"/>
      <c r="E39" s="39" t="s">
        <v>36</v>
      </c>
      <c r="F39" s="49" t="s">
        <v>2</v>
      </c>
      <c r="G39" s="39" t="s">
        <v>3</v>
      </c>
      <c r="H39" s="17"/>
      <c r="I39" s="17"/>
      <c r="J39" s="17"/>
      <c r="K39" s="17"/>
      <c r="L39" s="17"/>
      <c r="M39" s="17"/>
      <c r="N39" s="17"/>
      <c r="O39" s="17"/>
      <c r="P39" s="17"/>
      <c r="Q39" s="17"/>
      <c r="R39" s="18"/>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row>
    <row r="40" spans="1:49" x14ac:dyDescent="0.2">
      <c r="A40" s="107"/>
      <c r="B40" s="108"/>
      <c r="C40" s="108"/>
      <c r="D40" s="17"/>
      <c r="E40" s="39" t="s">
        <v>24</v>
      </c>
      <c r="F40" s="40">
        <f>'Revised service model (2)'!$I$59</f>
        <v>0</v>
      </c>
      <c r="G40" s="40">
        <f>'Revised service model (2)'!$I$61</f>
        <v>0</v>
      </c>
      <c r="H40" s="17"/>
      <c r="I40" s="17"/>
      <c r="J40" s="17"/>
      <c r="K40" s="17"/>
      <c r="L40" s="17"/>
      <c r="M40" s="17"/>
      <c r="N40" s="17"/>
      <c r="O40" s="17"/>
      <c r="P40" s="17"/>
      <c r="Q40" s="17"/>
      <c r="R40" s="18"/>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row>
    <row r="41" spans="1:49" x14ac:dyDescent="0.2">
      <c r="A41" s="107"/>
      <c r="B41" s="108"/>
      <c r="C41" s="108"/>
      <c r="D41" s="17"/>
      <c r="E41" s="39" t="s">
        <v>27</v>
      </c>
      <c r="F41" s="50">
        <f>$G$17*F40</f>
        <v>0</v>
      </c>
      <c r="G41" s="61">
        <f>$G$17*G40</f>
        <v>0</v>
      </c>
      <c r="H41" s="17"/>
      <c r="I41" s="17"/>
      <c r="J41" s="17"/>
      <c r="K41" s="17"/>
      <c r="L41" s="17"/>
      <c r="M41" s="17"/>
      <c r="N41" s="17"/>
      <c r="O41" s="17"/>
      <c r="P41" s="17"/>
      <c r="Q41" s="17"/>
      <c r="R41" s="18"/>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row>
    <row r="42" spans="1:49" x14ac:dyDescent="0.2">
      <c r="A42" s="107"/>
      <c r="B42" s="108"/>
      <c r="C42" s="108"/>
      <c r="D42" s="17"/>
      <c r="E42" s="17"/>
      <c r="F42" s="17"/>
      <c r="G42" s="17"/>
      <c r="H42" s="17"/>
      <c r="I42" s="17"/>
      <c r="J42" s="17"/>
      <c r="K42" s="17"/>
      <c r="L42" s="17"/>
      <c r="M42" s="17"/>
      <c r="N42" s="17"/>
      <c r="O42" s="17"/>
      <c r="P42" s="17"/>
      <c r="Q42" s="17"/>
      <c r="R42" s="18"/>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row>
    <row r="43" spans="1:49" x14ac:dyDescent="0.2">
      <c r="A43" s="107"/>
      <c r="B43" s="108"/>
      <c r="C43" s="108"/>
      <c r="D43" s="17"/>
      <c r="E43" s="43" t="s">
        <v>38</v>
      </c>
      <c r="F43" s="17"/>
      <c r="G43" s="17"/>
      <c r="H43" s="17"/>
      <c r="I43" s="17"/>
      <c r="J43" s="17"/>
      <c r="K43" s="17"/>
      <c r="L43" s="17"/>
      <c r="M43" s="17"/>
      <c r="N43" s="17"/>
      <c r="O43" s="17"/>
      <c r="P43" s="17"/>
      <c r="Q43" s="17"/>
      <c r="R43" s="18"/>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row>
    <row r="44" spans="1:49" x14ac:dyDescent="0.2">
      <c r="A44" s="107"/>
      <c r="B44" s="108"/>
      <c r="C44" s="108"/>
      <c r="D44" s="17"/>
      <c r="E44" s="17" t="s">
        <v>34</v>
      </c>
      <c r="F44" s="17"/>
      <c r="G44" s="39">
        <f>('Revised service model (2)'!$C$10+'Revised service model (2)'!$F$14+'Revised service model (2)'!$I$10)*7</f>
        <v>189</v>
      </c>
      <c r="H44" s="51"/>
      <c r="I44" s="17"/>
      <c r="J44" s="17"/>
      <c r="K44" s="17"/>
      <c r="L44" s="17"/>
      <c r="M44" s="17"/>
      <c r="N44" s="17"/>
      <c r="O44" s="17"/>
      <c r="P44" s="17"/>
      <c r="Q44" s="17"/>
      <c r="R44" s="18"/>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row>
    <row r="45" spans="1:49" x14ac:dyDescent="0.2">
      <c r="A45" s="107"/>
      <c r="B45" s="108"/>
      <c r="C45" s="108"/>
      <c r="D45" s="17"/>
      <c r="E45" s="17"/>
      <c r="F45" s="17"/>
      <c r="G45" s="17"/>
      <c r="H45" s="17"/>
      <c r="I45" s="17"/>
      <c r="J45" s="17"/>
      <c r="K45" s="17"/>
      <c r="L45" s="17"/>
      <c r="M45" s="17"/>
      <c r="N45" s="17"/>
      <c r="O45" s="17"/>
      <c r="P45" s="17"/>
      <c r="Q45" s="17"/>
      <c r="R45" s="18"/>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row>
    <row r="46" spans="1:49" x14ac:dyDescent="0.2">
      <c r="A46" s="107"/>
      <c r="B46" s="108"/>
      <c r="C46" s="108"/>
      <c r="D46" s="17"/>
      <c r="E46" s="39" t="s">
        <v>36</v>
      </c>
      <c r="F46" s="49" t="s">
        <v>2</v>
      </c>
      <c r="G46" s="39" t="s">
        <v>3</v>
      </c>
      <c r="H46" s="17"/>
      <c r="I46" s="17"/>
      <c r="J46" s="17"/>
      <c r="K46" s="17"/>
      <c r="L46" s="17"/>
      <c r="M46" s="17"/>
      <c r="N46" s="17"/>
      <c r="O46" s="17"/>
      <c r="P46" s="17"/>
      <c r="Q46" s="17"/>
      <c r="R46" s="18"/>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row>
    <row r="47" spans="1:49" x14ac:dyDescent="0.2">
      <c r="A47" s="107"/>
      <c r="B47" s="108"/>
      <c r="C47" s="108"/>
      <c r="D47" s="17"/>
      <c r="E47" s="39" t="s">
        <v>24</v>
      </c>
      <c r="F47" s="40">
        <f>'Revised service model (2)'!$I$59</f>
        <v>0</v>
      </c>
      <c r="G47" s="40">
        <f>'Revised service model (2)'!$I$61</f>
        <v>0</v>
      </c>
      <c r="H47" s="17"/>
      <c r="I47" s="17"/>
      <c r="J47" s="17"/>
      <c r="K47" s="17"/>
      <c r="L47" s="17"/>
      <c r="M47" s="17"/>
      <c r="N47" s="17"/>
      <c r="O47" s="17"/>
      <c r="P47" s="17"/>
      <c r="Q47" s="17"/>
      <c r="R47" s="18"/>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row>
    <row r="48" spans="1:49" x14ac:dyDescent="0.2">
      <c r="A48" s="107"/>
      <c r="B48" s="108"/>
      <c r="C48" s="108"/>
      <c r="D48" s="17"/>
      <c r="E48" s="39" t="s">
        <v>27</v>
      </c>
      <c r="F48" s="50">
        <f>$F$25*F47</f>
        <v>0</v>
      </c>
      <c r="G48" s="61">
        <f>$F$25*G47</f>
        <v>0</v>
      </c>
      <c r="H48" s="17"/>
      <c r="I48" s="17"/>
      <c r="J48" s="17"/>
      <c r="K48" s="17"/>
      <c r="L48" s="17"/>
      <c r="M48" s="17"/>
      <c r="N48" s="17"/>
      <c r="O48" s="17"/>
      <c r="P48" s="17"/>
      <c r="Q48" s="17"/>
      <c r="R48" s="18"/>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row>
    <row r="49" spans="1:49" x14ac:dyDescent="0.2">
      <c r="A49" s="107"/>
      <c r="B49" s="108"/>
      <c r="C49" s="108"/>
      <c r="D49" s="17"/>
      <c r="E49" s="17"/>
      <c r="F49" s="17"/>
      <c r="G49" s="17"/>
      <c r="H49" s="17"/>
      <c r="I49" s="17"/>
      <c r="J49" s="17"/>
      <c r="K49" s="17"/>
      <c r="L49" s="17"/>
      <c r="M49" s="17"/>
      <c r="N49" s="17"/>
      <c r="O49" s="17"/>
      <c r="P49" s="17"/>
      <c r="Q49" s="17"/>
      <c r="R49" s="18"/>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row>
    <row r="50" spans="1:49" x14ac:dyDescent="0.2">
      <c r="A50" s="107"/>
      <c r="B50" s="108"/>
      <c r="C50" s="108"/>
      <c r="D50" s="17"/>
      <c r="E50" s="43" t="s">
        <v>39</v>
      </c>
      <c r="F50" s="17"/>
      <c r="G50" s="17"/>
      <c r="H50" s="17"/>
      <c r="I50" s="17"/>
      <c r="J50" s="17"/>
      <c r="K50" s="17"/>
      <c r="L50" s="17"/>
      <c r="M50" s="17"/>
      <c r="N50" s="17"/>
      <c r="O50" s="17"/>
      <c r="P50" s="17"/>
      <c r="Q50" s="17"/>
      <c r="R50" s="18"/>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row>
    <row r="51" spans="1:49" x14ac:dyDescent="0.2">
      <c r="A51" s="107"/>
      <c r="B51" s="108"/>
      <c r="C51" s="108"/>
      <c r="D51" s="17"/>
      <c r="E51" s="17" t="s">
        <v>34</v>
      </c>
      <c r="F51" s="17"/>
      <c r="G51" s="39">
        <f>('Revised service model (2)'!$D$24+'Revised service model (2)'!$H$24)*7</f>
        <v>168</v>
      </c>
      <c r="H51" s="51"/>
      <c r="I51" s="17"/>
      <c r="J51" s="17"/>
      <c r="K51" s="17"/>
      <c r="L51" s="17"/>
      <c r="M51" s="17"/>
      <c r="N51" s="17"/>
      <c r="O51" s="17"/>
      <c r="P51" s="17"/>
      <c r="Q51" s="17"/>
      <c r="R51" s="18"/>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row>
    <row r="52" spans="1:49" x14ac:dyDescent="0.2">
      <c r="A52" s="107"/>
      <c r="B52" s="108"/>
      <c r="C52" s="108"/>
      <c r="D52" s="17"/>
      <c r="E52" s="17"/>
      <c r="F52" s="17"/>
      <c r="G52" s="17"/>
      <c r="H52" s="17"/>
      <c r="I52" s="17"/>
      <c r="J52" s="17"/>
      <c r="K52" s="17"/>
      <c r="L52" s="17"/>
      <c r="M52" s="17"/>
      <c r="N52" s="17"/>
      <c r="O52" s="17"/>
      <c r="P52" s="17"/>
      <c r="Q52" s="17"/>
      <c r="R52" s="18"/>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row>
    <row r="53" spans="1:49" x14ac:dyDescent="0.2">
      <c r="A53" s="107"/>
      <c r="B53" s="108"/>
      <c r="C53" s="108"/>
      <c r="D53" s="17"/>
      <c r="E53" s="39" t="s">
        <v>36</v>
      </c>
      <c r="F53" s="49" t="s">
        <v>2</v>
      </c>
      <c r="G53" s="39" t="s">
        <v>3</v>
      </c>
      <c r="H53" s="17"/>
      <c r="I53" s="17"/>
      <c r="J53" s="17"/>
      <c r="K53" s="17"/>
      <c r="L53" s="17"/>
      <c r="M53" s="17"/>
      <c r="N53" s="17"/>
      <c r="O53" s="17"/>
      <c r="P53" s="17"/>
      <c r="Q53" s="17"/>
      <c r="R53" s="18"/>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row>
    <row r="54" spans="1:49" x14ac:dyDescent="0.2">
      <c r="A54" s="107"/>
      <c r="B54" s="108"/>
      <c r="C54" s="108"/>
      <c r="D54" s="17"/>
      <c r="E54" s="39" t="s">
        <v>24</v>
      </c>
      <c r="F54" s="40">
        <f>'Revised service model (2)'!$I$59</f>
        <v>0</v>
      </c>
      <c r="G54" s="40">
        <f>'Revised service model (2)'!$I$61</f>
        <v>0</v>
      </c>
      <c r="H54" s="17"/>
      <c r="I54" s="17"/>
      <c r="J54" s="17"/>
      <c r="K54" s="17"/>
      <c r="L54" s="17"/>
      <c r="M54" s="17"/>
      <c r="N54" s="17"/>
      <c r="O54" s="17"/>
      <c r="P54" s="17"/>
      <c r="Q54" s="17"/>
      <c r="R54" s="18"/>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row>
    <row r="55" spans="1:49" x14ac:dyDescent="0.2">
      <c r="A55" s="107"/>
      <c r="B55" s="108"/>
      <c r="C55" s="108"/>
      <c r="D55" s="17"/>
      <c r="E55" s="39" t="s">
        <v>27</v>
      </c>
      <c r="F55" s="50">
        <f>$F$33*F54</f>
        <v>0</v>
      </c>
      <c r="G55" s="61">
        <f>$F$33*G54</f>
        <v>0</v>
      </c>
      <c r="H55" s="17"/>
      <c r="I55" s="17"/>
      <c r="J55" s="17"/>
      <c r="K55" s="17"/>
      <c r="L55" s="17"/>
      <c r="M55" s="17"/>
      <c r="N55" s="17"/>
      <c r="O55" s="17"/>
      <c r="P55" s="17"/>
      <c r="Q55" s="17"/>
      <c r="R55" s="18"/>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row>
    <row r="56" spans="1:49" x14ac:dyDescent="0.2">
      <c r="A56" s="107"/>
      <c r="B56" s="108"/>
      <c r="C56" s="108"/>
      <c r="D56" s="17"/>
      <c r="E56" s="17"/>
      <c r="F56" s="17"/>
      <c r="G56" s="17"/>
      <c r="H56" s="17"/>
      <c r="I56" s="17"/>
      <c r="J56" s="17"/>
      <c r="K56" s="17"/>
      <c r="L56" s="17"/>
      <c r="M56" s="17"/>
      <c r="N56" s="17"/>
      <c r="O56" s="17"/>
      <c r="P56" s="17"/>
      <c r="Q56" s="17"/>
      <c r="R56" s="18"/>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row>
    <row r="57" spans="1:49" x14ac:dyDescent="0.2">
      <c r="A57" s="107"/>
      <c r="B57" s="108"/>
      <c r="C57" s="108"/>
      <c r="D57" s="17"/>
      <c r="E57" s="51" t="s">
        <v>64</v>
      </c>
      <c r="F57" s="51"/>
      <c r="G57" s="39">
        <f>('Revised service model (2)'!$J$15*7)</f>
        <v>84</v>
      </c>
      <c r="H57" s="17"/>
      <c r="I57" s="17"/>
      <c r="J57" s="17"/>
      <c r="K57" s="17"/>
      <c r="L57" s="17"/>
      <c r="M57" s="17"/>
      <c r="N57" s="17"/>
      <c r="O57" s="17"/>
      <c r="P57" s="17"/>
      <c r="Q57" s="17"/>
      <c r="R57" s="18"/>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row>
    <row r="58" spans="1:49" x14ac:dyDescent="0.2">
      <c r="A58" s="107"/>
      <c r="B58" s="108"/>
      <c r="C58" s="108"/>
      <c r="D58" s="17"/>
      <c r="E58" s="17"/>
      <c r="F58" s="17"/>
      <c r="G58" s="17"/>
      <c r="H58" s="17"/>
      <c r="I58" s="17"/>
      <c r="J58" s="17"/>
      <c r="K58" s="17"/>
      <c r="L58" s="17"/>
      <c r="M58" s="17"/>
      <c r="N58" s="17"/>
      <c r="O58" s="17"/>
      <c r="P58" s="17"/>
      <c r="Q58" s="17"/>
      <c r="R58" s="18"/>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row>
    <row r="59" spans="1:49" x14ac:dyDescent="0.2">
      <c r="A59" s="107"/>
      <c r="B59" s="108"/>
      <c r="C59" s="108"/>
      <c r="D59" s="17"/>
      <c r="E59" s="20" t="s">
        <v>54</v>
      </c>
      <c r="F59" s="17"/>
      <c r="G59" s="17"/>
      <c r="H59" s="17"/>
      <c r="I59" s="17"/>
      <c r="J59" s="17"/>
      <c r="K59" s="17"/>
      <c r="L59" s="17"/>
      <c r="M59" s="17"/>
      <c r="N59" s="17"/>
      <c r="O59" s="17"/>
      <c r="P59" s="17"/>
      <c r="Q59" s="17"/>
      <c r="R59" s="18"/>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row>
    <row r="60" spans="1:49" x14ac:dyDescent="0.2">
      <c r="A60" s="107"/>
      <c r="B60" s="108"/>
      <c r="C60" s="108"/>
      <c r="D60" s="17"/>
      <c r="E60" s="43" t="s">
        <v>42</v>
      </c>
      <c r="F60" s="17"/>
      <c r="G60" s="17"/>
      <c r="H60" s="17"/>
      <c r="I60" s="74" t="s">
        <v>77</v>
      </c>
      <c r="J60" s="17"/>
      <c r="K60" s="17"/>
      <c r="L60" s="17"/>
      <c r="M60" s="17"/>
      <c r="N60" s="17"/>
      <c r="O60" s="17"/>
      <c r="P60" s="17"/>
      <c r="Q60" s="17"/>
      <c r="R60" s="18"/>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row>
    <row r="61" spans="1:49" x14ac:dyDescent="0.2">
      <c r="A61" s="107"/>
      <c r="B61" s="108"/>
      <c r="C61" s="108"/>
      <c r="D61" s="17"/>
      <c r="E61" s="17" t="s">
        <v>41</v>
      </c>
      <c r="F61" s="17"/>
      <c r="G61" s="83">
        <f>('Revised service model (2)'!$K$30*7)</f>
        <v>73.149999999999991</v>
      </c>
      <c r="H61" s="17"/>
      <c r="I61" s="73">
        <f>I17</f>
        <v>0</v>
      </c>
      <c r="J61" s="17"/>
      <c r="K61" s="17"/>
      <c r="L61" s="17"/>
      <c r="M61" s="17"/>
      <c r="N61" s="17"/>
      <c r="O61" s="17"/>
      <c r="P61" s="17"/>
      <c r="Q61" s="17"/>
      <c r="R61" s="18"/>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row>
    <row r="62" spans="1:49" x14ac:dyDescent="0.2">
      <c r="A62" s="107"/>
      <c r="B62" s="108"/>
      <c r="C62" s="108"/>
      <c r="D62" s="17"/>
      <c r="E62" s="17"/>
      <c r="F62" s="17"/>
      <c r="G62" s="58"/>
      <c r="H62" s="17"/>
      <c r="I62" s="69"/>
      <c r="J62" s="17"/>
      <c r="K62" s="17"/>
      <c r="L62" s="17"/>
      <c r="M62" s="17"/>
      <c r="N62" s="17"/>
      <c r="O62" s="17"/>
      <c r="P62" s="17"/>
      <c r="Q62" s="17"/>
      <c r="R62" s="18"/>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row>
    <row r="63" spans="1:49" x14ac:dyDescent="0.2">
      <c r="A63" s="107"/>
      <c r="B63" s="108"/>
      <c r="C63" s="108"/>
      <c r="D63" s="17"/>
      <c r="E63" s="70" t="s">
        <v>81</v>
      </c>
      <c r="F63" s="17"/>
      <c r="G63" s="58"/>
      <c r="H63" s="17"/>
      <c r="I63" s="69"/>
      <c r="J63" s="17"/>
      <c r="K63" s="17"/>
      <c r="L63" s="17"/>
      <c r="M63" s="17"/>
      <c r="N63" s="17"/>
      <c r="O63" s="17"/>
      <c r="P63" s="17"/>
      <c r="Q63" s="17"/>
      <c r="R63" s="18"/>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row>
    <row r="64" spans="1:49" x14ac:dyDescent="0.2">
      <c r="A64" s="107"/>
      <c r="B64" s="108"/>
      <c r="C64" s="108"/>
      <c r="D64" s="17"/>
      <c r="E64" s="70" t="s">
        <v>82</v>
      </c>
      <c r="F64" s="17"/>
      <c r="G64" s="71">
        <f>G61/(365.25/12)</f>
        <v>2.4032854209445582</v>
      </c>
      <c r="H64" s="17"/>
      <c r="I64" s="72" t="s">
        <v>83</v>
      </c>
      <c r="J64" s="41">
        <f>'Capacity - Revised (2)'!$L$11*(ROUND(G64,0))</f>
        <v>80</v>
      </c>
      <c r="K64" s="17"/>
      <c r="L64" s="17"/>
      <c r="M64" s="17"/>
      <c r="N64" s="17"/>
      <c r="O64" s="17"/>
      <c r="P64" s="17"/>
      <c r="Q64" s="17"/>
      <c r="R64" s="18"/>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row>
    <row r="65" spans="1:49" x14ac:dyDescent="0.2">
      <c r="A65" s="107"/>
      <c r="B65" s="108"/>
      <c r="C65" s="108"/>
      <c r="D65" s="17"/>
      <c r="E65" s="17"/>
      <c r="F65" s="17"/>
      <c r="G65" s="17"/>
      <c r="H65" s="17"/>
      <c r="I65" s="67"/>
      <c r="J65" s="17"/>
      <c r="K65" s="17"/>
      <c r="L65" s="17"/>
      <c r="M65" s="17"/>
      <c r="N65" s="17"/>
      <c r="O65" s="17"/>
      <c r="P65" s="17"/>
      <c r="Q65" s="17"/>
      <c r="R65" s="18"/>
      <c r="S65" s="109"/>
      <c r="T65" s="109"/>
      <c r="U65" s="109"/>
      <c r="V65" s="109"/>
      <c r="W65" s="109"/>
      <c r="X65" s="109"/>
      <c r="Y65" s="109"/>
      <c r="Z65" s="109"/>
      <c r="AA65" s="109"/>
      <c r="AB65" s="109"/>
      <c r="AC65" s="109"/>
      <c r="AD65" s="109"/>
      <c r="AE65" s="109"/>
      <c r="AF65" s="109"/>
      <c r="AG65" s="109"/>
      <c r="AH65" s="1"/>
      <c r="AI65" s="1"/>
      <c r="AJ65" s="1"/>
      <c r="AK65" s="1"/>
      <c r="AL65" s="1"/>
      <c r="AM65" s="1"/>
      <c r="AN65" s="1"/>
      <c r="AO65" s="1"/>
      <c r="AP65" s="1"/>
      <c r="AQ65" s="1"/>
      <c r="AR65" s="1"/>
      <c r="AS65" s="1"/>
      <c r="AT65" s="1"/>
      <c r="AU65" s="1"/>
      <c r="AV65" s="1"/>
      <c r="AW65" s="1"/>
    </row>
    <row r="66" spans="1:49" x14ac:dyDescent="0.2">
      <c r="A66" s="107"/>
      <c r="B66" s="108"/>
      <c r="C66" s="108"/>
      <c r="D66" s="17"/>
      <c r="E66" s="70" t="s">
        <v>84</v>
      </c>
      <c r="F66" s="70"/>
      <c r="G66" s="70"/>
      <c r="H66" s="70"/>
      <c r="I66" s="79">
        <f>I61/J64</f>
        <v>0</v>
      </c>
      <c r="J66" s="17"/>
      <c r="K66" s="17"/>
      <c r="L66" s="17"/>
      <c r="M66" s="17"/>
      <c r="N66" s="17"/>
      <c r="O66" s="17"/>
      <c r="P66" s="17"/>
      <c r="Q66" s="17"/>
      <c r="R66" s="18"/>
      <c r="S66" s="109"/>
      <c r="T66" s="109"/>
      <c r="U66" s="109"/>
      <c r="V66" s="109"/>
      <c r="W66" s="109"/>
      <c r="X66" s="109"/>
      <c r="Y66" s="109"/>
      <c r="Z66" s="109"/>
      <c r="AA66" s="109"/>
      <c r="AB66" s="109"/>
      <c r="AC66" s="109"/>
      <c r="AD66" s="109"/>
      <c r="AE66" s="109"/>
      <c r="AF66" s="109"/>
      <c r="AG66" s="109"/>
      <c r="AH66" s="1"/>
      <c r="AI66" s="1"/>
      <c r="AJ66" s="1"/>
      <c r="AK66" s="1"/>
      <c r="AL66" s="1"/>
      <c r="AM66" s="1"/>
      <c r="AN66" s="1"/>
      <c r="AO66" s="1"/>
      <c r="AP66" s="1"/>
      <c r="AQ66" s="1"/>
      <c r="AR66" s="1"/>
      <c r="AS66" s="1"/>
      <c r="AT66" s="1"/>
      <c r="AU66" s="1"/>
      <c r="AV66" s="1"/>
      <c r="AW66" s="1"/>
    </row>
    <row r="67" spans="1:49" x14ac:dyDescent="0.2">
      <c r="A67" s="107"/>
      <c r="B67" s="108"/>
      <c r="C67" s="108"/>
      <c r="D67" s="17"/>
      <c r="E67" s="70" t="s">
        <v>85</v>
      </c>
      <c r="F67" s="17"/>
      <c r="G67" s="17"/>
      <c r="H67" s="17"/>
      <c r="I67" s="79">
        <f>IF(I61/J64&lt;=1,0,I66-1)</f>
        <v>0</v>
      </c>
      <c r="J67" s="80" t="str">
        <f>IF(I67&gt;0,"OVER","OK")</f>
        <v>OK</v>
      </c>
      <c r="K67" s="17" t="s">
        <v>101</v>
      </c>
      <c r="L67" s="17"/>
      <c r="M67" s="17"/>
      <c r="N67" s="17"/>
      <c r="O67" s="17"/>
      <c r="P67" s="17"/>
      <c r="Q67" s="17"/>
      <c r="R67" s="18"/>
      <c r="S67" s="109"/>
      <c r="T67" s="109"/>
      <c r="U67" s="109"/>
      <c r="V67" s="109"/>
      <c r="W67" s="109"/>
      <c r="X67" s="109"/>
      <c r="Y67" s="109"/>
      <c r="Z67" s="109"/>
      <c r="AA67" s="109"/>
      <c r="AB67" s="109"/>
      <c r="AC67" s="109"/>
      <c r="AD67" s="109"/>
      <c r="AE67" s="109"/>
      <c r="AF67" s="109"/>
      <c r="AG67" s="109"/>
      <c r="AH67" s="1"/>
      <c r="AI67" s="1"/>
      <c r="AJ67" s="1"/>
      <c r="AK67" s="1"/>
      <c r="AL67" s="1"/>
      <c r="AM67" s="1"/>
      <c r="AN67" s="1"/>
      <c r="AO67" s="1"/>
      <c r="AP67" s="1"/>
      <c r="AQ67" s="1"/>
      <c r="AR67" s="1"/>
      <c r="AS67" s="1"/>
      <c r="AT67" s="1"/>
      <c r="AU67" s="1"/>
      <c r="AV67" s="1"/>
      <c r="AW67" s="1"/>
    </row>
    <row r="68" spans="1:49" x14ac:dyDescent="0.2">
      <c r="A68" s="107"/>
      <c r="B68" s="108"/>
      <c r="C68" s="108"/>
      <c r="D68" s="17"/>
      <c r="E68" s="70"/>
      <c r="F68" s="17"/>
      <c r="G68" s="17"/>
      <c r="H68" s="17"/>
      <c r="I68" s="75"/>
      <c r="J68" s="17"/>
      <c r="K68" s="17"/>
      <c r="L68" s="17"/>
      <c r="M68" s="17"/>
      <c r="N68" s="17"/>
      <c r="O68" s="17"/>
      <c r="P68" s="17"/>
      <c r="Q68" s="17"/>
      <c r="R68" s="18"/>
      <c r="S68" s="25"/>
      <c r="T68" s="25"/>
      <c r="U68" s="25"/>
      <c r="V68" s="25"/>
      <c r="W68" s="25"/>
      <c r="X68" s="25"/>
      <c r="Y68" s="25"/>
      <c r="Z68" s="25"/>
      <c r="AA68" s="25"/>
      <c r="AB68" s="25"/>
      <c r="AC68" s="25"/>
      <c r="AD68" s="25"/>
      <c r="AE68" s="25"/>
      <c r="AF68" s="109"/>
      <c r="AG68" s="109"/>
      <c r="AH68" s="25"/>
      <c r="AI68" s="25"/>
      <c r="AJ68" s="25"/>
      <c r="AK68" s="25"/>
      <c r="AL68" s="25"/>
      <c r="AM68" s="1"/>
      <c r="AN68" s="1"/>
      <c r="AO68" s="1"/>
      <c r="AP68" s="1"/>
      <c r="AQ68" s="1"/>
      <c r="AR68" s="1"/>
      <c r="AS68" s="1"/>
      <c r="AT68" s="1"/>
      <c r="AU68" s="1"/>
      <c r="AV68" s="1"/>
      <c r="AW68" s="1"/>
    </row>
    <row r="69" spans="1:49" x14ac:dyDescent="0.2">
      <c r="A69" s="107"/>
      <c r="B69" s="108"/>
      <c r="C69" s="108"/>
      <c r="D69" s="17"/>
      <c r="E69" s="70" t="s">
        <v>86</v>
      </c>
      <c r="F69" s="17"/>
      <c r="G69" s="71">
        <f>IF(I67=0,0,G64+(1/'Capacity - Revised (2)'!$L$11))</f>
        <v>0</v>
      </c>
      <c r="H69" s="17"/>
      <c r="I69" s="76" t="s">
        <v>88</v>
      </c>
      <c r="J69" s="17"/>
      <c r="K69" s="17"/>
      <c r="L69" s="17"/>
      <c r="M69" s="17"/>
      <c r="N69" s="17"/>
      <c r="O69" s="17"/>
      <c r="P69" s="17"/>
      <c r="Q69" s="17"/>
      <c r="R69" s="18"/>
      <c r="S69" s="25"/>
      <c r="T69" s="25"/>
      <c r="U69" s="25"/>
      <c r="V69" s="25"/>
      <c r="W69" s="25"/>
      <c r="X69" s="25"/>
      <c r="Y69" s="25"/>
      <c r="Z69" s="25"/>
      <c r="AA69" s="25"/>
      <c r="AB69" s="25"/>
      <c r="AC69" s="25"/>
      <c r="AD69" s="25"/>
      <c r="AE69" s="25"/>
      <c r="AF69" s="109"/>
      <c r="AG69" s="109"/>
      <c r="AH69" s="25"/>
      <c r="AI69" s="25"/>
      <c r="AJ69" s="25"/>
      <c r="AK69" s="25"/>
      <c r="AL69" s="25"/>
      <c r="AM69" s="1"/>
      <c r="AN69" s="1"/>
      <c r="AO69" s="1"/>
      <c r="AP69" s="1"/>
      <c r="AQ69" s="1"/>
      <c r="AR69" s="1"/>
      <c r="AS69" s="1"/>
      <c r="AT69" s="1"/>
      <c r="AU69" s="1"/>
      <c r="AV69" s="1"/>
      <c r="AW69" s="1"/>
    </row>
    <row r="70" spans="1:49" x14ac:dyDescent="0.2">
      <c r="A70" s="107"/>
      <c r="B70" s="108"/>
      <c r="C70" s="108"/>
      <c r="D70" s="17"/>
      <c r="E70" s="70" t="s">
        <v>87</v>
      </c>
      <c r="F70" s="17"/>
      <c r="G70" s="71">
        <f>IF(I67=0,0,I66*G64)</f>
        <v>0</v>
      </c>
      <c r="H70" s="17"/>
      <c r="I70" s="76" t="s">
        <v>89</v>
      </c>
      <c r="J70" s="71">
        <f>(G69+G70)/2</f>
        <v>0</v>
      </c>
      <c r="K70" s="17"/>
      <c r="L70" s="17"/>
      <c r="M70" s="17"/>
      <c r="N70" s="17"/>
      <c r="O70" s="17"/>
      <c r="P70" s="17"/>
      <c r="Q70" s="17"/>
      <c r="R70" s="18"/>
      <c r="S70" s="25"/>
      <c r="T70" s="25"/>
      <c r="U70" s="25"/>
      <c r="V70" s="25"/>
      <c r="W70" s="25"/>
      <c r="X70" s="25"/>
      <c r="Y70" s="25"/>
      <c r="Z70" s="25"/>
      <c r="AA70" s="25"/>
      <c r="AB70" s="25"/>
      <c r="AC70" s="25"/>
      <c r="AD70" s="25"/>
      <c r="AE70" s="25"/>
      <c r="AF70" s="109"/>
      <c r="AG70" s="109"/>
      <c r="AH70" s="25"/>
      <c r="AI70" s="25"/>
      <c r="AJ70" s="25"/>
      <c r="AK70" s="25"/>
      <c r="AL70" s="25"/>
      <c r="AM70" s="1"/>
      <c r="AN70" s="1"/>
      <c r="AO70" s="1"/>
      <c r="AP70" s="1"/>
      <c r="AQ70" s="1"/>
      <c r="AR70" s="1"/>
      <c r="AS70" s="1"/>
      <c r="AT70" s="1"/>
      <c r="AU70" s="1"/>
      <c r="AV70" s="1"/>
      <c r="AW70" s="1"/>
    </row>
    <row r="71" spans="1:49" x14ac:dyDescent="0.2">
      <c r="A71" s="107"/>
      <c r="B71" s="108"/>
      <c r="C71" s="108"/>
      <c r="D71" s="17"/>
      <c r="E71" s="17"/>
      <c r="F71" s="17"/>
      <c r="G71" s="17"/>
      <c r="H71" s="17"/>
      <c r="I71" s="67"/>
      <c r="J71" s="17"/>
      <c r="K71" s="17"/>
      <c r="L71" s="17"/>
      <c r="M71" s="17"/>
      <c r="N71" s="17"/>
      <c r="O71" s="17"/>
      <c r="P71" s="17"/>
      <c r="Q71" s="17"/>
      <c r="R71" s="18"/>
      <c r="S71" s="25"/>
      <c r="T71" s="25"/>
      <c r="U71" s="25"/>
      <c r="V71" s="25"/>
      <c r="W71" s="25"/>
      <c r="X71" s="25"/>
      <c r="Y71" s="25"/>
      <c r="Z71" s="25"/>
      <c r="AA71" s="25"/>
      <c r="AB71" s="25"/>
      <c r="AC71" s="25"/>
      <c r="AD71" s="25"/>
      <c r="AE71" s="25"/>
      <c r="AF71" s="109"/>
      <c r="AG71" s="109"/>
      <c r="AH71" s="25"/>
      <c r="AI71" s="25"/>
      <c r="AJ71" s="25"/>
      <c r="AK71" s="25"/>
      <c r="AL71" s="25"/>
      <c r="AM71" s="1"/>
      <c r="AN71" s="1"/>
      <c r="AO71" s="1"/>
      <c r="AP71" s="1"/>
      <c r="AQ71" s="1"/>
      <c r="AR71" s="1"/>
      <c r="AS71" s="1"/>
      <c r="AT71" s="1"/>
      <c r="AU71" s="1"/>
      <c r="AV71" s="1"/>
      <c r="AW71" s="1"/>
    </row>
    <row r="72" spans="1:49" x14ac:dyDescent="0.2">
      <c r="A72" s="107"/>
      <c r="B72" s="108"/>
      <c r="C72" s="108"/>
      <c r="D72" s="17"/>
      <c r="E72" s="70" t="s">
        <v>90</v>
      </c>
      <c r="F72" s="17"/>
      <c r="G72" s="17"/>
      <c r="H72" s="17"/>
      <c r="I72" s="67"/>
      <c r="J72" s="71">
        <f>IFERROR(((I61-J64)*J70)/I61,0)</f>
        <v>0</v>
      </c>
      <c r="K72" s="17"/>
      <c r="L72" s="17"/>
      <c r="M72" s="17"/>
      <c r="N72" s="17"/>
      <c r="O72" s="17"/>
      <c r="P72" s="17"/>
      <c r="Q72" s="17"/>
      <c r="R72" s="18"/>
      <c r="S72" s="25"/>
      <c r="T72" s="25"/>
      <c r="U72" s="25"/>
      <c r="V72" s="25"/>
      <c r="W72" s="25"/>
      <c r="X72" s="25"/>
      <c r="Y72" s="25"/>
      <c r="Z72" s="25"/>
      <c r="AA72" s="25"/>
      <c r="AB72" s="25"/>
      <c r="AC72" s="25"/>
      <c r="AD72" s="25"/>
      <c r="AE72" s="25"/>
      <c r="AF72" s="109"/>
      <c r="AG72" s="109"/>
      <c r="AH72" s="25"/>
      <c r="AI72" s="25"/>
      <c r="AJ72" s="25"/>
      <c r="AK72" s="25"/>
      <c r="AL72" s="25"/>
      <c r="AM72" s="1"/>
      <c r="AN72" s="1"/>
      <c r="AO72" s="1"/>
      <c r="AP72" s="1"/>
      <c r="AQ72" s="1"/>
      <c r="AR72" s="1"/>
      <c r="AS72" s="1"/>
      <c r="AT72" s="1"/>
      <c r="AU72" s="1"/>
      <c r="AV72" s="1"/>
      <c r="AW72" s="1"/>
    </row>
    <row r="73" spans="1:49" x14ac:dyDescent="0.2">
      <c r="A73" s="107"/>
      <c r="B73" s="108"/>
      <c r="C73" s="108"/>
      <c r="D73" s="17"/>
      <c r="E73" s="70" t="s">
        <v>91</v>
      </c>
      <c r="F73" s="17"/>
      <c r="G73" s="17"/>
      <c r="H73" s="17"/>
      <c r="I73" s="67"/>
      <c r="J73" s="71">
        <f>J72*(365.35/12)</f>
        <v>0</v>
      </c>
      <c r="K73" s="17"/>
      <c r="L73" s="17"/>
      <c r="M73" s="17"/>
      <c r="N73" s="17"/>
      <c r="O73" s="17"/>
      <c r="P73" s="17"/>
      <c r="Q73" s="17"/>
      <c r="R73" s="18"/>
      <c r="S73" s="25"/>
      <c r="T73" s="25"/>
      <c r="U73" s="25"/>
      <c r="V73" s="25"/>
      <c r="W73" s="25" t="s">
        <v>104</v>
      </c>
      <c r="X73" s="25"/>
      <c r="Y73" s="25"/>
      <c r="Z73" s="25"/>
      <c r="AA73" s="25"/>
      <c r="AB73" s="25"/>
      <c r="AC73" s="25"/>
      <c r="AD73" s="25"/>
      <c r="AE73" s="25"/>
      <c r="AF73" s="109"/>
      <c r="AG73" s="109"/>
      <c r="AH73" s="25"/>
      <c r="AI73" s="25"/>
      <c r="AJ73" s="25"/>
      <c r="AK73" s="25"/>
      <c r="AL73" s="25"/>
      <c r="AM73" s="1"/>
      <c r="AN73" s="1"/>
      <c r="AO73" s="1"/>
      <c r="AP73" s="1"/>
      <c r="AQ73" s="1"/>
      <c r="AR73" s="1"/>
      <c r="AS73" s="1"/>
      <c r="AT73" s="1"/>
      <c r="AU73" s="1"/>
      <c r="AV73" s="1"/>
      <c r="AW73" s="1"/>
    </row>
    <row r="74" spans="1:49" x14ac:dyDescent="0.2">
      <c r="A74" s="107"/>
      <c r="B74" s="108"/>
      <c r="C74" s="108"/>
      <c r="D74" s="17"/>
      <c r="E74" s="70"/>
      <c r="F74" s="17"/>
      <c r="G74" s="17"/>
      <c r="H74" s="17"/>
      <c r="I74" s="67"/>
      <c r="J74" s="77"/>
      <c r="K74" s="17"/>
      <c r="L74" s="17"/>
      <c r="M74" s="17"/>
      <c r="N74" s="17"/>
      <c r="O74" s="17"/>
      <c r="P74" s="17"/>
      <c r="Q74" s="17"/>
      <c r="R74" s="18"/>
      <c r="S74" s="25"/>
      <c r="T74" s="94"/>
      <c r="U74" s="25"/>
      <c r="V74" s="25"/>
      <c r="W74" s="94" t="str">
        <f>IF((OR(J67="OVER",J84="OVER",J101="OVER",J118="OVER",J134="OVER",J150="OVER")),"OVER","FINE")</f>
        <v>FINE</v>
      </c>
      <c r="X74" s="25"/>
      <c r="Y74" s="25"/>
      <c r="Z74" s="25"/>
      <c r="AA74" s="25"/>
      <c r="AB74" s="25"/>
      <c r="AC74" s="25"/>
      <c r="AD74" s="25"/>
      <c r="AE74" s="25"/>
      <c r="AF74" s="109"/>
      <c r="AG74" s="109"/>
      <c r="AH74" s="25"/>
      <c r="AI74" s="25"/>
      <c r="AJ74" s="25"/>
      <c r="AK74" s="25"/>
      <c r="AL74" s="25"/>
      <c r="AM74" s="1"/>
      <c r="AN74" s="1"/>
      <c r="AO74" s="1"/>
      <c r="AP74" s="1"/>
      <c r="AQ74" s="1"/>
      <c r="AR74" s="1"/>
      <c r="AS74" s="1"/>
      <c r="AT74" s="1"/>
      <c r="AU74" s="1"/>
      <c r="AV74" s="1"/>
      <c r="AW74" s="1"/>
    </row>
    <row r="75" spans="1:49" x14ac:dyDescent="0.2">
      <c r="A75" s="107"/>
      <c r="B75" s="108"/>
      <c r="C75" s="108"/>
      <c r="D75" s="17"/>
      <c r="E75" s="70" t="s">
        <v>92</v>
      </c>
      <c r="F75" s="17"/>
      <c r="G75" s="17"/>
      <c r="H75" s="17"/>
      <c r="I75" s="67"/>
      <c r="J75" s="84">
        <f>G61+J73</f>
        <v>73.149999999999991</v>
      </c>
      <c r="K75" s="17"/>
      <c r="L75" s="17"/>
      <c r="M75" s="17"/>
      <c r="N75" s="17"/>
      <c r="O75" s="17"/>
      <c r="P75" s="17"/>
      <c r="Q75" s="17"/>
      <c r="R75" s="18"/>
      <c r="S75" s="25"/>
      <c r="T75" s="25"/>
      <c r="U75" s="25"/>
      <c r="V75" s="25"/>
      <c r="W75" s="25" t="str">
        <f>J67</f>
        <v>OK</v>
      </c>
      <c r="X75" s="25">
        <f>J73/7</f>
        <v>0</v>
      </c>
      <c r="Y75" s="25"/>
      <c r="Z75" s="25"/>
      <c r="AA75" s="25"/>
      <c r="AB75" s="25"/>
      <c r="AC75" s="25"/>
      <c r="AD75" s="25"/>
      <c r="AE75" s="25"/>
      <c r="AF75" s="109"/>
      <c r="AG75" s="109"/>
      <c r="AH75" s="25"/>
      <c r="AI75" s="25"/>
      <c r="AJ75" s="25"/>
      <c r="AK75" s="25"/>
      <c r="AL75" s="25"/>
      <c r="AM75" s="1"/>
      <c r="AN75" s="1"/>
      <c r="AO75" s="1"/>
      <c r="AP75" s="1"/>
      <c r="AQ75" s="1"/>
      <c r="AR75" s="1"/>
      <c r="AS75" s="1"/>
      <c r="AT75" s="1"/>
      <c r="AU75" s="1"/>
      <c r="AV75" s="1"/>
      <c r="AW75" s="1"/>
    </row>
    <row r="76" spans="1:49" x14ac:dyDescent="0.2">
      <c r="A76" s="107"/>
      <c r="B76" s="108"/>
      <c r="C76" s="108"/>
      <c r="D76" s="17"/>
      <c r="E76" s="17"/>
      <c r="F76" s="17"/>
      <c r="G76" s="17"/>
      <c r="H76" s="17"/>
      <c r="I76" s="67"/>
      <c r="J76" s="17"/>
      <c r="K76" s="17"/>
      <c r="L76" s="17"/>
      <c r="M76" s="17"/>
      <c r="N76" s="17"/>
      <c r="O76" s="17"/>
      <c r="P76" s="17"/>
      <c r="Q76" s="17"/>
      <c r="R76" s="18"/>
      <c r="S76" s="25"/>
      <c r="T76" s="25"/>
      <c r="U76" s="25"/>
      <c r="V76" s="25"/>
      <c r="W76" s="25" t="str">
        <f>J84</f>
        <v>OK</v>
      </c>
      <c r="X76" s="25">
        <f>J90/7</f>
        <v>0</v>
      </c>
      <c r="Y76" s="25"/>
      <c r="Z76" s="25"/>
      <c r="AA76" s="25"/>
      <c r="AB76" s="25"/>
      <c r="AC76" s="25"/>
      <c r="AD76" s="25"/>
      <c r="AE76" s="25"/>
      <c r="AF76" s="109"/>
      <c r="AG76" s="109"/>
      <c r="AH76" s="25"/>
      <c r="AI76" s="25"/>
      <c r="AJ76" s="25"/>
      <c r="AK76" s="25"/>
      <c r="AL76" s="25"/>
      <c r="AM76" s="1"/>
      <c r="AN76" s="1"/>
      <c r="AO76" s="1"/>
      <c r="AP76" s="1"/>
      <c r="AQ76" s="1"/>
      <c r="AR76" s="1"/>
      <c r="AS76" s="1"/>
      <c r="AT76" s="1"/>
      <c r="AU76" s="1"/>
      <c r="AV76" s="1"/>
      <c r="AW76" s="1"/>
    </row>
    <row r="77" spans="1:49" x14ac:dyDescent="0.2">
      <c r="A77" s="107"/>
      <c r="B77" s="108"/>
      <c r="C77" s="108"/>
      <c r="D77" s="17"/>
      <c r="E77" s="43" t="s">
        <v>43</v>
      </c>
      <c r="F77" s="17"/>
      <c r="G77" s="17"/>
      <c r="H77" s="17"/>
      <c r="I77" s="74" t="s">
        <v>77</v>
      </c>
      <c r="J77" s="17"/>
      <c r="K77" s="17"/>
      <c r="L77" s="17"/>
      <c r="M77" s="17"/>
      <c r="N77" s="17"/>
      <c r="O77" s="17"/>
      <c r="P77" s="17"/>
      <c r="Q77" s="17"/>
      <c r="R77" s="18"/>
      <c r="S77" s="25"/>
      <c r="T77" s="25"/>
      <c r="U77" s="25"/>
      <c r="V77" s="25"/>
      <c r="W77" s="25" t="str">
        <f>J101</f>
        <v>OK</v>
      </c>
      <c r="X77" s="25">
        <f>J107/7</f>
        <v>0</v>
      </c>
      <c r="Y77" s="25"/>
      <c r="Z77" s="25"/>
      <c r="AA77" s="25"/>
      <c r="AB77" s="25"/>
      <c r="AC77" s="25"/>
      <c r="AD77" s="25"/>
      <c r="AE77" s="25"/>
      <c r="AF77" s="109"/>
      <c r="AG77" s="109"/>
      <c r="AH77" s="25"/>
      <c r="AI77" s="25"/>
      <c r="AJ77" s="25"/>
      <c r="AK77" s="25"/>
      <c r="AL77" s="25"/>
      <c r="AM77" s="1"/>
      <c r="AN77" s="1"/>
      <c r="AO77" s="1"/>
      <c r="AP77" s="1"/>
      <c r="AQ77" s="1"/>
      <c r="AR77" s="1"/>
      <c r="AS77" s="1"/>
      <c r="AT77" s="1"/>
      <c r="AU77" s="1"/>
      <c r="AV77" s="1"/>
      <c r="AW77" s="1"/>
    </row>
    <row r="78" spans="1:49" x14ac:dyDescent="0.2">
      <c r="A78" s="107"/>
      <c r="B78" s="108"/>
      <c r="C78" s="108"/>
      <c r="D78" s="17"/>
      <c r="E78" s="17" t="s">
        <v>41</v>
      </c>
      <c r="F78" s="17"/>
      <c r="G78" s="83">
        <f>('Revised service model (2)'!$C$10+'Revised service model (2)'!$F$14+'Revised service model (2)'!$K$7)*7</f>
        <v>178.15</v>
      </c>
      <c r="H78" s="17"/>
      <c r="I78" s="73">
        <f>G25</f>
        <v>0</v>
      </c>
      <c r="J78" s="17"/>
      <c r="K78" s="17"/>
      <c r="L78" s="17"/>
      <c r="M78" s="17"/>
      <c r="N78" s="17"/>
      <c r="O78" s="17"/>
      <c r="P78" s="17"/>
      <c r="Q78" s="17"/>
      <c r="R78" s="18"/>
      <c r="S78" s="25"/>
      <c r="T78" s="25"/>
      <c r="U78" s="25"/>
      <c r="V78" s="25"/>
      <c r="W78" s="25" t="str">
        <f>J118</f>
        <v>OK</v>
      </c>
      <c r="X78" s="25">
        <f>J124/7</f>
        <v>0</v>
      </c>
      <c r="Y78" s="25"/>
      <c r="Z78" s="25"/>
      <c r="AA78" s="25"/>
      <c r="AB78" s="25"/>
      <c r="AC78" s="25"/>
      <c r="AD78" s="25"/>
      <c r="AE78" s="25"/>
      <c r="AF78" s="109"/>
      <c r="AG78" s="109"/>
      <c r="AH78" s="25"/>
      <c r="AI78" s="25"/>
      <c r="AJ78" s="25"/>
      <c r="AK78" s="25"/>
      <c r="AL78" s="25"/>
      <c r="AM78" s="1"/>
      <c r="AN78" s="1"/>
      <c r="AO78" s="1"/>
      <c r="AP78" s="1"/>
      <c r="AQ78" s="1"/>
      <c r="AR78" s="1"/>
      <c r="AS78" s="1"/>
      <c r="AT78" s="1"/>
      <c r="AU78" s="1"/>
      <c r="AV78" s="1"/>
      <c r="AW78" s="1"/>
    </row>
    <row r="79" spans="1:49" x14ac:dyDescent="0.2">
      <c r="A79" s="107"/>
      <c r="B79" s="108"/>
      <c r="C79" s="108"/>
      <c r="D79" s="17"/>
      <c r="E79" s="17"/>
      <c r="F79" s="17"/>
      <c r="G79" s="58"/>
      <c r="H79" s="17"/>
      <c r="I79" s="69"/>
      <c r="J79" s="17"/>
      <c r="K79" s="17"/>
      <c r="L79" s="17"/>
      <c r="M79" s="17"/>
      <c r="N79" s="17"/>
      <c r="O79" s="17"/>
      <c r="P79" s="17"/>
      <c r="Q79" s="17"/>
      <c r="R79" s="18"/>
      <c r="S79" s="25"/>
      <c r="T79" s="25"/>
      <c r="U79" s="25"/>
      <c r="V79" s="25"/>
      <c r="W79" s="25" t="str">
        <f>J134</f>
        <v>OK</v>
      </c>
      <c r="X79" s="25">
        <f>J140/7</f>
        <v>0</v>
      </c>
      <c r="Y79" s="25"/>
      <c r="Z79" s="25"/>
      <c r="AA79" s="25"/>
      <c r="AB79" s="25"/>
      <c r="AC79" s="25"/>
      <c r="AD79" s="25"/>
      <c r="AE79" s="25"/>
      <c r="AF79" s="109"/>
      <c r="AG79" s="109"/>
      <c r="AH79" s="25"/>
      <c r="AI79" s="25"/>
      <c r="AJ79" s="25"/>
      <c r="AK79" s="25"/>
      <c r="AL79" s="25"/>
      <c r="AM79" s="1"/>
      <c r="AN79" s="1"/>
      <c r="AO79" s="1"/>
      <c r="AP79" s="1"/>
      <c r="AQ79" s="1"/>
      <c r="AR79" s="1"/>
      <c r="AS79" s="1"/>
      <c r="AT79" s="1"/>
      <c r="AU79" s="1"/>
      <c r="AV79" s="1"/>
      <c r="AW79" s="1"/>
    </row>
    <row r="80" spans="1:49" x14ac:dyDescent="0.2">
      <c r="A80" s="107"/>
      <c r="B80" s="108"/>
      <c r="C80" s="108"/>
      <c r="D80" s="17"/>
      <c r="E80" s="70" t="s">
        <v>81</v>
      </c>
      <c r="F80" s="17"/>
      <c r="G80" s="58"/>
      <c r="H80" s="17"/>
      <c r="I80" s="69"/>
      <c r="J80" s="17"/>
      <c r="K80" s="17"/>
      <c r="L80" s="17"/>
      <c r="M80" s="17"/>
      <c r="N80" s="17"/>
      <c r="O80" s="17"/>
      <c r="P80" s="17"/>
      <c r="Q80" s="17"/>
      <c r="R80" s="18"/>
      <c r="S80" s="25"/>
      <c r="T80" s="25"/>
      <c r="U80" s="25"/>
      <c r="V80" s="25"/>
      <c r="W80" s="25" t="str">
        <f>J150</f>
        <v>OK</v>
      </c>
      <c r="X80" s="25">
        <f>J156/7</f>
        <v>0</v>
      </c>
      <c r="Y80" s="25"/>
      <c r="Z80" s="25"/>
      <c r="AA80" s="25"/>
      <c r="AB80" s="25"/>
      <c r="AC80" s="25"/>
      <c r="AD80" s="25"/>
      <c r="AE80" s="25"/>
      <c r="AF80" s="109"/>
      <c r="AG80" s="109"/>
      <c r="AH80" s="25"/>
      <c r="AI80" s="25"/>
      <c r="AJ80" s="25"/>
      <c r="AK80" s="25"/>
      <c r="AL80" s="25"/>
      <c r="AM80" s="1"/>
      <c r="AN80" s="1"/>
      <c r="AO80" s="1"/>
      <c r="AP80" s="1"/>
      <c r="AQ80" s="1"/>
      <c r="AR80" s="1"/>
      <c r="AS80" s="1"/>
      <c r="AT80" s="1"/>
      <c r="AU80" s="1"/>
      <c r="AV80" s="1"/>
      <c r="AW80" s="1"/>
    </row>
    <row r="81" spans="1:49" x14ac:dyDescent="0.2">
      <c r="A81" s="107"/>
      <c r="B81" s="108"/>
      <c r="C81" s="108"/>
      <c r="D81" s="17"/>
      <c r="E81" s="70" t="s">
        <v>82</v>
      </c>
      <c r="F81" s="17"/>
      <c r="G81" s="71">
        <f>G78/(365.25/12)</f>
        <v>5.8529774127310059</v>
      </c>
      <c r="H81" s="17"/>
      <c r="I81" s="72" t="s">
        <v>83</v>
      </c>
      <c r="J81" s="41">
        <f>'Capacity - Revised (2)'!$L$11*(ROUND(G81,0))</f>
        <v>240</v>
      </c>
      <c r="K81" s="17"/>
      <c r="L81" s="17"/>
      <c r="M81" s="17"/>
      <c r="N81" s="17"/>
      <c r="O81" s="17"/>
      <c r="P81" s="17"/>
      <c r="Q81" s="17"/>
      <c r="R81" s="18"/>
      <c r="S81" s="25"/>
      <c r="T81" s="25"/>
      <c r="U81" s="25"/>
      <c r="V81" s="25"/>
      <c r="W81" s="25"/>
      <c r="X81" s="25"/>
      <c r="Y81" s="25"/>
      <c r="Z81" s="25"/>
      <c r="AA81" s="25"/>
      <c r="AB81" s="25"/>
      <c r="AC81" s="25"/>
      <c r="AD81" s="25"/>
      <c r="AE81" s="25"/>
      <c r="AF81" s="109"/>
      <c r="AG81" s="109"/>
      <c r="AH81" s="25"/>
      <c r="AI81" s="25"/>
      <c r="AJ81" s="25"/>
      <c r="AK81" s="25"/>
      <c r="AL81" s="25"/>
      <c r="AM81" s="1"/>
      <c r="AN81" s="1"/>
      <c r="AO81" s="1"/>
      <c r="AP81" s="1"/>
      <c r="AQ81" s="1"/>
      <c r="AR81" s="1"/>
      <c r="AS81" s="1"/>
      <c r="AT81" s="1"/>
      <c r="AU81" s="1"/>
      <c r="AV81" s="1"/>
      <c r="AW81" s="1"/>
    </row>
    <row r="82" spans="1:49" x14ac:dyDescent="0.2">
      <c r="A82" s="107"/>
      <c r="B82" s="108"/>
      <c r="C82" s="108"/>
      <c r="D82" s="17"/>
      <c r="E82" s="17"/>
      <c r="F82" s="17"/>
      <c r="G82" s="17"/>
      <c r="H82" s="17"/>
      <c r="I82" s="67"/>
      <c r="J82" s="17"/>
      <c r="K82" s="17"/>
      <c r="L82" s="17"/>
      <c r="M82" s="17"/>
      <c r="N82" s="17"/>
      <c r="O82" s="17"/>
      <c r="P82" s="17"/>
      <c r="Q82" s="17"/>
      <c r="R82" s="18"/>
      <c r="S82" s="25"/>
      <c r="T82" s="25"/>
      <c r="U82" s="25"/>
      <c r="V82" s="25"/>
      <c r="W82" s="25"/>
      <c r="X82" s="25">
        <f>MAX(X75:X80)</f>
        <v>0</v>
      </c>
      <c r="Y82" s="25"/>
      <c r="Z82" s="25"/>
      <c r="AA82" s="25"/>
      <c r="AB82" s="25"/>
      <c r="AC82" s="25"/>
      <c r="AD82" s="25"/>
      <c r="AE82" s="25"/>
      <c r="AF82" s="109"/>
      <c r="AG82" s="109"/>
      <c r="AH82" s="25"/>
      <c r="AI82" s="25"/>
      <c r="AJ82" s="25"/>
      <c r="AK82" s="25"/>
      <c r="AL82" s="25"/>
      <c r="AM82" s="1"/>
      <c r="AN82" s="1"/>
      <c r="AO82" s="1"/>
      <c r="AP82" s="1"/>
      <c r="AQ82" s="1"/>
      <c r="AR82" s="1"/>
      <c r="AS82" s="1"/>
      <c r="AT82" s="1"/>
      <c r="AU82" s="1"/>
      <c r="AV82" s="1"/>
      <c r="AW82" s="1"/>
    </row>
    <row r="83" spans="1:49" x14ac:dyDescent="0.2">
      <c r="A83" s="107"/>
      <c r="B83" s="108"/>
      <c r="C83" s="108"/>
      <c r="D83" s="17"/>
      <c r="E83" s="70" t="s">
        <v>84</v>
      </c>
      <c r="F83" s="70"/>
      <c r="G83" s="70"/>
      <c r="H83" s="70"/>
      <c r="I83" s="79">
        <f>I78/J81</f>
        <v>0</v>
      </c>
      <c r="J83" s="17"/>
      <c r="K83" s="17"/>
      <c r="L83" s="17"/>
      <c r="M83" s="17"/>
      <c r="N83" s="17"/>
      <c r="O83" s="17"/>
      <c r="P83" s="17"/>
      <c r="Q83" s="17"/>
      <c r="R83" s="18"/>
      <c r="S83" s="25"/>
      <c r="T83" s="95"/>
      <c r="U83" s="25"/>
      <c r="V83" s="25"/>
      <c r="W83" s="25"/>
      <c r="X83" s="25"/>
      <c r="Y83" s="25"/>
      <c r="Z83" s="25"/>
      <c r="AA83" s="25"/>
      <c r="AB83" s="25"/>
      <c r="AC83" s="25"/>
      <c r="AD83" s="25"/>
      <c r="AE83" s="25"/>
      <c r="AF83" s="109"/>
      <c r="AG83" s="109"/>
      <c r="AH83" s="25"/>
      <c r="AI83" s="25"/>
      <c r="AJ83" s="25"/>
      <c r="AK83" s="25"/>
      <c r="AL83" s="25"/>
      <c r="AM83" s="1"/>
      <c r="AN83" s="1"/>
      <c r="AO83" s="1"/>
      <c r="AP83" s="1"/>
      <c r="AQ83" s="1"/>
      <c r="AR83" s="1"/>
      <c r="AS83" s="1"/>
      <c r="AT83" s="1"/>
      <c r="AU83" s="1"/>
      <c r="AV83" s="1"/>
      <c r="AW83" s="1"/>
    </row>
    <row r="84" spans="1:49" x14ac:dyDescent="0.2">
      <c r="A84" s="107"/>
      <c r="B84" s="108"/>
      <c r="C84" s="108"/>
      <c r="D84" s="17"/>
      <c r="E84" s="70" t="s">
        <v>85</v>
      </c>
      <c r="F84" s="17"/>
      <c r="G84" s="17"/>
      <c r="H84" s="17"/>
      <c r="I84" s="79">
        <f>IF(I78/J81&lt;=1,0,I83-1)</f>
        <v>0</v>
      </c>
      <c r="J84" s="80" t="str">
        <f>IF(I84&gt;0,"OVER","OK")</f>
        <v>OK</v>
      </c>
      <c r="K84" s="17" t="s">
        <v>102</v>
      </c>
      <c r="L84" s="17"/>
      <c r="M84" s="17"/>
      <c r="N84" s="17"/>
      <c r="O84" s="17"/>
      <c r="P84" s="17"/>
      <c r="Q84" s="17"/>
      <c r="R84" s="18"/>
      <c r="S84" s="25"/>
      <c r="T84" s="25" t="s">
        <v>175</v>
      </c>
      <c r="U84" s="25"/>
      <c r="V84" s="25"/>
      <c r="W84" s="25"/>
      <c r="X84" s="25"/>
      <c r="Y84" s="25"/>
      <c r="Z84" s="25"/>
      <c r="AA84" s="25"/>
      <c r="AB84" s="25"/>
      <c r="AC84" s="25"/>
      <c r="AD84" s="25"/>
      <c r="AE84" s="25"/>
      <c r="AF84" s="109"/>
      <c r="AG84" s="109"/>
      <c r="AH84" s="25"/>
      <c r="AI84" s="25"/>
      <c r="AJ84" s="25"/>
      <c r="AK84" s="25"/>
      <c r="AL84" s="25"/>
      <c r="AM84" s="1"/>
      <c r="AN84" s="1"/>
      <c r="AO84" s="1"/>
      <c r="AP84" s="1"/>
      <c r="AQ84" s="1"/>
      <c r="AR84" s="1"/>
      <c r="AS84" s="1"/>
      <c r="AT84" s="1"/>
      <c r="AU84" s="1"/>
      <c r="AV84" s="1"/>
      <c r="AW84" s="1"/>
    </row>
    <row r="85" spans="1:49" x14ac:dyDescent="0.2">
      <c r="A85" s="107"/>
      <c r="B85" s="108"/>
      <c r="C85" s="108"/>
      <c r="D85" s="17"/>
      <c r="E85" s="70"/>
      <c r="F85" s="17"/>
      <c r="G85" s="17"/>
      <c r="H85" s="17"/>
      <c r="I85" s="75"/>
      <c r="J85" s="17"/>
      <c r="K85" s="17"/>
      <c r="L85" s="17"/>
      <c r="M85" s="17"/>
      <c r="N85" s="17"/>
      <c r="O85" s="17"/>
      <c r="P85" s="17"/>
      <c r="Q85" s="17"/>
      <c r="R85" s="18"/>
      <c r="S85" s="25"/>
      <c r="T85" s="25"/>
      <c r="U85" s="25"/>
      <c r="V85" s="25"/>
      <c r="W85" s="25"/>
      <c r="X85" s="25"/>
      <c r="Y85" s="25"/>
      <c r="Z85" s="25"/>
      <c r="AA85" s="25"/>
      <c r="AB85" s="25"/>
      <c r="AC85" s="25"/>
      <c r="AD85" s="25"/>
      <c r="AE85" s="25"/>
      <c r="AF85" s="109"/>
      <c r="AG85" s="109"/>
      <c r="AH85" s="25"/>
      <c r="AI85" s="25"/>
      <c r="AJ85" s="25"/>
      <c r="AK85" s="25"/>
      <c r="AL85" s="25"/>
      <c r="AM85" s="1"/>
      <c r="AN85" s="1"/>
      <c r="AO85" s="1"/>
      <c r="AP85" s="1"/>
      <c r="AQ85" s="1"/>
      <c r="AR85" s="1"/>
      <c r="AS85" s="1"/>
      <c r="AT85" s="1"/>
      <c r="AU85" s="1"/>
      <c r="AV85" s="1"/>
      <c r="AW85" s="1"/>
    </row>
    <row r="86" spans="1:49" x14ac:dyDescent="0.2">
      <c r="A86" s="107"/>
      <c r="B86" s="108"/>
      <c r="C86" s="108"/>
      <c r="D86" s="17"/>
      <c r="E86" s="70" t="s">
        <v>86</v>
      </c>
      <c r="F86" s="17"/>
      <c r="G86" s="71">
        <f>IF(I84=0,0,G81+(1/'Capacity - Revised (2)'!$L$11))</f>
        <v>0</v>
      </c>
      <c r="H86" s="17"/>
      <c r="I86" s="76" t="s">
        <v>88</v>
      </c>
      <c r="J86" s="17"/>
      <c r="K86" s="17"/>
      <c r="L86" s="17"/>
      <c r="M86" s="17"/>
      <c r="N86" s="17"/>
      <c r="O86" s="17"/>
      <c r="P86" s="17"/>
      <c r="Q86" s="17"/>
      <c r="R86" s="18"/>
      <c r="S86" s="25"/>
      <c r="T86" s="25" t="s">
        <v>109</v>
      </c>
      <c r="U86" s="25"/>
      <c r="V86" s="25"/>
      <c r="W86" s="25"/>
      <c r="X86" s="25"/>
      <c r="Y86" s="25"/>
      <c r="Z86" s="25"/>
      <c r="AA86" s="25"/>
      <c r="AB86" s="25"/>
      <c r="AC86" s="25"/>
      <c r="AD86" s="25"/>
      <c r="AE86" s="25"/>
      <c r="AF86" s="109"/>
      <c r="AG86" s="109"/>
      <c r="AH86" s="25"/>
      <c r="AI86" s="25"/>
      <c r="AJ86" s="25"/>
      <c r="AK86" s="25"/>
      <c r="AL86" s="25"/>
      <c r="AM86" s="1"/>
      <c r="AN86" s="1"/>
      <c r="AO86" s="1"/>
      <c r="AP86" s="1"/>
      <c r="AQ86" s="1"/>
      <c r="AR86" s="1"/>
      <c r="AS86" s="1"/>
      <c r="AT86" s="1"/>
      <c r="AU86" s="1"/>
      <c r="AV86" s="1"/>
      <c r="AW86" s="1"/>
    </row>
    <row r="87" spans="1:49" x14ac:dyDescent="0.2">
      <c r="A87" s="107"/>
      <c r="B87" s="108"/>
      <c r="C87" s="108"/>
      <c r="D87" s="17"/>
      <c r="E87" s="70" t="s">
        <v>87</v>
      </c>
      <c r="F87" s="17"/>
      <c r="G87" s="71">
        <f>IF(I84=0,0,I83*G81)</f>
        <v>0</v>
      </c>
      <c r="H87" s="17"/>
      <c r="I87" s="76" t="s">
        <v>89</v>
      </c>
      <c r="J87" s="71">
        <f>(G86+G87)/2</f>
        <v>0</v>
      </c>
      <c r="K87" s="17"/>
      <c r="L87" s="17"/>
      <c r="M87" s="17"/>
      <c r="N87" s="17"/>
      <c r="O87" s="17"/>
      <c r="P87" s="17"/>
      <c r="Q87" s="17"/>
      <c r="R87" s="18"/>
      <c r="S87" s="25"/>
      <c r="T87" s="25"/>
      <c r="U87" s="25" t="s">
        <v>108</v>
      </c>
      <c r="V87" s="25"/>
      <c r="W87" s="25"/>
      <c r="X87" s="25"/>
      <c r="Y87" s="25"/>
      <c r="Z87" s="25"/>
      <c r="AA87" s="25"/>
      <c r="AB87" s="25"/>
      <c r="AC87" s="25"/>
      <c r="AD87" s="25"/>
      <c r="AE87" s="25"/>
      <c r="AF87" s="109"/>
      <c r="AG87" s="109"/>
      <c r="AH87" s="25"/>
      <c r="AI87" s="25"/>
      <c r="AJ87" s="25"/>
      <c r="AK87" s="25"/>
      <c r="AL87" s="25"/>
      <c r="AM87" s="1"/>
      <c r="AN87" s="1"/>
      <c r="AO87" s="1"/>
      <c r="AP87" s="1"/>
      <c r="AQ87" s="1"/>
      <c r="AR87" s="1"/>
      <c r="AS87" s="1"/>
      <c r="AT87" s="1"/>
      <c r="AU87" s="1"/>
      <c r="AV87" s="1"/>
      <c r="AW87" s="1"/>
    </row>
    <row r="88" spans="1:49" x14ac:dyDescent="0.2">
      <c r="A88" s="107"/>
      <c r="B88" s="108"/>
      <c r="C88" s="108"/>
      <c r="D88" s="17"/>
      <c r="E88" s="17"/>
      <c r="F88" s="17"/>
      <c r="G88" s="17"/>
      <c r="H88" s="17"/>
      <c r="I88" s="67"/>
      <c r="J88" s="17"/>
      <c r="K88" s="17"/>
      <c r="L88" s="17"/>
      <c r="M88" s="17"/>
      <c r="N88" s="17"/>
      <c r="O88" s="17"/>
      <c r="P88" s="17"/>
      <c r="Q88" s="17"/>
      <c r="R88" s="18"/>
      <c r="S88" s="25"/>
      <c r="T88" s="25"/>
      <c r="U88" s="25"/>
      <c r="V88" s="25"/>
      <c r="W88" s="25"/>
      <c r="X88" s="25"/>
      <c r="Y88" s="25"/>
      <c r="Z88" s="25"/>
      <c r="AA88" s="25"/>
      <c r="AB88" s="25"/>
      <c r="AC88" s="25"/>
      <c r="AD88" s="25"/>
      <c r="AE88" s="25"/>
      <c r="AF88" s="109"/>
      <c r="AG88" s="109"/>
      <c r="AH88" s="25"/>
      <c r="AI88" s="25"/>
      <c r="AJ88" s="25"/>
      <c r="AK88" s="25"/>
      <c r="AL88" s="25"/>
      <c r="AM88" s="1"/>
      <c r="AN88" s="1"/>
      <c r="AO88" s="1"/>
      <c r="AP88" s="1"/>
      <c r="AQ88" s="1"/>
      <c r="AR88" s="1"/>
      <c r="AS88" s="1"/>
      <c r="AT88" s="1"/>
      <c r="AU88" s="1"/>
      <c r="AV88" s="1"/>
      <c r="AW88" s="1"/>
    </row>
    <row r="89" spans="1:49" x14ac:dyDescent="0.2">
      <c r="A89" s="107"/>
      <c r="B89" s="108"/>
      <c r="C89" s="108"/>
      <c r="D89" s="17"/>
      <c r="E89" s="70" t="s">
        <v>90</v>
      </c>
      <c r="F89" s="17"/>
      <c r="G89" s="17"/>
      <c r="H89" s="17"/>
      <c r="I89" s="67"/>
      <c r="J89" s="71">
        <f>IFERROR(((I78-J81)*J87)/I78,0)</f>
        <v>0</v>
      </c>
      <c r="K89" s="17"/>
      <c r="L89" s="17"/>
      <c r="M89" s="17"/>
      <c r="N89" s="17"/>
      <c r="O89" s="17"/>
      <c r="P89" s="17"/>
      <c r="Q89" s="17"/>
      <c r="R89" s="18"/>
      <c r="S89" s="25"/>
      <c r="T89" s="95" t="s">
        <v>107</v>
      </c>
      <c r="U89" s="25"/>
      <c r="V89" s="25"/>
      <c r="W89" s="25"/>
      <c r="X89" s="25"/>
      <c r="Y89" s="25"/>
      <c r="Z89" s="25"/>
      <c r="AA89" s="25"/>
      <c r="AB89" s="25"/>
      <c r="AC89" s="25"/>
      <c r="AD89" s="25"/>
      <c r="AE89" s="25"/>
      <c r="AF89" s="109"/>
      <c r="AG89" s="109"/>
      <c r="AH89" s="25"/>
      <c r="AI89" s="25"/>
      <c r="AJ89" s="25"/>
      <c r="AK89" s="25"/>
      <c r="AL89" s="25"/>
      <c r="AM89" s="1"/>
      <c r="AN89" s="1"/>
      <c r="AO89" s="1"/>
      <c r="AP89" s="1"/>
      <c r="AQ89" s="1"/>
      <c r="AR89" s="1"/>
      <c r="AS89" s="1"/>
      <c r="AT89" s="1"/>
      <c r="AU89" s="1"/>
      <c r="AV89" s="1"/>
      <c r="AW89" s="1"/>
    </row>
    <row r="90" spans="1:49" x14ac:dyDescent="0.2">
      <c r="A90" s="107"/>
      <c r="B90" s="108"/>
      <c r="C90" s="108"/>
      <c r="D90" s="17"/>
      <c r="E90" s="70" t="s">
        <v>91</v>
      </c>
      <c r="F90" s="17"/>
      <c r="G90" s="17"/>
      <c r="H90" s="17"/>
      <c r="I90" s="67"/>
      <c r="J90" s="71">
        <f>J89*(365.35/12)</f>
        <v>0</v>
      </c>
      <c r="K90" s="17"/>
      <c r="L90" s="17"/>
      <c r="M90" s="17"/>
      <c r="N90" s="17"/>
      <c r="O90" s="17"/>
      <c r="P90" s="17"/>
      <c r="Q90" s="17"/>
      <c r="R90" s="18"/>
      <c r="S90" s="25"/>
      <c r="T90" s="25" t="s">
        <v>176</v>
      </c>
      <c r="U90" s="25"/>
      <c r="V90" s="25"/>
      <c r="W90" s="25"/>
      <c r="X90" s="25"/>
      <c r="Y90" s="25"/>
      <c r="Z90" s="25"/>
      <c r="AA90" s="25"/>
      <c r="AB90" s="25"/>
      <c r="AC90" s="25"/>
      <c r="AD90" s="25"/>
      <c r="AE90" s="25"/>
      <c r="AF90" s="109"/>
      <c r="AG90" s="109"/>
      <c r="AH90" s="25"/>
      <c r="AI90" s="25"/>
      <c r="AJ90" s="25"/>
      <c r="AK90" s="25"/>
      <c r="AL90" s="25"/>
      <c r="AM90" s="1"/>
      <c r="AN90" s="1"/>
      <c r="AO90" s="1"/>
      <c r="AP90" s="1"/>
      <c r="AQ90" s="1"/>
      <c r="AR90" s="1"/>
      <c r="AS90" s="1"/>
      <c r="AT90" s="1"/>
      <c r="AU90" s="1"/>
      <c r="AV90" s="1"/>
      <c r="AW90" s="1"/>
    </row>
    <row r="91" spans="1:49" x14ac:dyDescent="0.2">
      <c r="A91" s="107"/>
      <c r="B91" s="108"/>
      <c r="C91" s="108"/>
      <c r="D91" s="17"/>
      <c r="E91" s="70"/>
      <c r="F91" s="17"/>
      <c r="G91" s="17"/>
      <c r="H91" s="17"/>
      <c r="I91" s="67"/>
      <c r="J91" s="77"/>
      <c r="K91" s="17"/>
      <c r="L91" s="17"/>
      <c r="M91" s="17"/>
      <c r="N91" s="17"/>
      <c r="O91" s="17"/>
      <c r="P91" s="17"/>
      <c r="Q91" s="17"/>
      <c r="R91" s="18"/>
      <c r="S91" s="25"/>
      <c r="T91" s="25" t="str">
        <f>IF(W75="OK","","Direct admission  ")&amp;IF(W76="OK","","   Rehab  ")&amp;IF(W77="OK","","   Follow-up")&amp;(IF(OR(W78="OVER",W79="OVER",W80="OVER")," GP  ",""))</f>
        <v/>
      </c>
      <c r="U91" s="25"/>
      <c r="V91" s="25"/>
      <c r="W91" s="25"/>
      <c r="X91" s="25"/>
      <c r="Y91" s="25"/>
      <c r="Z91" s="25"/>
      <c r="AA91" s="25"/>
      <c r="AB91" s="25"/>
      <c r="AC91" s="25"/>
      <c r="AD91" s="25"/>
      <c r="AE91" s="25"/>
      <c r="AF91" s="109"/>
      <c r="AG91" s="109"/>
      <c r="AH91" s="25"/>
      <c r="AI91" s="25"/>
      <c r="AJ91" s="25"/>
      <c r="AK91" s="25"/>
      <c r="AL91" s="25"/>
      <c r="AM91" s="1"/>
      <c r="AN91" s="1"/>
      <c r="AO91" s="1"/>
      <c r="AP91" s="1"/>
      <c r="AQ91" s="1"/>
      <c r="AR91" s="1"/>
      <c r="AS91" s="1"/>
      <c r="AT91" s="1"/>
      <c r="AU91" s="1"/>
      <c r="AV91" s="1"/>
      <c r="AW91" s="1"/>
    </row>
    <row r="92" spans="1:49" x14ac:dyDescent="0.2">
      <c r="A92" s="107"/>
      <c r="B92" s="108"/>
      <c r="C92" s="108"/>
      <c r="D92" s="17"/>
      <c r="E92" s="70" t="s">
        <v>92</v>
      </c>
      <c r="F92" s="17"/>
      <c r="G92" s="17"/>
      <c r="H92" s="17"/>
      <c r="I92" s="67"/>
      <c r="J92" s="84">
        <f>G78+J90</f>
        <v>178.15</v>
      </c>
      <c r="K92" s="17"/>
      <c r="L92" s="17"/>
      <c r="M92" s="17"/>
      <c r="N92" s="17"/>
      <c r="O92" s="17"/>
      <c r="P92" s="17"/>
      <c r="Q92" s="17"/>
      <c r="R92" s="18"/>
      <c r="S92" s="25"/>
      <c r="T92" s="25" t="s">
        <v>105</v>
      </c>
      <c r="U92" s="25"/>
      <c r="V92" s="25"/>
      <c r="W92" s="25"/>
      <c r="X92" s="25"/>
      <c r="Y92" s="25"/>
      <c r="Z92" s="25"/>
      <c r="AA92" s="25"/>
      <c r="AB92" s="25"/>
      <c r="AC92" s="25"/>
      <c r="AD92" s="25"/>
      <c r="AE92" s="25"/>
      <c r="AF92" s="109"/>
      <c r="AG92" s="109"/>
      <c r="AH92" s="25"/>
      <c r="AI92" s="25"/>
      <c r="AJ92" s="25"/>
      <c r="AK92" s="25"/>
      <c r="AL92" s="25"/>
      <c r="AM92" s="1"/>
      <c r="AN92" s="1"/>
      <c r="AO92" s="1"/>
      <c r="AP92" s="1"/>
      <c r="AQ92" s="1"/>
      <c r="AR92" s="1"/>
      <c r="AS92" s="1"/>
      <c r="AT92" s="1"/>
      <c r="AU92" s="1"/>
      <c r="AV92" s="1"/>
      <c r="AW92" s="1"/>
    </row>
    <row r="93" spans="1:49" x14ac:dyDescent="0.2">
      <c r="A93" s="107"/>
      <c r="B93" s="108"/>
      <c r="C93" s="108"/>
      <c r="D93" s="17"/>
      <c r="E93" s="17"/>
      <c r="F93" s="17"/>
      <c r="G93" s="17"/>
      <c r="H93" s="17"/>
      <c r="I93" s="67"/>
      <c r="J93" s="17"/>
      <c r="K93" s="17"/>
      <c r="L93" s="17"/>
      <c r="M93" s="17"/>
      <c r="N93" s="17"/>
      <c r="O93" s="17"/>
      <c r="P93" s="17"/>
      <c r="Q93" s="17"/>
      <c r="R93" s="18"/>
      <c r="S93" s="25"/>
      <c r="T93" s="25">
        <f>X82</f>
        <v>0</v>
      </c>
      <c r="U93" s="25"/>
      <c r="V93" s="25"/>
      <c r="W93" s="25"/>
      <c r="X93" s="25"/>
      <c r="Y93" s="25"/>
      <c r="Z93" s="25"/>
      <c r="AA93" s="25"/>
      <c r="AB93" s="25"/>
      <c r="AC93" s="25"/>
      <c r="AD93" s="25"/>
      <c r="AE93" s="25"/>
      <c r="AF93" s="109"/>
      <c r="AG93" s="109"/>
      <c r="AH93" s="25"/>
      <c r="AI93" s="25"/>
      <c r="AJ93" s="25"/>
      <c r="AK93" s="25"/>
      <c r="AL93" s="25"/>
      <c r="AM93" s="1"/>
      <c r="AN93" s="1"/>
      <c r="AO93" s="1"/>
      <c r="AP93" s="1"/>
      <c r="AQ93" s="1"/>
      <c r="AR93" s="1"/>
      <c r="AS93" s="1"/>
      <c r="AT93" s="1"/>
      <c r="AU93" s="1"/>
      <c r="AV93" s="1"/>
      <c r="AW93" s="1"/>
    </row>
    <row r="94" spans="1:49" x14ac:dyDescent="0.2">
      <c r="A94" s="107"/>
      <c r="B94" s="108"/>
      <c r="C94" s="108"/>
      <c r="D94" s="17"/>
      <c r="E94" s="43" t="s">
        <v>44</v>
      </c>
      <c r="F94" s="17"/>
      <c r="G94" s="17"/>
      <c r="H94" s="17"/>
      <c r="I94" s="74" t="s">
        <v>77</v>
      </c>
      <c r="J94" s="17"/>
      <c r="K94" s="17"/>
      <c r="L94" s="17"/>
      <c r="M94" s="17"/>
      <c r="N94" s="17"/>
      <c r="O94" s="17"/>
      <c r="P94" s="17"/>
      <c r="Q94" s="17"/>
      <c r="R94" s="18"/>
      <c r="S94" s="25"/>
      <c r="T94" s="25" t="str">
        <f>T84&amp;T91&amp;T86&amp;TEXT(T93,U87)&amp; " weeks"</f>
        <v>CAPACITY There are capacity delays via:   The maximum mean additional waiting time is:  0 weeks</v>
      </c>
      <c r="U94" s="25"/>
      <c r="V94" s="25"/>
      <c r="W94" s="25"/>
      <c r="X94" s="25"/>
      <c r="Y94" s="25"/>
      <c r="Z94" s="25"/>
      <c r="AA94" s="25"/>
      <c r="AB94" s="25"/>
      <c r="AC94" s="25"/>
      <c r="AD94" s="25"/>
      <c r="AE94" s="25"/>
      <c r="AF94" s="109"/>
      <c r="AG94" s="109"/>
      <c r="AH94" s="25"/>
      <c r="AI94" s="25"/>
      <c r="AJ94" s="25"/>
      <c r="AK94" s="25"/>
      <c r="AL94" s="25"/>
      <c r="AM94" s="1"/>
      <c r="AN94" s="1"/>
      <c r="AO94" s="1"/>
      <c r="AP94" s="1"/>
      <c r="AQ94" s="1"/>
      <c r="AR94" s="1"/>
      <c r="AS94" s="1"/>
      <c r="AT94" s="1"/>
      <c r="AU94" s="1"/>
      <c r="AV94" s="1"/>
      <c r="AW94" s="1"/>
    </row>
    <row r="95" spans="1:49" x14ac:dyDescent="0.2">
      <c r="A95" s="107"/>
      <c r="B95" s="108"/>
      <c r="C95" s="108"/>
      <c r="D95" s="17"/>
      <c r="E95" s="17" t="s">
        <v>41</v>
      </c>
      <c r="F95" s="17"/>
      <c r="G95" s="83">
        <f>('Revised service model (2)'!$D$24+'Revised service model (2)'!$J$26)*7</f>
        <v>157.15</v>
      </c>
      <c r="H95" s="17"/>
      <c r="I95" s="73">
        <f>G33</f>
        <v>0</v>
      </c>
      <c r="J95" s="17"/>
      <c r="K95" s="17"/>
      <c r="L95" s="17"/>
      <c r="M95" s="17"/>
      <c r="N95" s="17"/>
      <c r="O95" s="17"/>
      <c r="P95" s="17"/>
      <c r="Q95" s="17"/>
      <c r="R95" s="18"/>
      <c r="S95" s="25"/>
      <c r="T95" s="25"/>
      <c r="U95" s="25"/>
      <c r="V95" s="25"/>
      <c r="W95" s="25"/>
      <c r="X95" s="25"/>
      <c r="Y95" s="25"/>
      <c r="Z95" s="25"/>
      <c r="AA95" s="25"/>
      <c r="AB95" s="25"/>
      <c r="AC95" s="25"/>
      <c r="AD95" s="25"/>
      <c r="AE95" s="25"/>
      <c r="AF95" s="109"/>
      <c r="AG95" s="109"/>
      <c r="AH95" s="25"/>
      <c r="AI95" s="25"/>
      <c r="AJ95" s="25"/>
      <c r="AK95" s="25"/>
      <c r="AL95" s="25"/>
      <c r="AM95" s="1"/>
      <c r="AN95" s="1"/>
      <c r="AO95" s="1"/>
      <c r="AP95" s="1"/>
      <c r="AQ95" s="1"/>
      <c r="AR95" s="1"/>
      <c r="AS95" s="1"/>
      <c r="AT95" s="1"/>
      <c r="AU95" s="1"/>
      <c r="AV95" s="1"/>
      <c r="AW95" s="1"/>
    </row>
    <row r="96" spans="1:49" x14ac:dyDescent="0.2">
      <c r="A96" s="107"/>
      <c r="B96" s="108"/>
      <c r="C96" s="108"/>
      <c r="D96" s="17"/>
      <c r="E96" s="17"/>
      <c r="F96" s="17"/>
      <c r="G96" s="58"/>
      <c r="H96" s="17"/>
      <c r="I96" s="69"/>
      <c r="J96" s="17"/>
      <c r="K96" s="17"/>
      <c r="L96" s="17"/>
      <c r="M96" s="17"/>
      <c r="N96" s="17"/>
      <c r="O96" s="17"/>
      <c r="P96" s="17"/>
      <c r="Q96" s="17"/>
      <c r="R96" s="18"/>
      <c r="S96" s="25"/>
      <c r="T96" s="25"/>
      <c r="U96" s="25"/>
      <c r="V96" s="25"/>
      <c r="W96" s="25"/>
      <c r="X96" s="25"/>
      <c r="Y96" s="25"/>
      <c r="Z96" s="25"/>
      <c r="AA96" s="25"/>
      <c r="AB96" s="25"/>
      <c r="AC96" s="25"/>
      <c r="AD96" s="25"/>
      <c r="AE96" s="25"/>
      <c r="AF96" s="109"/>
      <c r="AG96" s="109"/>
      <c r="AH96" s="25"/>
      <c r="AI96" s="25"/>
      <c r="AJ96" s="25"/>
      <c r="AK96" s="25"/>
      <c r="AL96" s="25"/>
      <c r="AM96" s="1"/>
      <c r="AN96" s="1"/>
      <c r="AO96" s="1"/>
      <c r="AP96" s="1"/>
      <c r="AQ96" s="1"/>
      <c r="AR96" s="1"/>
      <c r="AS96" s="1"/>
      <c r="AT96" s="1"/>
      <c r="AU96" s="1"/>
      <c r="AV96" s="1"/>
      <c r="AW96" s="1"/>
    </row>
    <row r="97" spans="1:49" x14ac:dyDescent="0.2">
      <c r="A97" s="107"/>
      <c r="B97" s="108"/>
      <c r="C97" s="108"/>
      <c r="D97" s="17"/>
      <c r="E97" s="70" t="s">
        <v>81</v>
      </c>
      <c r="F97" s="17"/>
      <c r="G97" s="58"/>
      <c r="H97" s="17"/>
      <c r="I97" s="69"/>
      <c r="J97" s="17"/>
      <c r="K97" s="17"/>
      <c r="L97" s="17"/>
      <c r="M97" s="17"/>
      <c r="N97" s="17"/>
      <c r="O97" s="17"/>
      <c r="P97" s="17"/>
      <c r="Q97" s="17"/>
      <c r="R97" s="18"/>
      <c r="S97" s="109"/>
      <c r="T97" s="25"/>
      <c r="U97" s="25"/>
      <c r="V97" s="25"/>
      <c r="W97" s="25"/>
      <c r="X97" s="25"/>
      <c r="Y97" s="25"/>
      <c r="Z97" s="25"/>
      <c r="AA97" s="25"/>
      <c r="AB97" s="25"/>
      <c r="AC97" s="25"/>
      <c r="AD97" s="25"/>
      <c r="AE97" s="25"/>
      <c r="AF97" s="109"/>
      <c r="AG97" s="109"/>
      <c r="AH97" s="25"/>
      <c r="AI97" s="25"/>
      <c r="AJ97" s="25"/>
      <c r="AK97" s="25"/>
      <c r="AL97" s="25"/>
      <c r="AM97" s="1"/>
      <c r="AN97" s="1"/>
      <c r="AO97" s="1"/>
      <c r="AP97" s="1"/>
      <c r="AQ97" s="1"/>
      <c r="AR97" s="1"/>
      <c r="AS97" s="1"/>
      <c r="AT97" s="1"/>
      <c r="AU97" s="1"/>
      <c r="AV97" s="1"/>
      <c r="AW97" s="1"/>
    </row>
    <row r="98" spans="1:49" x14ac:dyDescent="0.2">
      <c r="A98" s="107"/>
      <c r="B98" s="108"/>
      <c r="C98" s="108"/>
      <c r="D98" s="17"/>
      <c r="E98" s="70" t="s">
        <v>82</v>
      </c>
      <c r="F98" s="17"/>
      <c r="G98" s="71">
        <f>G95/(365.25/12)</f>
        <v>5.1630390143737168</v>
      </c>
      <c r="H98" s="17"/>
      <c r="I98" s="72" t="s">
        <v>83</v>
      </c>
      <c r="J98" s="41">
        <f>'Capacity - Revised (2)'!$L$11*(ROUND(G98,0))</f>
        <v>200</v>
      </c>
      <c r="K98" s="17"/>
      <c r="L98" s="17"/>
      <c r="M98" s="17"/>
      <c r="N98" s="17"/>
      <c r="O98" s="17"/>
      <c r="P98" s="17"/>
      <c r="Q98" s="17"/>
      <c r="R98" s="18"/>
      <c r="S98" s="109"/>
      <c r="T98" s="25"/>
      <c r="U98" s="25"/>
      <c r="V98" s="25"/>
      <c r="W98" s="25"/>
      <c r="X98" s="25"/>
      <c r="Y98" s="25"/>
      <c r="Z98" s="25"/>
      <c r="AA98" s="25"/>
      <c r="AB98" s="25"/>
      <c r="AC98" s="25"/>
      <c r="AD98" s="25"/>
      <c r="AE98" s="25"/>
      <c r="AF98" s="109"/>
      <c r="AG98" s="109"/>
      <c r="AH98" s="25"/>
      <c r="AI98" s="25"/>
      <c r="AJ98" s="25"/>
      <c r="AK98" s="25"/>
      <c r="AL98" s="25"/>
      <c r="AM98" s="1"/>
      <c r="AN98" s="1"/>
      <c r="AO98" s="1"/>
      <c r="AP98" s="1"/>
      <c r="AQ98" s="1"/>
      <c r="AR98" s="1"/>
      <c r="AS98" s="1"/>
      <c r="AT98" s="1"/>
      <c r="AU98" s="1"/>
      <c r="AV98" s="1"/>
      <c r="AW98" s="1"/>
    </row>
    <row r="99" spans="1:49" x14ac:dyDescent="0.2">
      <c r="A99" s="107"/>
      <c r="B99" s="108"/>
      <c r="C99" s="108"/>
      <c r="D99" s="17"/>
      <c r="E99" s="17"/>
      <c r="F99" s="17"/>
      <c r="G99" s="17"/>
      <c r="H99" s="17"/>
      <c r="I99" s="67"/>
      <c r="J99" s="17"/>
      <c r="K99" s="17"/>
      <c r="L99" s="17"/>
      <c r="M99" s="17"/>
      <c r="N99" s="17"/>
      <c r="O99" s="17"/>
      <c r="P99" s="17"/>
      <c r="Q99" s="17"/>
      <c r="R99" s="18"/>
      <c r="S99" s="109"/>
      <c r="T99" s="25"/>
      <c r="U99" s="25"/>
      <c r="V99" s="25"/>
      <c r="W99" s="25"/>
      <c r="X99" s="25"/>
      <c r="Y99" s="25"/>
      <c r="Z99" s="25"/>
      <c r="AA99" s="25"/>
      <c r="AB99" s="25"/>
      <c r="AC99" s="25"/>
      <c r="AD99" s="25"/>
      <c r="AE99" s="25"/>
      <c r="AF99" s="109"/>
      <c r="AG99" s="109"/>
      <c r="AH99" s="25"/>
      <c r="AI99" s="25"/>
      <c r="AJ99" s="25"/>
      <c r="AK99" s="25"/>
      <c r="AL99" s="25"/>
      <c r="AM99" s="1"/>
      <c r="AN99" s="1"/>
      <c r="AO99" s="1"/>
      <c r="AP99" s="1"/>
      <c r="AQ99" s="1"/>
      <c r="AR99" s="1"/>
      <c r="AS99" s="1"/>
      <c r="AT99" s="1"/>
      <c r="AU99" s="1"/>
      <c r="AV99" s="1"/>
      <c r="AW99" s="1"/>
    </row>
    <row r="100" spans="1:49" x14ac:dyDescent="0.2">
      <c r="A100" s="107"/>
      <c r="B100" s="108"/>
      <c r="C100" s="108"/>
      <c r="D100" s="17"/>
      <c r="E100" s="70" t="s">
        <v>84</v>
      </c>
      <c r="F100" s="70"/>
      <c r="G100" s="70"/>
      <c r="H100" s="70"/>
      <c r="I100" s="79">
        <f>I95/J98</f>
        <v>0</v>
      </c>
      <c r="J100" s="17"/>
      <c r="K100" s="17"/>
      <c r="L100" s="17"/>
      <c r="M100" s="17"/>
      <c r="N100" s="17"/>
      <c r="O100" s="17"/>
      <c r="P100" s="17"/>
      <c r="Q100" s="17"/>
      <c r="R100" s="18"/>
      <c r="S100" s="109"/>
      <c r="T100" s="25"/>
      <c r="U100" s="25"/>
      <c r="V100" s="25"/>
      <c r="W100" s="25"/>
      <c r="X100" s="25"/>
      <c r="Y100" s="25"/>
      <c r="Z100" s="25"/>
      <c r="AA100" s="25"/>
      <c r="AB100" s="25"/>
      <c r="AC100" s="25"/>
      <c r="AD100" s="25"/>
      <c r="AE100" s="25"/>
      <c r="AF100" s="109"/>
      <c r="AG100" s="109"/>
      <c r="AH100" s="25"/>
      <c r="AI100" s="25"/>
      <c r="AJ100" s="25"/>
      <c r="AK100" s="25"/>
      <c r="AL100" s="25"/>
      <c r="AM100" s="1"/>
      <c r="AN100" s="1"/>
      <c r="AO100" s="1"/>
      <c r="AP100" s="1"/>
      <c r="AQ100" s="1"/>
      <c r="AR100" s="1"/>
      <c r="AS100" s="1"/>
      <c r="AT100" s="1"/>
      <c r="AU100" s="1"/>
      <c r="AV100" s="1"/>
      <c r="AW100" s="1"/>
    </row>
    <row r="101" spans="1:49" x14ac:dyDescent="0.2">
      <c r="A101" s="107"/>
      <c r="B101" s="108"/>
      <c r="C101" s="108"/>
      <c r="D101" s="17"/>
      <c r="E101" s="70" t="s">
        <v>85</v>
      </c>
      <c r="F101" s="17"/>
      <c r="G101" s="17"/>
      <c r="H101" s="17"/>
      <c r="I101" s="79">
        <f>IF(I95/J98&lt;=1,0,I100-1)</f>
        <v>0</v>
      </c>
      <c r="J101" s="80" t="str">
        <f>IF(I101&gt;0,"OVER","OK")</f>
        <v>OK</v>
      </c>
      <c r="K101" s="17"/>
      <c r="L101" s="17"/>
      <c r="M101" s="17"/>
      <c r="N101" s="17"/>
      <c r="O101" s="17"/>
      <c r="P101" s="17"/>
      <c r="Q101" s="17"/>
      <c r="R101" s="18"/>
      <c r="S101" s="109"/>
      <c r="T101" s="25"/>
      <c r="U101" s="25"/>
      <c r="V101" s="25"/>
      <c r="W101" s="25"/>
      <c r="X101" s="25"/>
      <c r="Y101" s="25"/>
      <c r="Z101" s="25"/>
      <c r="AA101" s="25"/>
      <c r="AB101" s="25"/>
      <c r="AC101" s="25"/>
      <c r="AD101" s="25"/>
      <c r="AE101" s="25"/>
      <c r="AF101" s="109"/>
      <c r="AG101" s="109"/>
      <c r="AH101" s="25"/>
      <c r="AI101" s="25"/>
      <c r="AJ101" s="25"/>
      <c r="AK101" s="25"/>
      <c r="AL101" s="25"/>
      <c r="AM101" s="1"/>
      <c r="AN101" s="1"/>
      <c r="AO101" s="1"/>
      <c r="AP101" s="1"/>
      <c r="AQ101" s="1"/>
      <c r="AR101" s="1"/>
      <c r="AS101" s="1"/>
      <c r="AT101" s="1"/>
      <c r="AU101" s="1"/>
      <c r="AV101" s="1"/>
      <c r="AW101" s="1"/>
    </row>
    <row r="102" spans="1:49" x14ac:dyDescent="0.2">
      <c r="A102" s="107"/>
      <c r="B102" s="108"/>
      <c r="C102" s="108"/>
      <c r="D102" s="17"/>
      <c r="E102" s="70"/>
      <c r="F102" s="17"/>
      <c r="G102" s="17"/>
      <c r="H102" s="17"/>
      <c r="I102" s="75"/>
      <c r="J102" s="17"/>
      <c r="K102" s="17"/>
      <c r="L102" s="17"/>
      <c r="M102" s="17"/>
      <c r="N102" s="17"/>
      <c r="O102" s="17"/>
      <c r="P102" s="17"/>
      <c r="Q102" s="17"/>
      <c r="R102" s="18"/>
      <c r="S102" s="109"/>
      <c r="T102" s="25"/>
      <c r="U102" s="25"/>
      <c r="V102" s="25"/>
      <c r="W102" s="25"/>
      <c r="X102" s="25"/>
      <c r="Y102" s="25"/>
      <c r="Z102" s="25"/>
      <c r="AA102" s="25"/>
      <c r="AB102" s="25"/>
      <c r="AC102" s="25"/>
      <c r="AD102" s="25"/>
      <c r="AE102" s="25"/>
      <c r="AF102" s="109"/>
      <c r="AG102" s="109"/>
      <c r="AH102" s="1"/>
      <c r="AI102" s="1"/>
      <c r="AJ102" s="1"/>
      <c r="AK102" s="1"/>
      <c r="AL102" s="1"/>
      <c r="AM102" s="1"/>
      <c r="AN102" s="1"/>
      <c r="AO102" s="1"/>
      <c r="AP102" s="1"/>
      <c r="AQ102" s="1"/>
      <c r="AR102" s="1"/>
      <c r="AS102" s="1"/>
      <c r="AT102" s="1"/>
      <c r="AU102" s="1"/>
      <c r="AV102" s="1"/>
      <c r="AW102" s="1"/>
    </row>
    <row r="103" spans="1:49" x14ac:dyDescent="0.2">
      <c r="A103" s="107"/>
      <c r="B103" s="108"/>
      <c r="C103" s="108"/>
      <c r="D103" s="17"/>
      <c r="E103" s="70" t="s">
        <v>86</v>
      </c>
      <c r="F103" s="17"/>
      <c r="G103" s="71">
        <f>IF(I101=0,0,G98+(1/'Capacity - Revised (2)'!$L$11))</f>
        <v>0</v>
      </c>
      <c r="H103" s="17"/>
      <c r="I103" s="76" t="s">
        <v>88</v>
      </c>
      <c r="J103" s="17"/>
      <c r="K103" s="17"/>
      <c r="L103" s="17"/>
      <c r="M103" s="17"/>
      <c r="N103" s="17"/>
      <c r="O103" s="17"/>
      <c r="P103" s="17"/>
      <c r="Q103" s="17"/>
      <c r="R103" s="18"/>
      <c r="S103" s="109"/>
      <c r="T103" s="25"/>
      <c r="U103" s="25"/>
      <c r="V103" s="25"/>
      <c r="W103" s="25"/>
      <c r="X103" s="25"/>
      <c r="Y103" s="25"/>
      <c r="Z103" s="25"/>
      <c r="AA103" s="25"/>
      <c r="AB103" s="25"/>
      <c r="AC103" s="25"/>
      <c r="AD103" s="25"/>
      <c r="AE103" s="25"/>
      <c r="AF103" s="109"/>
      <c r="AG103" s="109"/>
      <c r="AH103" s="1"/>
      <c r="AI103" s="1"/>
      <c r="AJ103" s="1"/>
      <c r="AK103" s="1"/>
      <c r="AL103" s="1"/>
      <c r="AM103" s="1"/>
      <c r="AN103" s="1"/>
      <c r="AO103" s="1"/>
      <c r="AP103" s="1"/>
      <c r="AQ103" s="1"/>
      <c r="AR103" s="1"/>
      <c r="AS103" s="1"/>
      <c r="AT103" s="1"/>
      <c r="AU103" s="1"/>
      <c r="AV103" s="1"/>
      <c r="AW103" s="1"/>
    </row>
    <row r="104" spans="1:49" x14ac:dyDescent="0.2">
      <c r="A104" s="107"/>
      <c r="B104" s="108"/>
      <c r="C104" s="108"/>
      <c r="D104" s="17"/>
      <c r="E104" s="70" t="s">
        <v>87</v>
      </c>
      <c r="F104" s="17"/>
      <c r="G104" s="71">
        <f>IF(I101=0,0,I100*G98)</f>
        <v>0</v>
      </c>
      <c r="H104" s="17"/>
      <c r="I104" s="76" t="s">
        <v>89</v>
      </c>
      <c r="J104" s="71">
        <f>(G103+G104)/2</f>
        <v>0</v>
      </c>
      <c r="K104" s="17"/>
      <c r="L104" s="17"/>
      <c r="M104" s="17"/>
      <c r="N104" s="17"/>
      <c r="O104" s="17"/>
      <c r="P104" s="17"/>
      <c r="Q104" s="17"/>
      <c r="R104" s="18"/>
      <c r="S104" s="109"/>
      <c r="T104" s="25"/>
      <c r="U104" s="25"/>
      <c r="V104" s="25"/>
      <c r="W104" s="25"/>
      <c r="X104" s="25"/>
      <c r="Y104" s="25"/>
      <c r="Z104" s="25"/>
      <c r="AA104" s="25"/>
      <c r="AB104" s="25"/>
      <c r="AC104" s="25"/>
      <c r="AD104" s="25"/>
      <c r="AE104" s="25"/>
      <c r="AF104" s="109"/>
      <c r="AG104" s="109"/>
      <c r="AH104" s="1"/>
      <c r="AI104" s="1"/>
      <c r="AJ104" s="1"/>
      <c r="AK104" s="1"/>
      <c r="AL104" s="1"/>
      <c r="AM104" s="1"/>
      <c r="AN104" s="1"/>
      <c r="AO104" s="1"/>
      <c r="AP104" s="1"/>
      <c r="AQ104" s="1"/>
      <c r="AR104" s="1"/>
      <c r="AS104" s="1"/>
      <c r="AT104" s="1"/>
      <c r="AU104" s="1"/>
      <c r="AV104" s="1"/>
      <c r="AW104" s="1"/>
    </row>
    <row r="105" spans="1:49" x14ac:dyDescent="0.2">
      <c r="A105" s="107"/>
      <c r="B105" s="108"/>
      <c r="C105" s="108"/>
      <c r="D105" s="17"/>
      <c r="E105" s="17"/>
      <c r="F105" s="17"/>
      <c r="G105" s="17"/>
      <c r="H105" s="17"/>
      <c r="I105" s="67"/>
      <c r="J105" s="17"/>
      <c r="K105" s="17"/>
      <c r="L105" s="17"/>
      <c r="M105" s="17"/>
      <c r="N105" s="17"/>
      <c r="O105" s="17"/>
      <c r="P105" s="17"/>
      <c r="Q105" s="17"/>
      <c r="R105" s="18"/>
      <c r="S105" s="1"/>
      <c r="T105" s="25"/>
      <c r="U105" s="25"/>
      <c r="V105" s="25"/>
      <c r="W105" s="25"/>
      <c r="X105" s="25"/>
      <c r="Y105" s="25"/>
      <c r="Z105" s="25"/>
      <c r="AA105" s="25"/>
      <c r="AB105" s="25"/>
      <c r="AC105" s="25"/>
      <c r="AD105" s="25"/>
      <c r="AE105" s="25"/>
      <c r="AF105" s="1"/>
      <c r="AG105" s="1"/>
      <c r="AH105" s="1"/>
      <c r="AI105" s="1"/>
      <c r="AJ105" s="1"/>
      <c r="AK105" s="1"/>
      <c r="AL105" s="1"/>
      <c r="AM105" s="1"/>
      <c r="AN105" s="1"/>
      <c r="AO105" s="1"/>
      <c r="AP105" s="1"/>
      <c r="AQ105" s="1"/>
      <c r="AR105" s="1"/>
      <c r="AS105" s="1"/>
      <c r="AT105" s="1"/>
      <c r="AU105" s="1"/>
      <c r="AV105" s="1"/>
      <c r="AW105" s="1"/>
    </row>
    <row r="106" spans="1:49" x14ac:dyDescent="0.2">
      <c r="A106" s="107"/>
      <c r="B106" s="108"/>
      <c r="C106" s="108"/>
      <c r="D106" s="17"/>
      <c r="E106" s="70" t="s">
        <v>90</v>
      </c>
      <c r="F106" s="17"/>
      <c r="G106" s="17"/>
      <c r="H106" s="17"/>
      <c r="I106" s="67"/>
      <c r="J106" s="71">
        <f>IFERROR(((I95-J98)*J104)/I95,0)</f>
        <v>0</v>
      </c>
      <c r="K106" s="17"/>
      <c r="L106" s="17"/>
      <c r="M106" s="17"/>
      <c r="N106" s="17"/>
      <c r="O106" s="17"/>
      <c r="P106" s="17"/>
      <c r="Q106" s="17"/>
      <c r="R106" s="18"/>
      <c r="S106" s="1"/>
      <c r="T106" s="25"/>
      <c r="U106" s="25"/>
      <c r="V106" s="25"/>
      <c r="W106" s="25"/>
      <c r="X106" s="25"/>
      <c r="Y106" s="25"/>
      <c r="Z106" s="25"/>
      <c r="AA106" s="25"/>
      <c r="AB106" s="25"/>
      <c r="AC106" s="25"/>
      <c r="AD106" s="25"/>
      <c r="AE106" s="25"/>
      <c r="AF106" s="1"/>
      <c r="AG106" s="1"/>
      <c r="AH106" s="1"/>
      <c r="AI106" s="1"/>
      <c r="AJ106" s="1"/>
      <c r="AK106" s="1"/>
      <c r="AL106" s="1"/>
      <c r="AM106" s="1"/>
      <c r="AN106" s="1"/>
      <c r="AO106" s="1"/>
      <c r="AP106" s="1"/>
      <c r="AQ106" s="1"/>
      <c r="AR106" s="1"/>
      <c r="AS106" s="1"/>
      <c r="AT106" s="1"/>
      <c r="AU106" s="1"/>
      <c r="AV106" s="1"/>
      <c r="AW106" s="1"/>
    </row>
    <row r="107" spans="1:49" x14ac:dyDescent="0.2">
      <c r="A107" s="107"/>
      <c r="B107" s="108"/>
      <c r="C107" s="108"/>
      <c r="D107" s="17"/>
      <c r="E107" s="70" t="s">
        <v>91</v>
      </c>
      <c r="F107" s="17"/>
      <c r="G107" s="17"/>
      <c r="H107" s="17"/>
      <c r="I107" s="67"/>
      <c r="J107" s="71">
        <f>J106*(365.35/12)</f>
        <v>0</v>
      </c>
      <c r="K107" s="17"/>
      <c r="L107" s="17"/>
      <c r="M107" s="17"/>
      <c r="N107" s="17"/>
      <c r="O107" s="17"/>
      <c r="P107" s="17"/>
      <c r="Q107" s="17"/>
      <c r="R107" s="18"/>
      <c r="S107" s="1"/>
      <c r="T107" s="25"/>
      <c r="U107" s="25"/>
      <c r="V107" s="25"/>
      <c r="W107" s="25"/>
      <c r="X107" s="25"/>
      <c r="Y107" s="25"/>
      <c r="Z107" s="25"/>
      <c r="AA107" s="25"/>
      <c r="AB107" s="25"/>
      <c r="AC107" s="25"/>
      <c r="AD107" s="25"/>
      <c r="AE107" s="25"/>
      <c r="AF107" s="1"/>
      <c r="AG107" s="1"/>
      <c r="AH107" s="1"/>
      <c r="AI107" s="1"/>
      <c r="AJ107" s="1"/>
      <c r="AK107" s="1"/>
      <c r="AL107" s="1"/>
      <c r="AM107" s="1"/>
      <c r="AN107" s="1"/>
      <c r="AO107" s="1"/>
      <c r="AP107" s="1"/>
      <c r="AQ107" s="1"/>
      <c r="AR107" s="1"/>
      <c r="AS107" s="1"/>
      <c r="AT107" s="1"/>
      <c r="AU107" s="1"/>
      <c r="AV107" s="1"/>
      <c r="AW107" s="1"/>
    </row>
    <row r="108" spans="1:49" x14ac:dyDescent="0.2">
      <c r="A108" s="107"/>
      <c r="B108" s="108"/>
      <c r="C108" s="108"/>
      <c r="D108" s="17"/>
      <c r="E108" s="70"/>
      <c r="F108" s="17"/>
      <c r="G108" s="17"/>
      <c r="H108" s="17"/>
      <c r="I108" s="67"/>
      <c r="J108" s="77"/>
      <c r="K108" s="17"/>
      <c r="L108" s="17"/>
      <c r="M108" s="17"/>
      <c r="N108" s="17"/>
      <c r="O108" s="17"/>
      <c r="P108" s="17"/>
      <c r="Q108" s="17"/>
      <c r="R108" s="18"/>
      <c r="S108" s="1"/>
      <c r="T108" s="25"/>
      <c r="U108" s="25"/>
      <c r="V108" s="25"/>
      <c r="W108" s="25"/>
      <c r="X108" s="25"/>
      <c r="Y108" s="25"/>
      <c r="Z108" s="25"/>
      <c r="AA108" s="25"/>
      <c r="AB108" s="25"/>
      <c r="AC108" s="25"/>
      <c r="AD108" s="25"/>
      <c r="AE108" s="25"/>
      <c r="AF108" s="1"/>
      <c r="AG108" s="1"/>
      <c r="AH108" s="1"/>
      <c r="AI108" s="1"/>
      <c r="AJ108" s="1"/>
      <c r="AK108" s="1"/>
      <c r="AL108" s="1"/>
      <c r="AM108" s="1"/>
      <c r="AN108" s="1"/>
      <c r="AO108" s="1"/>
      <c r="AP108" s="1"/>
      <c r="AQ108" s="1"/>
      <c r="AR108" s="1"/>
      <c r="AS108" s="1"/>
      <c r="AT108" s="1"/>
      <c r="AU108" s="1"/>
      <c r="AV108" s="1"/>
      <c r="AW108" s="1"/>
    </row>
    <row r="109" spans="1:49" x14ac:dyDescent="0.2">
      <c r="A109" s="107"/>
      <c r="B109" s="108"/>
      <c r="C109" s="108"/>
      <c r="D109" s="17"/>
      <c r="E109" s="70" t="s">
        <v>92</v>
      </c>
      <c r="F109" s="17"/>
      <c r="G109" s="17"/>
      <c r="H109" s="17"/>
      <c r="I109" s="67"/>
      <c r="J109" s="84">
        <f>G95+J107</f>
        <v>157.15</v>
      </c>
      <c r="K109" s="17"/>
      <c r="L109" s="17"/>
      <c r="M109" s="17"/>
      <c r="N109" s="17"/>
      <c r="O109" s="17"/>
      <c r="P109" s="17"/>
      <c r="Q109" s="17"/>
      <c r="R109" s="18"/>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row>
    <row r="110" spans="1:49" x14ac:dyDescent="0.2">
      <c r="A110" s="107"/>
      <c r="B110" s="108"/>
      <c r="C110" s="108"/>
      <c r="D110" s="17"/>
      <c r="E110" s="17"/>
      <c r="F110" s="17"/>
      <c r="G110" s="17"/>
      <c r="H110" s="17"/>
      <c r="I110" s="67"/>
      <c r="J110" s="17"/>
      <c r="K110" s="17"/>
      <c r="L110" s="17"/>
      <c r="M110" s="17"/>
      <c r="N110" s="17"/>
      <c r="O110" s="17"/>
      <c r="P110" s="17"/>
      <c r="Q110" s="17"/>
      <c r="R110" s="18"/>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row>
    <row r="111" spans="1:49" x14ac:dyDescent="0.2">
      <c r="A111" s="107"/>
      <c r="B111" s="108"/>
      <c r="C111" s="108"/>
      <c r="D111" s="17"/>
      <c r="E111" s="43" t="s">
        <v>45</v>
      </c>
      <c r="F111" s="17"/>
      <c r="G111" s="17"/>
      <c r="H111" s="17"/>
      <c r="I111" s="74" t="s">
        <v>77</v>
      </c>
      <c r="J111" s="17"/>
      <c r="K111" s="17"/>
      <c r="L111" s="17"/>
      <c r="M111" s="17"/>
      <c r="N111" s="17"/>
      <c r="O111" s="17"/>
      <c r="P111" s="17"/>
      <c r="Q111" s="17"/>
      <c r="R111" s="18"/>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row>
    <row r="112" spans="1:49" x14ac:dyDescent="0.2">
      <c r="A112" s="107"/>
      <c r="B112" s="108"/>
      <c r="C112" s="108"/>
      <c r="D112" s="17"/>
      <c r="E112" s="17" t="s">
        <v>46</v>
      </c>
      <c r="F112" s="17"/>
      <c r="G112" s="83">
        <f>('Revised service model (2)'!$K$23*7)+$G$37</f>
        <v>157.14999999999998</v>
      </c>
      <c r="H112" s="17"/>
      <c r="I112" s="73">
        <f>F41</f>
        <v>0</v>
      </c>
      <c r="J112" s="17"/>
      <c r="K112" s="17"/>
      <c r="L112" s="17"/>
      <c r="M112" s="17"/>
      <c r="N112" s="17"/>
      <c r="O112" s="17"/>
      <c r="P112" s="17"/>
      <c r="Q112" s="17"/>
      <c r="R112" s="18"/>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row>
    <row r="113" spans="1:49" x14ac:dyDescent="0.2">
      <c r="A113" s="107"/>
      <c r="B113" s="108"/>
      <c r="C113" s="108"/>
      <c r="D113" s="17"/>
      <c r="E113" s="17"/>
      <c r="F113" s="17"/>
      <c r="G113" s="58"/>
      <c r="H113" s="17"/>
      <c r="I113" s="75"/>
      <c r="J113" s="17"/>
      <c r="K113" s="17"/>
      <c r="L113" s="17"/>
      <c r="M113" s="17"/>
      <c r="N113" s="17"/>
      <c r="O113" s="17"/>
      <c r="P113" s="17"/>
      <c r="Q113" s="17"/>
      <c r="R113" s="18"/>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row>
    <row r="114" spans="1:49" x14ac:dyDescent="0.2">
      <c r="A114" s="107"/>
      <c r="B114" s="108"/>
      <c r="C114" s="108"/>
      <c r="D114" s="17"/>
      <c r="E114" s="70" t="s">
        <v>81</v>
      </c>
      <c r="F114" s="17"/>
      <c r="G114" s="17"/>
      <c r="H114" s="17"/>
      <c r="I114" s="17"/>
      <c r="J114" s="17"/>
      <c r="K114" s="17"/>
      <c r="L114" s="17"/>
      <c r="M114" s="17"/>
      <c r="N114" s="17"/>
      <c r="O114" s="17"/>
      <c r="P114" s="17"/>
      <c r="Q114" s="17"/>
      <c r="R114" s="18"/>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row>
    <row r="115" spans="1:49" x14ac:dyDescent="0.2">
      <c r="A115" s="107"/>
      <c r="B115" s="108"/>
      <c r="C115" s="108"/>
      <c r="D115" s="17"/>
      <c r="E115" s="70" t="s">
        <v>82</v>
      </c>
      <c r="F115" s="17"/>
      <c r="G115" s="71">
        <f>G112/(365.25/12)</f>
        <v>5.1630390143737159</v>
      </c>
      <c r="H115" s="17"/>
      <c r="I115" s="72" t="s">
        <v>83</v>
      </c>
      <c r="J115" s="41">
        <f>'Capacity - Revised (2)'!$L$11*(ROUND(G115,0))</f>
        <v>200</v>
      </c>
      <c r="K115" s="17"/>
      <c r="L115" s="17"/>
      <c r="M115" s="17"/>
      <c r="N115" s="17"/>
      <c r="O115" s="17"/>
      <c r="P115" s="17"/>
      <c r="Q115" s="17"/>
      <c r="R115" s="18"/>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row>
    <row r="116" spans="1:49" x14ac:dyDescent="0.2">
      <c r="A116" s="107"/>
      <c r="B116" s="108"/>
      <c r="C116" s="108"/>
      <c r="D116" s="17"/>
      <c r="E116" s="17"/>
      <c r="F116" s="17"/>
      <c r="G116" s="17"/>
      <c r="H116" s="17"/>
      <c r="I116" s="67"/>
      <c r="J116" s="17"/>
      <c r="K116" s="17"/>
      <c r="L116" s="17"/>
      <c r="M116" s="17"/>
      <c r="N116" s="17"/>
      <c r="O116" s="17"/>
      <c r="P116" s="17"/>
      <c r="Q116" s="17"/>
      <c r="R116" s="18"/>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row>
    <row r="117" spans="1:49" x14ac:dyDescent="0.2">
      <c r="A117" s="107"/>
      <c r="B117" s="108"/>
      <c r="C117" s="108"/>
      <c r="D117" s="17"/>
      <c r="E117" s="70" t="s">
        <v>84</v>
      </c>
      <c r="F117" s="70"/>
      <c r="G117" s="70"/>
      <c r="H117" s="70"/>
      <c r="I117" s="79">
        <f>I112/J115</f>
        <v>0</v>
      </c>
      <c r="J117" s="17"/>
      <c r="K117" s="17"/>
      <c r="L117" s="17"/>
      <c r="M117" s="17"/>
      <c r="N117" s="17"/>
      <c r="O117" s="17"/>
      <c r="P117" s="17"/>
      <c r="Q117" s="17"/>
      <c r="R117" s="18"/>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row>
    <row r="118" spans="1:49" x14ac:dyDescent="0.2">
      <c r="A118" s="107"/>
      <c r="B118" s="108"/>
      <c r="C118" s="108"/>
      <c r="D118" s="17"/>
      <c r="E118" s="70" t="s">
        <v>85</v>
      </c>
      <c r="F118" s="17"/>
      <c r="G118" s="17"/>
      <c r="H118" s="17"/>
      <c r="I118" s="79">
        <f>IF(I112/J115&lt;=1,0,I117-1)</f>
        <v>0</v>
      </c>
      <c r="J118" s="80" t="str">
        <f>IF(I118&gt;0,"OVER","OK")</f>
        <v>OK</v>
      </c>
      <c r="K118" s="17" t="s">
        <v>3</v>
      </c>
      <c r="L118" s="17"/>
      <c r="M118" s="17"/>
      <c r="N118" s="17"/>
      <c r="O118" s="17"/>
      <c r="P118" s="17"/>
      <c r="Q118" s="17"/>
      <c r="R118" s="18"/>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row>
    <row r="119" spans="1:49" x14ac:dyDescent="0.2">
      <c r="A119" s="107"/>
      <c r="B119" s="108"/>
      <c r="C119" s="108"/>
      <c r="D119" s="17"/>
      <c r="E119" s="70"/>
      <c r="F119" s="17"/>
      <c r="G119" s="17"/>
      <c r="H119" s="17"/>
      <c r="I119" s="75"/>
      <c r="J119" s="17"/>
      <c r="K119" s="17"/>
      <c r="L119" s="17"/>
      <c r="M119" s="17"/>
      <c r="N119" s="17"/>
      <c r="O119" s="17"/>
      <c r="P119" s="17"/>
      <c r="Q119" s="17"/>
      <c r="R119" s="18"/>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row>
    <row r="120" spans="1:49" x14ac:dyDescent="0.2">
      <c r="A120" s="107"/>
      <c r="B120" s="108"/>
      <c r="C120" s="108"/>
      <c r="D120" s="17"/>
      <c r="E120" s="70" t="s">
        <v>86</v>
      </c>
      <c r="F120" s="17"/>
      <c r="G120" s="71">
        <f>IF(I118=0,0,G115+(1/'Capacity - Revised (2)'!$L$11))</f>
        <v>0</v>
      </c>
      <c r="H120" s="17"/>
      <c r="I120" s="76" t="s">
        <v>88</v>
      </c>
      <c r="J120" s="17"/>
      <c r="K120" s="17"/>
      <c r="L120" s="17"/>
      <c r="M120" s="17"/>
      <c r="N120" s="17"/>
      <c r="O120" s="17"/>
      <c r="P120" s="17"/>
      <c r="Q120" s="17"/>
      <c r="R120" s="18"/>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row>
    <row r="121" spans="1:49" x14ac:dyDescent="0.2">
      <c r="A121" s="107"/>
      <c r="B121" s="108"/>
      <c r="C121" s="108"/>
      <c r="D121" s="17"/>
      <c r="E121" s="70" t="s">
        <v>87</v>
      </c>
      <c r="F121" s="17"/>
      <c r="G121" s="71">
        <f>IF(I118=0,0,I117*G115)</f>
        <v>0</v>
      </c>
      <c r="H121" s="17"/>
      <c r="I121" s="76" t="s">
        <v>89</v>
      </c>
      <c r="J121" s="71">
        <f>(G120+G121)/2</f>
        <v>0</v>
      </c>
      <c r="K121" s="17"/>
      <c r="L121" s="17"/>
      <c r="M121" s="17"/>
      <c r="N121" s="17"/>
      <c r="O121" s="17"/>
      <c r="P121" s="17"/>
      <c r="Q121" s="17"/>
      <c r="R121" s="18"/>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row>
    <row r="122" spans="1:49" x14ac:dyDescent="0.2">
      <c r="A122" s="107"/>
      <c r="B122" s="108"/>
      <c r="C122" s="108"/>
      <c r="D122" s="17"/>
      <c r="E122" s="17"/>
      <c r="F122" s="17"/>
      <c r="G122" s="17"/>
      <c r="H122" s="17"/>
      <c r="I122" s="67"/>
      <c r="J122" s="17"/>
      <c r="K122" s="17"/>
      <c r="L122" s="17"/>
      <c r="M122" s="17"/>
      <c r="N122" s="17"/>
      <c r="O122" s="17"/>
      <c r="P122" s="17"/>
      <c r="Q122" s="17"/>
      <c r="R122" s="18"/>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row>
    <row r="123" spans="1:49" x14ac:dyDescent="0.2">
      <c r="A123" s="107"/>
      <c r="B123" s="108"/>
      <c r="C123" s="108"/>
      <c r="D123" s="17"/>
      <c r="E123" s="70" t="s">
        <v>90</v>
      </c>
      <c r="F123" s="17"/>
      <c r="G123" s="17"/>
      <c r="H123" s="17"/>
      <c r="I123" s="67"/>
      <c r="J123" s="71">
        <f>IFERROR(((I112-J115)*J121)/I112,0)</f>
        <v>0</v>
      </c>
      <c r="K123" s="17"/>
      <c r="L123" s="17"/>
      <c r="M123" s="17"/>
      <c r="N123" s="17"/>
      <c r="O123" s="17"/>
      <c r="P123" s="17"/>
      <c r="Q123" s="17"/>
      <c r="R123" s="18"/>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row>
    <row r="124" spans="1:49" x14ac:dyDescent="0.2">
      <c r="A124" s="107"/>
      <c r="B124" s="108"/>
      <c r="C124" s="108"/>
      <c r="D124" s="17"/>
      <c r="E124" s="70" t="s">
        <v>91</v>
      </c>
      <c r="F124" s="17"/>
      <c r="G124" s="17"/>
      <c r="H124" s="17"/>
      <c r="I124" s="67"/>
      <c r="J124" s="71">
        <f>J123*(365.35/12)</f>
        <v>0</v>
      </c>
      <c r="K124" s="17"/>
      <c r="L124" s="17"/>
      <c r="M124" s="17"/>
      <c r="N124" s="17"/>
      <c r="O124" s="17"/>
      <c r="P124" s="17"/>
      <c r="Q124" s="17"/>
      <c r="R124" s="18"/>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row>
    <row r="125" spans="1:49" x14ac:dyDescent="0.2">
      <c r="A125" s="107"/>
      <c r="B125" s="108"/>
      <c r="C125" s="108"/>
      <c r="D125" s="17"/>
      <c r="E125" s="70"/>
      <c r="F125" s="17"/>
      <c r="G125" s="17"/>
      <c r="H125" s="17"/>
      <c r="I125" s="67"/>
      <c r="J125" s="77"/>
      <c r="K125" s="17"/>
      <c r="L125" s="17"/>
      <c r="M125" s="17"/>
      <c r="N125" s="17"/>
      <c r="O125" s="17"/>
      <c r="P125" s="17"/>
      <c r="Q125" s="17"/>
      <c r="R125" s="18"/>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row>
    <row r="126" spans="1:49" x14ac:dyDescent="0.2">
      <c r="A126" s="107"/>
      <c r="B126" s="108"/>
      <c r="C126" s="108"/>
      <c r="D126" s="17"/>
      <c r="E126" s="70" t="s">
        <v>92</v>
      </c>
      <c r="F126" s="17"/>
      <c r="G126" s="17"/>
      <c r="H126" s="17"/>
      <c r="I126" s="67"/>
      <c r="J126" s="84">
        <f>G112+J124</f>
        <v>157.14999999999998</v>
      </c>
      <c r="K126" s="17"/>
      <c r="L126" s="17"/>
      <c r="M126" s="17"/>
      <c r="N126" s="17"/>
      <c r="O126" s="17"/>
      <c r="P126" s="17"/>
      <c r="Q126" s="17"/>
      <c r="R126" s="18"/>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row>
    <row r="127" spans="1:49" x14ac:dyDescent="0.2">
      <c r="A127" s="107"/>
      <c r="B127" s="108"/>
      <c r="C127" s="108"/>
      <c r="D127" s="17"/>
      <c r="E127" s="17"/>
      <c r="F127" s="17"/>
      <c r="G127" s="17"/>
      <c r="H127" s="17"/>
      <c r="I127" s="58" t="s">
        <v>77</v>
      </c>
      <c r="J127" s="17"/>
      <c r="K127" s="17"/>
      <c r="L127" s="17"/>
      <c r="M127" s="17"/>
      <c r="N127" s="17"/>
      <c r="O127" s="17"/>
      <c r="P127" s="17"/>
      <c r="Q127" s="17"/>
      <c r="R127" s="18"/>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row>
    <row r="128" spans="1:49" x14ac:dyDescent="0.2">
      <c r="A128" s="107"/>
      <c r="B128" s="108"/>
      <c r="C128" s="108"/>
      <c r="D128" s="17"/>
      <c r="E128" s="17" t="s">
        <v>47</v>
      </c>
      <c r="F128" s="17"/>
      <c r="G128" s="83">
        <f>('Revised service model (2)'!$K$23*7)+$G$44</f>
        <v>262.14999999999998</v>
      </c>
      <c r="H128" s="17"/>
      <c r="I128" s="73">
        <f>F48</f>
        <v>0</v>
      </c>
      <c r="J128" s="17"/>
      <c r="K128" s="17"/>
      <c r="L128" s="17"/>
      <c r="M128" s="17"/>
      <c r="N128" s="17"/>
      <c r="O128" s="17"/>
      <c r="P128" s="17"/>
      <c r="Q128" s="17"/>
      <c r="R128" s="18"/>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row>
    <row r="129" spans="1:49" x14ac:dyDescent="0.2">
      <c r="A129" s="107"/>
      <c r="B129" s="108"/>
      <c r="C129" s="108"/>
      <c r="D129" s="17"/>
      <c r="E129" s="17"/>
      <c r="F129" s="17"/>
      <c r="G129" s="17"/>
      <c r="H129" s="17"/>
      <c r="I129" s="17"/>
      <c r="J129" s="17"/>
      <c r="K129" s="17"/>
      <c r="L129" s="17"/>
      <c r="M129" s="17"/>
      <c r="N129" s="17"/>
      <c r="O129" s="17"/>
      <c r="P129" s="17"/>
      <c r="Q129" s="17"/>
      <c r="R129" s="18"/>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row>
    <row r="130" spans="1:49" x14ac:dyDescent="0.2">
      <c r="A130" s="107"/>
      <c r="B130" s="108"/>
      <c r="C130" s="108"/>
      <c r="D130" s="17"/>
      <c r="E130" s="70" t="s">
        <v>81</v>
      </c>
      <c r="F130" s="17"/>
      <c r="G130" s="17"/>
      <c r="H130" s="17"/>
      <c r="I130" s="17"/>
      <c r="J130" s="17"/>
      <c r="K130" s="17"/>
      <c r="L130" s="17"/>
      <c r="M130" s="17"/>
      <c r="N130" s="17"/>
      <c r="O130" s="17"/>
      <c r="P130" s="17"/>
      <c r="Q130" s="17"/>
      <c r="R130" s="18"/>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row>
    <row r="131" spans="1:49" x14ac:dyDescent="0.2">
      <c r="A131" s="107"/>
      <c r="B131" s="108"/>
      <c r="C131" s="108"/>
      <c r="D131" s="17"/>
      <c r="E131" s="70" t="s">
        <v>82</v>
      </c>
      <c r="F131" s="17"/>
      <c r="G131" s="71">
        <f>G128/(365.25/12)</f>
        <v>8.6127310061601641</v>
      </c>
      <c r="H131" s="17"/>
      <c r="I131" s="72" t="s">
        <v>83</v>
      </c>
      <c r="J131" s="41">
        <f>'Capacity - Revised (2)'!$L$11*(ROUND(G131,0))</f>
        <v>360</v>
      </c>
      <c r="K131" s="17"/>
      <c r="L131" s="17"/>
      <c r="M131" s="17"/>
      <c r="N131" s="17"/>
      <c r="O131" s="17"/>
      <c r="P131" s="17"/>
      <c r="Q131" s="17"/>
      <c r="R131" s="18"/>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row>
    <row r="132" spans="1:49" x14ac:dyDescent="0.2">
      <c r="A132" s="107"/>
      <c r="B132" s="108"/>
      <c r="C132" s="108"/>
      <c r="D132" s="17"/>
      <c r="E132" s="17"/>
      <c r="F132" s="17"/>
      <c r="G132" s="17"/>
      <c r="H132" s="17"/>
      <c r="I132" s="67"/>
      <c r="J132" s="17"/>
      <c r="K132" s="17"/>
      <c r="L132" s="17"/>
      <c r="M132" s="17"/>
      <c r="N132" s="17"/>
      <c r="O132" s="17"/>
      <c r="P132" s="17"/>
      <c r="Q132" s="17"/>
      <c r="R132" s="18"/>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row>
    <row r="133" spans="1:49" x14ac:dyDescent="0.2">
      <c r="A133" s="107"/>
      <c r="B133" s="108"/>
      <c r="C133" s="108"/>
      <c r="D133" s="17"/>
      <c r="E133" s="70" t="s">
        <v>84</v>
      </c>
      <c r="F133" s="70"/>
      <c r="G133" s="70"/>
      <c r="H133" s="70"/>
      <c r="I133" s="79">
        <f>I128/J131</f>
        <v>0</v>
      </c>
      <c r="J133" s="17"/>
      <c r="K133" s="17"/>
      <c r="L133" s="17"/>
      <c r="M133" s="17"/>
      <c r="N133" s="17"/>
      <c r="O133" s="17"/>
      <c r="P133" s="17"/>
      <c r="Q133" s="17"/>
      <c r="R133" s="18"/>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row>
    <row r="134" spans="1:49" x14ac:dyDescent="0.2">
      <c r="A134" s="107"/>
      <c r="B134" s="108"/>
      <c r="C134" s="108"/>
      <c r="D134" s="17"/>
      <c r="E134" s="70" t="s">
        <v>85</v>
      </c>
      <c r="F134" s="17"/>
      <c r="G134" s="17"/>
      <c r="H134" s="17"/>
      <c r="I134" s="79">
        <f>IF(I128/J131&lt;=1,0,I133-1)</f>
        <v>0</v>
      </c>
      <c r="J134" s="80" t="str">
        <f>IF(I134&gt;0,"OVER","OK")</f>
        <v>OK</v>
      </c>
      <c r="K134" s="17" t="s">
        <v>3</v>
      </c>
      <c r="L134" s="17"/>
      <c r="M134" s="17"/>
      <c r="N134" s="17"/>
      <c r="O134" s="17"/>
      <c r="P134" s="17"/>
      <c r="Q134" s="17"/>
      <c r="R134" s="18"/>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row>
    <row r="135" spans="1:49" x14ac:dyDescent="0.2">
      <c r="A135" s="107"/>
      <c r="B135" s="108"/>
      <c r="C135" s="108"/>
      <c r="D135" s="17"/>
      <c r="E135" s="70"/>
      <c r="F135" s="17"/>
      <c r="G135" s="17"/>
      <c r="H135" s="17"/>
      <c r="I135" s="75"/>
      <c r="J135" s="17"/>
      <c r="K135" s="17"/>
      <c r="L135" s="17"/>
      <c r="M135" s="17"/>
      <c r="N135" s="17"/>
      <c r="O135" s="17"/>
      <c r="P135" s="17"/>
      <c r="Q135" s="17"/>
      <c r="R135" s="18"/>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row>
    <row r="136" spans="1:49" x14ac:dyDescent="0.2">
      <c r="A136" s="107"/>
      <c r="B136" s="108"/>
      <c r="C136" s="108"/>
      <c r="D136" s="17"/>
      <c r="E136" s="70" t="s">
        <v>86</v>
      </c>
      <c r="F136" s="17"/>
      <c r="G136" s="71">
        <f>IF(I134=0,0,G131+(1/'Capacity - Revised (2)'!$L$11))</f>
        <v>0</v>
      </c>
      <c r="H136" s="17"/>
      <c r="I136" s="76" t="s">
        <v>88</v>
      </c>
      <c r="J136" s="17"/>
      <c r="K136" s="17"/>
      <c r="L136" s="17"/>
      <c r="M136" s="17"/>
      <c r="N136" s="17"/>
      <c r="O136" s="17"/>
      <c r="P136" s="17"/>
      <c r="Q136" s="17"/>
      <c r="R136" s="18"/>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row>
    <row r="137" spans="1:49" x14ac:dyDescent="0.2">
      <c r="A137" s="107"/>
      <c r="B137" s="108"/>
      <c r="C137" s="108"/>
      <c r="D137" s="17"/>
      <c r="E137" s="70" t="s">
        <v>87</v>
      </c>
      <c r="F137" s="17"/>
      <c r="G137" s="71">
        <f>IF(I134=0,0,I133*G131)</f>
        <v>0</v>
      </c>
      <c r="H137" s="17"/>
      <c r="I137" s="76" t="s">
        <v>89</v>
      </c>
      <c r="J137" s="71">
        <f>(G136+G137)/2</f>
        <v>0</v>
      </c>
      <c r="K137" s="17"/>
      <c r="L137" s="17"/>
      <c r="M137" s="17"/>
      <c r="N137" s="17"/>
      <c r="O137" s="17"/>
      <c r="P137" s="17"/>
      <c r="Q137" s="17"/>
      <c r="R137" s="18"/>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row>
    <row r="138" spans="1:49" x14ac:dyDescent="0.2">
      <c r="A138" s="107"/>
      <c r="B138" s="108"/>
      <c r="C138" s="108"/>
      <c r="D138" s="17"/>
      <c r="E138" s="17"/>
      <c r="F138" s="17"/>
      <c r="G138" s="17"/>
      <c r="H138" s="17"/>
      <c r="I138" s="67"/>
      <c r="J138" s="17"/>
      <c r="K138" s="17"/>
      <c r="L138" s="17"/>
      <c r="M138" s="17"/>
      <c r="N138" s="17"/>
      <c r="O138" s="17"/>
      <c r="P138" s="17"/>
      <c r="Q138" s="17"/>
      <c r="R138" s="18"/>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row>
    <row r="139" spans="1:49" x14ac:dyDescent="0.2">
      <c r="A139" s="107"/>
      <c r="B139" s="108"/>
      <c r="C139" s="108"/>
      <c r="D139" s="17"/>
      <c r="E139" s="70" t="s">
        <v>90</v>
      </c>
      <c r="F139" s="17"/>
      <c r="G139" s="17"/>
      <c r="H139" s="17"/>
      <c r="I139" s="67"/>
      <c r="J139" s="71">
        <f>IFERROR(((I128-J131)*J137)/I128,0)</f>
        <v>0</v>
      </c>
      <c r="K139" s="17"/>
      <c r="L139" s="17"/>
      <c r="M139" s="17"/>
      <c r="N139" s="17"/>
      <c r="O139" s="17"/>
      <c r="P139" s="17"/>
      <c r="Q139" s="17"/>
      <c r="R139" s="18"/>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row>
    <row r="140" spans="1:49" x14ac:dyDescent="0.2">
      <c r="A140" s="107"/>
      <c r="B140" s="108"/>
      <c r="C140" s="108"/>
      <c r="D140" s="17"/>
      <c r="E140" s="70" t="s">
        <v>91</v>
      </c>
      <c r="F140" s="17"/>
      <c r="G140" s="17"/>
      <c r="H140" s="17"/>
      <c r="I140" s="67"/>
      <c r="J140" s="71">
        <f>J139*(365.35/12)</f>
        <v>0</v>
      </c>
      <c r="K140" s="17"/>
      <c r="L140" s="17"/>
      <c r="M140" s="17"/>
      <c r="N140" s="17"/>
      <c r="O140" s="17"/>
      <c r="P140" s="17"/>
      <c r="Q140" s="17"/>
      <c r="R140" s="18"/>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row>
    <row r="141" spans="1:49" x14ac:dyDescent="0.2">
      <c r="A141" s="107"/>
      <c r="B141" s="108"/>
      <c r="C141" s="108"/>
      <c r="D141" s="17"/>
      <c r="E141" s="70"/>
      <c r="F141" s="17"/>
      <c r="G141" s="17"/>
      <c r="H141" s="17"/>
      <c r="I141" s="67"/>
      <c r="J141" s="77"/>
      <c r="K141" s="17"/>
      <c r="L141" s="17"/>
      <c r="M141" s="17"/>
      <c r="N141" s="17"/>
      <c r="O141" s="17"/>
      <c r="P141" s="17"/>
      <c r="Q141" s="17"/>
      <c r="R141" s="18"/>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row>
    <row r="142" spans="1:49" x14ac:dyDescent="0.2">
      <c r="A142" s="107"/>
      <c r="B142" s="108"/>
      <c r="C142" s="108"/>
      <c r="D142" s="17"/>
      <c r="E142" s="70" t="s">
        <v>92</v>
      </c>
      <c r="F142" s="17"/>
      <c r="G142" s="17"/>
      <c r="H142" s="17"/>
      <c r="I142" s="67"/>
      <c r="J142" s="84">
        <f>G128+J140</f>
        <v>262.14999999999998</v>
      </c>
      <c r="K142" s="17"/>
      <c r="L142" s="17"/>
      <c r="M142" s="17"/>
      <c r="N142" s="17"/>
      <c r="O142" s="17"/>
      <c r="P142" s="17"/>
      <c r="Q142" s="17"/>
      <c r="R142" s="18"/>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row>
    <row r="143" spans="1:49" x14ac:dyDescent="0.2">
      <c r="A143" s="107"/>
      <c r="B143" s="108"/>
      <c r="C143" s="108"/>
      <c r="D143" s="17"/>
      <c r="E143" s="17"/>
      <c r="F143" s="17"/>
      <c r="G143" s="17"/>
      <c r="H143" s="17"/>
      <c r="I143" s="58" t="s">
        <v>77</v>
      </c>
      <c r="J143" s="17"/>
      <c r="K143" s="17"/>
      <c r="L143" s="17"/>
      <c r="M143" s="17"/>
      <c r="N143" s="17"/>
      <c r="O143" s="17"/>
      <c r="P143" s="17"/>
      <c r="Q143" s="17"/>
      <c r="R143" s="18"/>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row>
    <row r="144" spans="1:49" x14ac:dyDescent="0.2">
      <c r="A144" s="107"/>
      <c r="B144" s="108"/>
      <c r="C144" s="108"/>
      <c r="D144" s="17"/>
      <c r="E144" s="17" t="s">
        <v>48</v>
      </c>
      <c r="F144" s="17"/>
      <c r="G144" s="83">
        <f>('Revised service model (2)'!$K$23*7)+$G$51</f>
        <v>241.14999999999998</v>
      </c>
      <c r="H144" s="17"/>
      <c r="I144" s="73">
        <f>F55</f>
        <v>0</v>
      </c>
      <c r="J144" s="17"/>
      <c r="K144" s="17"/>
      <c r="L144" s="17"/>
      <c r="M144" s="17"/>
      <c r="N144" s="17"/>
      <c r="O144" s="17"/>
      <c r="P144" s="17"/>
      <c r="Q144" s="17"/>
      <c r="R144" s="18"/>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row>
    <row r="145" spans="1:49" x14ac:dyDescent="0.2">
      <c r="A145" s="107"/>
      <c r="B145" s="108"/>
      <c r="C145" s="108"/>
      <c r="D145" s="17"/>
      <c r="E145" s="17"/>
      <c r="F145" s="17"/>
      <c r="G145" s="17"/>
      <c r="H145" s="17"/>
      <c r="I145" s="17"/>
      <c r="J145" s="17"/>
      <c r="K145" s="17"/>
      <c r="L145" s="17"/>
      <c r="M145" s="17"/>
      <c r="N145" s="17"/>
      <c r="O145" s="17"/>
      <c r="P145" s="17"/>
      <c r="Q145" s="17"/>
      <c r="R145" s="18"/>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row>
    <row r="146" spans="1:49" x14ac:dyDescent="0.2">
      <c r="A146" s="107"/>
      <c r="B146" s="108"/>
      <c r="C146" s="108"/>
      <c r="D146" s="17"/>
      <c r="E146" s="70" t="s">
        <v>81</v>
      </c>
      <c r="F146" s="17"/>
      <c r="G146" s="17"/>
      <c r="H146" s="17"/>
      <c r="I146" s="17"/>
      <c r="J146" s="17"/>
      <c r="K146" s="17"/>
      <c r="L146" s="17"/>
      <c r="M146" s="17"/>
      <c r="N146" s="17"/>
      <c r="O146" s="17"/>
      <c r="P146" s="17"/>
      <c r="Q146" s="17"/>
      <c r="R146" s="18"/>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row>
    <row r="147" spans="1:49" x14ac:dyDescent="0.2">
      <c r="A147" s="107"/>
      <c r="B147" s="108"/>
      <c r="C147" s="108"/>
      <c r="D147" s="17"/>
      <c r="E147" s="70" t="s">
        <v>82</v>
      </c>
      <c r="F147" s="17"/>
      <c r="G147" s="71">
        <f>G144/(365.25/12)</f>
        <v>7.9227926078028741</v>
      </c>
      <c r="H147" s="17"/>
      <c r="I147" s="72" t="s">
        <v>83</v>
      </c>
      <c r="J147" s="41">
        <f>'Capacity - Revised (2)'!$L$11*(ROUND(G147,0))</f>
        <v>320</v>
      </c>
      <c r="K147" s="17"/>
      <c r="L147" s="17"/>
      <c r="M147" s="17"/>
      <c r="N147" s="17"/>
      <c r="O147" s="17"/>
      <c r="P147" s="17"/>
      <c r="Q147" s="17"/>
      <c r="R147" s="18"/>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row>
    <row r="148" spans="1:49" x14ac:dyDescent="0.2">
      <c r="A148" s="107"/>
      <c r="B148" s="108"/>
      <c r="C148" s="108"/>
      <c r="D148" s="17"/>
      <c r="E148" s="17"/>
      <c r="F148" s="17"/>
      <c r="G148" s="17"/>
      <c r="H148" s="17"/>
      <c r="I148" s="67"/>
      <c r="J148" s="17"/>
      <c r="K148" s="17"/>
      <c r="L148" s="17"/>
      <c r="M148" s="17"/>
      <c r="N148" s="17"/>
      <c r="O148" s="17"/>
      <c r="P148" s="17"/>
      <c r="Q148" s="17"/>
      <c r="R148" s="18"/>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row>
    <row r="149" spans="1:49" x14ac:dyDescent="0.2">
      <c r="A149" s="107"/>
      <c r="B149" s="108"/>
      <c r="C149" s="108"/>
      <c r="D149" s="17"/>
      <c r="E149" s="70" t="s">
        <v>84</v>
      </c>
      <c r="F149" s="70"/>
      <c r="G149" s="70"/>
      <c r="H149" s="70"/>
      <c r="I149" s="79">
        <f>I144/J147</f>
        <v>0</v>
      </c>
      <c r="J149" s="17"/>
      <c r="K149" s="17"/>
      <c r="L149" s="17"/>
      <c r="M149" s="17"/>
      <c r="N149" s="17"/>
      <c r="O149" s="17"/>
      <c r="P149" s="17"/>
      <c r="Q149" s="17"/>
      <c r="R149" s="18"/>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row>
    <row r="150" spans="1:49" x14ac:dyDescent="0.2">
      <c r="A150" s="107"/>
      <c r="B150" s="108"/>
      <c r="C150" s="108"/>
      <c r="D150" s="17"/>
      <c r="E150" s="70" t="s">
        <v>85</v>
      </c>
      <c r="F150" s="17"/>
      <c r="G150" s="17"/>
      <c r="H150" s="17"/>
      <c r="I150" s="79">
        <f>IF(I144/J147&lt;=1,0,I149-1)</f>
        <v>0</v>
      </c>
      <c r="J150" s="80" t="str">
        <f>IF(I150&gt;0,"OVER","OK")</f>
        <v>OK</v>
      </c>
      <c r="K150" s="17" t="s">
        <v>3</v>
      </c>
      <c r="L150" s="17"/>
      <c r="M150" s="17"/>
      <c r="N150" s="17"/>
      <c r="O150" s="17"/>
      <c r="P150" s="17"/>
      <c r="Q150" s="17"/>
      <c r="R150" s="18"/>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row>
    <row r="151" spans="1:49" x14ac:dyDescent="0.2">
      <c r="A151" s="107"/>
      <c r="B151" s="108"/>
      <c r="C151" s="108"/>
      <c r="D151" s="17"/>
      <c r="E151" s="70"/>
      <c r="F151" s="17"/>
      <c r="G151" s="17"/>
      <c r="H151" s="17"/>
      <c r="I151" s="75"/>
      <c r="J151" s="17"/>
      <c r="K151" s="17"/>
      <c r="L151" s="17"/>
      <c r="M151" s="17"/>
      <c r="N151" s="17"/>
      <c r="O151" s="17"/>
      <c r="P151" s="17"/>
      <c r="Q151" s="17"/>
      <c r="R151" s="18"/>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row>
    <row r="152" spans="1:49" x14ac:dyDescent="0.2">
      <c r="A152" s="107"/>
      <c r="B152" s="108"/>
      <c r="C152" s="108"/>
      <c r="D152" s="17"/>
      <c r="E152" s="70" t="s">
        <v>86</v>
      </c>
      <c r="F152" s="17"/>
      <c r="G152" s="71">
        <f>IF(I150=0,0,G147+(1/'Capacity - Revised (2)'!$L$11))</f>
        <v>0</v>
      </c>
      <c r="H152" s="17"/>
      <c r="I152" s="76" t="s">
        <v>88</v>
      </c>
      <c r="J152" s="17"/>
      <c r="K152" s="17"/>
      <c r="L152" s="17"/>
      <c r="M152" s="17"/>
      <c r="N152" s="17"/>
      <c r="O152" s="17"/>
      <c r="P152" s="17"/>
      <c r="Q152" s="17"/>
      <c r="R152" s="18"/>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row>
    <row r="153" spans="1:49" x14ac:dyDescent="0.2">
      <c r="A153" s="107"/>
      <c r="B153" s="108"/>
      <c r="C153" s="108"/>
      <c r="D153" s="17"/>
      <c r="E153" s="70" t="s">
        <v>87</v>
      </c>
      <c r="F153" s="17"/>
      <c r="G153" s="71">
        <f>IF(I150=0,0,I149*G147)</f>
        <v>0</v>
      </c>
      <c r="H153" s="17"/>
      <c r="I153" s="76" t="s">
        <v>89</v>
      </c>
      <c r="J153" s="71">
        <f>(G152+G153)/2</f>
        <v>0</v>
      </c>
      <c r="K153" s="17"/>
      <c r="L153" s="17"/>
      <c r="M153" s="17"/>
      <c r="N153" s="17"/>
      <c r="O153" s="17"/>
      <c r="P153" s="17"/>
      <c r="Q153" s="17"/>
      <c r="R153" s="18"/>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row>
    <row r="154" spans="1:49" x14ac:dyDescent="0.2">
      <c r="A154" s="107"/>
      <c r="B154" s="108"/>
      <c r="C154" s="108"/>
      <c r="D154" s="17"/>
      <c r="E154" s="17"/>
      <c r="F154" s="17"/>
      <c r="G154" s="17"/>
      <c r="H154" s="17"/>
      <c r="I154" s="67"/>
      <c r="J154" s="17"/>
      <c r="K154" s="17"/>
      <c r="L154" s="17"/>
      <c r="M154" s="17"/>
      <c r="N154" s="17"/>
      <c r="O154" s="17"/>
      <c r="P154" s="17"/>
      <c r="Q154" s="17"/>
      <c r="R154" s="18"/>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row>
    <row r="155" spans="1:49" x14ac:dyDescent="0.2">
      <c r="A155" s="107"/>
      <c r="B155" s="108"/>
      <c r="C155" s="108"/>
      <c r="D155" s="17"/>
      <c r="E155" s="70" t="s">
        <v>90</v>
      </c>
      <c r="F155" s="17"/>
      <c r="G155" s="17"/>
      <c r="H155" s="17"/>
      <c r="I155" s="67"/>
      <c r="J155" s="71">
        <f>IFERROR(((I144-J147)*J153)/I144,0)</f>
        <v>0</v>
      </c>
      <c r="K155" s="17"/>
      <c r="L155" s="17"/>
      <c r="M155" s="17"/>
      <c r="N155" s="17"/>
      <c r="O155" s="17"/>
      <c r="P155" s="17"/>
      <c r="Q155" s="17"/>
      <c r="R155" s="18"/>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row>
    <row r="156" spans="1:49" x14ac:dyDescent="0.2">
      <c r="A156" s="107"/>
      <c r="B156" s="108"/>
      <c r="C156" s="108"/>
      <c r="D156" s="17"/>
      <c r="E156" s="70" t="s">
        <v>91</v>
      </c>
      <c r="F156" s="17"/>
      <c r="G156" s="17"/>
      <c r="H156" s="17"/>
      <c r="I156" s="67"/>
      <c r="J156" s="71">
        <f>J155*(365.35/12)</f>
        <v>0</v>
      </c>
      <c r="K156" s="17"/>
      <c r="L156" s="17"/>
      <c r="M156" s="17"/>
      <c r="N156" s="17"/>
      <c r="O156" s="17"/>
      <c r="P156" s="17"/>
      <c r="Q156" s="17"/>
      <c r="R156" s="18"/>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row>
    <row r="157" spans="1:49" x14ac:dyDescent="0.2">
      <c r="A157" s="107"/>
      <c r="B157" s="108"/>
      <c r="C157" s="108"/>
      <c r="D157" s="17"/>
      <c r="E157" s="70"/>
      <c r="F157" s="17"/>
      <c r="G157" s="17"/>
      <c r="H157" s="17"/>
      <c r="I157" s="67"/>
      <c r="J157" s="77"/>
      <c r="K157" s="17"/>
      <c r="L157" s="17"/>
      <c r="M157" s="17"/>
      <c r="N157" s="17"/>
      <c r="O157" s="17"/>
      <c r="P157" s="17"/>
      <c r="Q157" s="17"/>
      <c r="R157" s="18"/>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row>
    <row r="158" spans="1:49" x14ac:dyDescent="0.2">
      <c r="A158" s="107"/>
      <c r="B158" s="108"/>
      <c r="C158" s="108"/>
      <c r="D158" s="17"/>
      <c r="E158" s="70" t="s">
        <v>92</v>
      </c>
      <c r="F158" s="17"/>
      <c r="G158" s="17"/>
      <c r="H158" s="17"/>
      <c r="I158" s="67"/>
      <c r="J158" s="84">
        <f>G144+J156</f>
        <v>241.14999999999998</v>
      </c>
      <c r="K158" s="17"/>
      <c r="L158" s="17"/>
      <c r="M158" s="17"/>
      <c r="N158" s="17"/>
      <c r="O158" s="17"/>
      <c r="P158" s="17"/>
      <c r="Q158" s="17"/>
      <c r="R158" s="18"/>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row>
    <row r="159" spans="1:49" x14ac:dyDescent="0.2">
      <c r="A159" s="107"/>
      <c r="B159" s="108"/>
      <c r="C159" s="108"/>
      <c r="D159" s="17"/>
      <c r="E159" s="17"/>
      <c r="F159" s="17"/>
      <c r="G159" s="17"/>
      <c r="H159" s="17"/>
      <c r="I159" s="66"/>
      <c r="J159" s="17"/>
      <c r="K159" s="17"/>
      <c r="L159" s="17"/>
      <c r="M159" s="17"/>
      <c r="N159" s="17"/>
      <c r="O159" s="17"/>
      <c r="P159" s="17"/>
      <c r="Q159" s="17"/>
      <c r="R159" s="18"/>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row>
    <row r="160" spans="1:49" x14ac:dyDescent="0.2">
      <c r="A160" s="107"/>
      <c r="B160" s="108"/>
      <c r="C160" s="108"/>
      <c r="D160" s="17"/>
      <c r="E160" s="20" t="s">
        <v>55</v>
      </c>
      <c r="F160" s="17"/>
      <c r="G160" s="17"/>
      <c r="H160" s="17"/>
      <c r="I160" s="17"/>
      <c r="J160" s="17"/>
      <c r="K160" s="17"/>
      <c r="L160" s="17"/>
      <c r="M160" s="17"/>
      <c r="N160" s="17"/>
      <c r="O160" s="17"/>
      <c r="P160" s="17"/>
      <c r="Q160" s="17"/>
      <c r="R160" s="18"/>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row>
    <row r="161" spans="1:49" x14ac:dyDescent="0.2">
      <c r="A161" s="107"/>
      <c r="B161" s="108"/>
      <c r="C161" s="108"/>
      <c r="D161" s="17"/>
      <c r="E161" s="43" t="s">
        <v>57</v>
      </c>
      <c r="F161" s="17"/>
      <c r="G161" s="17"/>
      <c r="H161" s="17"/>
      <c r="I161" s="74" t="s">
        <v>77</v>
      </c>
      <c r="J161" s="17"/>
      <c r="K161" s="17"/>
      <c r="L161" s="17"/>
      <c r="M161" s="17"/>
      <c r="N161" s="17"/>
      <c r="O161" s="17"/>
      <c r="P161" s="17"/>
      <c r="Q161" s="17"/>
      <c r="R161" s="18"/>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row>
    <row r="162" spans="1:49" x14ac:dyDescent="0.2">
      <c r="A162" s="107"/>
      <c r="B162" s="108"/>
      <c r="C162" s="108"/>
      <c r="D162" s="17"/>
      <c r="E162" s="52" t="s">
        <v>58</v>
      </c>
      <c r="F162" s="17"/>
      <c r="G162" s="39">
        <v>0</v>
      </c>
      <c r="H162" s="17"/>
      <c r="I162" s="73">
        <f>J17</f>
        <v>0</v>
      </c>
      <c r="J162" s="17"/>
      <c r="K162" s="17"/>
      <c r="L162" s="17"/>
      <c r="M162" s="17"/>
      <c r="N162" s="17"/>
      <c r="O162" s="17"/>
      <c r="P162" s="17"/>
      <c r="Q162" s="17"/>
      <c r="R162" s="18"/>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row>
    <row r="163" spans="1:49" x14ac:dyDescent="0.2">
      <c r="A163" s="107"/>
      <c r="B163" s="108"/>
      <c r="C163" s="108"/>
      <c r="D163" s="17"/>
      <c r="E163" s="20"/>
      <c r="F163" s="17"/>
      <c r="G163" s="17"/>
      <c r="H163" s="17"/>
      <c r="I163" s="74"/>
      <c r="J163" s="17"/>
      <c r="K163" s="17"/>
      <c r="L163" s="17"/>
      <c r="M163" s="17"/>
      <c r="N163" s="17"/>
      <c r="O163" s="17"/>
      <c r="P163" s="17"/>
      <c r="Q163" s="17"/>
      <c r="R163" s="18"/>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row>
    <row r="164" spans="1:49" x14ac:dyDescent="0.2">
      <c r="A164" s="107"/>
      <c r="B164" s="108"/>
      <c r="C164" s="108"/>
      <c r="D164" s="17"/>
      <c r="E164" s="43" t="s">
        <v>59</v>
      </c>
      <c r="F164" s="17"/>
      <c r="G164" s="17"/>
      <c r="H164" s="17"/>
      <c r="I164" s="74" t="s">
        <v>77</v>
      </c>
      <c r="J164" s="17"/>
      <c r="K164" s="17"/>
      <c r="L164" s="17"/>
      <c r="M164" s="17"/>
      <c r="N164" s="17"/>
      <c r="O164" s="17"/>
      <c r="P164" s="17"/>
      <c r="Q164" s="17"/>
      <c r="R164" s="18"/>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row>
    <row r="165" spans="1:49" x14ac:dyDescent="0.2">
      <c r="A165" s="107"/>
      <c r="B165" s="108"/>
      <c r="C165" s="108"/>
      <c r="D165" s="17"/>
      <c r="E165" s="52" t="s">
        <v>58</v>
      </c>
      <c r="F165" s="17"/>
      <c r="G165" s="39">
        <f>('Revised service model (2)'!$C$10+'Revised service model (2)'!$F$14)*7</f>
        <v>105</v>
      </c>
      <c r="H165" s="17"/>
      <c r="I165" s="73">
        <f>H25</f>
        <v>0</v>
      </c>
      <c r="J165" s="17"/>
      <c r="K165" s="17"/>
      <c r="L165" s="17"/>
      <c r="M165" s="17"/>
      <c r="N165" s="17"/>
      <c r="O165" s="17"/>
      <c r="P165" s="17"/>
      <c r="Q165" s="17"/>
      <c r="R165" s="18"/>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row>
    <row r="166" spans="1:49" x14ac:dyDescent="0.2">
      <c r="A166" s="107"/>
      <c r="B166" s="108"/>
      <c r="C166" s="108"/>
      <c r="D166" s="17"/>
      <c r="E166" s="20"/>
      <c r="F166" s="17"/>
      <c r="G166" s="17"/>
      <c r="H166" s="17"/>
      <c r="I166" s="74"/>
      <c r="J166" s="17"/>
      <c r="K166" s="17"/>
      <c r="L166" s="17"/>
      <c r="M166" s="17"/>
      <c r="N166" s="17"/>
      <c r="O166" s="17"/>
      <c r="P166" s="17"/>
      <c r="Q166" s="17"/>
      <c r="R166" s="18"/>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row>
    <row r="167" spans="1:49" x14ac:dyDescent="0.2">
      <c r="A167" s="107"/>
      <c r="B167" s="108"/>
      <c r="C167" s="108"/>
      <c r="D167" s="17"/>
      <c r="E167" s="43" t="s">
        <v>60</v>
      </c>
      <c r="F167" s="17"/>
      <c r="G167" s="17"/>
      <c r="H167" s="17"/>
      <c r="I167" s="74" t="s">
        <v>77</v>
      </c>
      <c r="J167" s="17"/>
      <c r="K167" s="17"/>
      <c r="L167" s="17"/>
      <c r="M167" s="17"/>
      <c r="N167" s="17"/>
      <c r="O167" s="17"/>
      <c r="P167" s="17"/>
      <c r="Q167" s="17"/>
      <c r="R167" s="18"/>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row>
    <row r="168" spans="1:49" x14ac:dyDescent="0.2">
      <c r="A168" s="107"/>
      <c r="B168" s="108"/>
      <c r="C168" s="108"/>
      <c r="D168" s="17"/>
      <c r="E168" s="52" t="s">
        <v>58</v>
      </c>
      <c r="F168" s="17"/>
      <c r="G168" s="39">
        <f>('Revised service model (2)'!$D$24*7)</f>
        <v>84</v>
      </c>
      <c r="H168" s="17"/>
      <c r="I168" s="73">
        <f>H33</f>
        <v>0</v>
      </c>
      <c r="J168" s="17"/>
      <c r="K168" s="17"/>
      <c r="L168" s="17"/>
      <c r="M168" s="17"/>
      <c r="N168" s="17"/>
      <c r="O168" s="17"/>
      <c r="P168" s="17"/>
      <c r="Q168" s="17"/>
      <c r="R168" s="18"/>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row>
    <row r="169" spans="1:49" x14ac:dyDescent="0.2">
      <c r="A169" s="107"/>
      <c r="B169" s="108"/>
      <c r="C169" s="108"/>
      <c r="D169" s="17"/>
      <c r="E169" s="20"/>
      <c r="F169" s="17"/>
      <c r="G169" s="17"/>
      <c r="H169" s="17"/>
      <c r="I169" s="17"/>
      <c r="J169" s="17"/>
      <c r="K169" s="17"/>
      <c r="L169" s="17"/>
      <c r="M169" s="17"/>
      <c r="N169" s="17"/>
      <c r="O169" s="17"/>
      <c r="P169" s="17"/>
      <c r="Q169" s="17"/>
      <c r="R169" s="18"/>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row>
    <row r="170" spans="1:49" x14ac:dyDescent="0.2">
      <c r="A170" s="107"/>
      <c r="B170" s="108"/>
      <c r="C170" s="108"/>
      <c r="D170" s="17"/>
      <c r="E170" s="20" t="s">
        <v>78</v>
      </c>
      <c r="F170" s="17"/>
      <c r="G170" s="17"/>
      <c r="H170" s="81"/>
      <c r="I170" s="73">
        <f>IFERROR((((IF($P$6=TRUE,J75,G61))*I61)+((IF($P$6=TRUE,J92,G78))*I78)+((IF($P$6=TRUE,J109,G95))*I95)+((IF($P$6=TRUE,J126,G112)*I112))+((IF($P$6=TRUE,J142,G128)*I128))+((IF($P$6=TRUE,J158,G144)*I144))+(G162*I162)+(G165*I165)+(G168*I168))/(I61+I78+I95+I112+I128+I144+I162+I165+I168),0)</f>
        <v>0</v>
      </c>
      <c r="J170" s="81" t="s">
        <v>62</v>
      </c>
      <c r="K170" s="17"/>
      <c r="L170" s="17"/>
      <c r="M170" s="17"/>
      <c r="N170" s="17"/>
      <c r="O170" s="17"/>
      <c r="P170" s="17"/>
      <c r="Q170" s="17"/>
      <c r="R170" s="18"/>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row>
    <row r="171" spans="1:49" x14ac:dyDescent="0.2">
      <c r="A171" s="107"/>
      <c r="B171" s="108"/>
      <c r="C171" s="108"/>
      <c r="D171" s="17"/>
      <c r="E171" s="20"/>
      <c r="F171" s="17"/>
      <c r="G171" s="17"/>
      <c r="H171" s="85" t="s">
        <v>80</v>
      </c>
      <c r="I171" s="78">
        <f>I170/7</f>
        <v>0</v>
      </c>
      <c r="J171" s="81" t="s">
        <v>79</v>
      </c>
      <c r="K171" s="17"/>
      <c r="L171" s="17"/>
      <c r="M171" s="17"/>
      <c r="N171" s="17"/>
      <c r="O171" s="17"/>
      <c r="P171" s="17"/>
      <c r="Q171" s="17"/>
      <c r="R171" s="18"/>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row>
    <row r="172" spans="1:49" x14ac:dyDescent="0.2">
      <c r="A172" s="107"/>
      <c r="B172" s="108"/>
      <c r="C172" s="108"/>
      <c r="D172" s="17"/>
      <c r="E172" s="20"/>
      <c r="F172" s="17"/>
      <c r="G172" s="17"/>
      <c r="H172" s="17"/>
      <c r="I172" s="68"/>
      <c r="J172" s="67"/>
      <c r="K172" s="17"/>
      <c r="L172" s="17"/>
      <c r="M172" s="17"/>
      <c r="N172" s="17"/>
      <c r="O172" s="17"/>
      <c r="P172" s="17"/>
      <c r="Q172" s="17"/>
      <c r="R172" s="18"/>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row>
    <row r="173" spans="1:49" x14ac:dyDescent="0.2">
      <c r="A173" s="107"/>
      <c r="B173" s="108"/>
      <c r="C173" s="108"/>
      <c r="D173" s="17"/>
      <c r="E173" s="42" t="s">
        <v>40</v>
      </c>
      <c r="F173" s="42"/>
      <c r="G173" s="42"/>
      <c r="H173" s="17"/>
      <c r="I173" s="17"/>
      <c r="J173" s="17"/>
      <c r="K173" s="17"/>
      <c r="L173" s="17"/>
      <c r="M173" s="17"/>
      <c r="N173" s="17"/>
      <c r="O173" s="17"/>
      <c r="P173" s="17"/>
      <c r="Q173" s="17"/>
      <c r="R173" s="18"/>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row>
    <row r="174" spans="1:49" x14ac:dyDescent="0.2">
      <c r="A174" s="107"/>
      <c r="B174" s="108"/>
      <c r="C174" s="108"/>
      <c r="D174" s="17"/>
      <c r="E174" s="44" t="s">
        <v>3</v>
      </c>
      <c r="F174" s="44" t="s">
        <v>2</v>
      </c>
      <c r="G174" s="44" t="s">
        <v>26</v>
      </c>
      <c r="H174" s="56">
        <f>I9</f>
        <v>25</v>
      </c>
      <c r="I174" s="31"/>
      <c r="J174" s="17"/>
      <c r="K174" s="17"/>
      <c r="L174" s="17"/>
      <c r="M174" s="17"/>
      <c r="N174" s="17"/>
      <c r="O174" s="17"/>
      <c r="P174" s="17"/>
      <c r="Q174" s="17"/>
      <c r="R174" s="18"/>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row>
    <row r="175" spans="1:49" x14ac:dyDescent="0.2">
      <c r="A175" s="107"/>
      <c r="B175" s="108"/>
      <c r="C175" s="108"/>
      <c r="D175" s="17"/>
      <c r="E175" s="45">
        <f>$G$41+$G$48+$G$55</f>
        <v>0</v>
      </c>
      <c r="F175" s="45">
        <f>$I$17+$G$25+$G$33+$F$41+$F$48+$F$55</f>
        <v>0</v>
      </c>
      <c r="G175" s="45">
        <f>$J$17+$H$25+$H$33</f>
        <v>0</v>
      </c>
      <c r="H175" s="55">
        <f>SUM(E175:G175)</f>
        <v>0</v>
      </c>
      <c r="I175" s="31"/>
      <c r="J175" s="17"/>
      <c r="K175" s="17"/>
      <c r="L175" s="17"/>
      <c r="M175" s="17"/>
      <c r="N175" s="17"/>
      <c r="O175" s="17"/>
      <c r="P175" s="17"/>
      <c r="Q175" s="17"/>
      <c r="R175" s="18"/>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row>
    <row r="176" spans="1:49" x14ac:dyDescent="0.2">
      <c r="A176" s="107"/>
      <c r="B176" s="108"/>
      <c r="C176" s="108"/>
      <c r="D176" s="17"/>
      <c r="E176" s="17"/>
      <c r="F176" s="17"/>
      <c r="G176" s="17"/>
      <c r="H176" s="17"/>
      <c r="I176" s="17"/>
      <c r="J176" s="17"/>
      <c r="K176" s="17"/>
      <c r="L176" s="17"/>
      <c r="M176" s="17"/>
      <c r="N176" s="17"/>
      <c r="O176" s="17"/>
      <c r="P176" s="17"/>
      <c r="Q176" s="17"/>
      <c r="R176" s="18"/>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row>
    <row r="177" spans="1:49" x14ac:dyDescent="0.2">
      <c r="A177" s="107"/>
      <c r="B177" s="108"/>
      <c r="C177" s="108"/>
      <c r="D177" s="17"/>
      <c r="E177" s="20" t="s">
        <v>73</v>
      </c>
      <c r="F177" s="17"/>
      <c r="G177" s="17"/>
      <c r="H177" s="17"/>
      <c r="I177" s="17"/>
      <c r="J177" s="17"/>
      <c r="K177" s="17"/>
      <c r="L177" s="17"/>
      <c r="M177" s="17"/>
      <c r="N177" s="17"/>
      <c r="O177" s="17"/>
      <c r="P177" s="17"/>
      <c r="Q177" s="17"/>
      <c r="R177" s="18"/>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row>
    <row r="178" spans="1:49" x14ac:dyDescent="0.2">
      <c r="A178" s="107"/>
      <c r="B178" s="108"/>
      <c r="C178" s="108"/>
      <c r="D178" s="17"/>
      <c r="E178" s="17"/>
      <c r="F178" s="17"/>
      <c r="G178" s="17"/>
      <c r="H178" s="17"/>
      <c r="I178" s="17"/>
      <c r="J178" s="17"/>
      <c r="K178" s="17"/>
      <c r="L178" s="17"/>
      <c r="M178" s="17"/>
      <c r="N178" s="17"/>
      <c r="O178" s="17"/>
      <c r="P178" s="17"/>
      <c r="Q178" s="17"/>
      <c r="R178" s="18"/>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row>
    <row r="179" spans="1:49" x14ac:dyDescent="0.2">
      <c r="A179" s="107"/>
      <c r="B179" s="108"/>
      <c r="C179" s="108"/>
      <c r="D179" s="17"/>
      <c r="E179" s="62" t="s">
        <v>74</v>
      </c>
      <c r="F179" s="63"/>
      <c r="G179" s="64"/>
      <c r="H179" s="286">
        <f>($G$41+$G$48+$G$55)*($I$5/5)*Inputs!$I$33</f>
        <v>0</v>
      </c>
      <c r="I179" s="287"/>
      <c r="J179" s="17"/>
      <c r="K179" s="17"/>
      <c r="L179" s="17"/>
      <c r="M179" s="17"/>
      <c r="N179" s="17"/>
      <c r="O179" s="17"/>
      <c r="P179" s="17"/>
      <c r="Q179" s="17"/>
      <c r="R179" s="18"/>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row>
    <row r="180" spans="1:49" x14ac:dyDescent="0.2">
      <c r="A180" s="107"/>
      <c r="B180" s="108"/>
      <c r="C180" s="108"/>
      <c r="D180" s="17"/>
      <c r="E180" s="48" t="s">
        <v>51</v>
      </c>
      <c r="F180" s="48"/>
      <c r="G180" s="48"/>
      <c r="H180" s="286">
        <f>($I$5/5)*(1/$M$5)*((Inputs!$I$33*(((IF($P$6=TRUE,J75,G61))*I17)+((IF($P$6=TRUE,J92,G78))*G25)+((IF($P$6=TRUE,J109,G95))*G33)+((IF($P$6=TRUE,J126,G112))*F41)+((IF($P$6=TRUE,J142,G128))*F48)+((IF($P$6=TRUE,J158,G144))*F55)))+(Inputs!$F$33*((($M$5-(IF($P$6=TRUE,J75,G61)))*I17)+(($M$5-(IF($P$6=TRUE,J92,G78)))*G25)+(($M$5-(IF($P$6=TRUE,J109,G95)))*G33)+(($M$5-(IF($P$6=TRUE,J126,G112)))*F41)+(($M$5-(IF($P$6=TRUE,J142,G128)))*F48)+(($M$5-(IF($P$6=TRUE,J158,G144)))*F55))))</f>
        <v>0</v>
      </c>
      <c r="I180" s="287"/>
      <c r="J180" s="17"/>
      <c r="K180" s="17"/>
      <c r="L180" s="17"/>
      <c r="M180" s="17"/>
      <c r="N180" s="17"/>
      <c r="O180" s="17"/>
      <c r="P180" s="17"/>
      <c r="Q180" s="17"/>
      <c r="R180" s="18"/>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row>
    <row r="181" spans="1:49" x14ac:dyDescent="0.2">
      <c r="A181" s="107"/>
      <c r="B181" s="108"/>
      <c r="C181" s="108"/>
      <c r="D181" s="17"/>
      <c r="E181" s="48" t="s">
        <v>53</v>
      </c>
      <c r="F181" s="48"/>
      <c r="G181" s="48"/>
      <c r="H181" s="286">
        <f>($I$5/5)*(1/$M$5)*((Inputs!$I$33*((G162*J17)+(G165*H25)+(G168*H33)))+(Inputs!$F$33*((($M$5-G162)*J17)+(($M$5-G165)*H25)+(($M$5-G168)*H33))))</f>
        <v>0</v>
      </c>
      <c r="I181" s="287"/>
      <c r="J181" s="17"/>
      <c r="K181" s="17"/>
      <c r="L181" s="17"/>
      <c r="M181" s="17"/>
      <c r="N181" s="17"/>
      <c r="O181" s="17"/>
      <c r="P181" s="17"/>
      <c r="Q181" s="17"/>
      <c r="R181" s="18"/>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row>
    <row r="182" spans="1:49" x14ac:dyDescent="0.2">
      <c r="A182" s="107"/>
      <c r="B182" s="108"/>
      <c r="C182" s="108"/>
      <c r="D182" s="17"/>
      <c r="E182" s="59" t="s">
        <v>75</v>
      </c>
      <c r="F182" s="48"/>
      <c r="G182" s="48"/>
      <c r="H182" s="288">
        <f>SUM(H179:I181)</f>
        <v>0</v>
      </c>
      <c r="I182" s="289"/>
      <c r="J182" s="17"/>
      <c r="K182" s="17"/>
      <c r="L182" s="17"/>
      <c r="M182" s="17"/>
      <c r="N182" s="17"/>
      <c r="O182" s="17"/>
      <c r="P182" s="17"/>
      <c r="Q182" s="17"/>
      <c r="R182" s="18"/>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row>
    <row r="183" spans="1:49" x14ac:dyDescent="0.2">
      <c r="A183" s="107"/>
      <c r="B183" s="108"/>
      <c r="C183" s="108"/>
      <c r="D183" s="17"/>
      <c r="E183" s="17"/>
      <c r="F183" s="17"/>
      <c r="G183" s="17"/>
      <c r="H183" s="17"/>
      <c r="I183" s="17"/>
      <c r="J183" s="17"/>
      <c r="K183" s="17"/>
      <c r="L183" s="17"/>
      <c r="M183" s="17"/>
      <c r="N183" s="17"/>
      <c r="O183" s="17"/>
      <c r="P183" s="17"/>
      <c r="Q183" s="17"/>
      <c r="R183" s="18"/>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row>
    <row r="184" spans="1:49" x14ac:dyDescent="0.2">
      <c r="A184" s="107"/>
      <c r="B184" s="108"/>
      <c r="C184" s="108"/>
      <c r="D184" s="17"/>
      <c r="E184" s="20" t="s">
        <v>130</v>
      </c>
      <c r="F184" s="17"/>
      <c r="G184" s="17"/>
      <c r="H184" s="17"/>
      <c r="I184" s="17"/>
      <c r="J184" s="17"/>
      <c r="K184" s="17"/>
      <c r="L184" s="17"/>
      <c r="M184" s="17"/>
      <c r="N184" s="17"/>
      <c r="O184" s="17"/>
      <c r="P184" s="17"/>
      <c r="Q184" s="17"/>
      <c r="R184" s="18"/>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row>
    <row r="185" spans="1:49" x14ac:dyDescent="0.2">
      <c r="A185" s="107"/>
      <c r="B185" s="108"/>
      <c r="C185" s="108"/>
      <c r="D185" s="17"/>
      <c r="E185" s="17"/>
      <c r="F185" s="17"/>
      <c r="G185" s="17"/>
      <c r="H185" s="17"/>
      <c r="I185" s="17"/>
      <c r="J185" s="17"/>
      <c r="K185" s="17"/>
      <c r="L185" s="17"/>
      <c r="M185" s="17"/>
      <c r="N185" s="17"/>
      <c r="O185" s="17"/>
      <c r="P185" s="17"/>
      <c r="Q185" s="17"/>
      <c r="R185" s="18"/>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row>
    <row r="186" spans="1:49" x14ac:dyDescent="0.2">
      <c r="A186" s="107"/>
      <c r="B186" s="108"/>
      <c r="C186" s="108"/>
      <c r="D186" s="17"/>
      <c r="E186" s="114" t="s">
        <v>131</v>
      </c>
      <c r="F186" s="115"/>
      <c r="G186" s="115"/>
      <c r="H186" s="286">
        <f>$H$182*Inputs!F12</f>
        <v>0</v>
      </c>
      <c r="I186" s="287"/>
      <c r="J186" s="17"/>
      <c r="K186" s="17"/>
      <c r="L186" s="17"/>
      <c r="M186" s="17"/>
      <c r="N186" s="17"/>
      <c r="O186" s="17"/>
      <c r="P186" s="17"/>
      <c r="Q186" s="17"/>
      <c r="R186" s="18"/>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row>
    <row r="187" spans="1:49" x14ac:dyDescent="0.2">
      <c r="A187" s="107"/>
      <c r="B187" s="108"/>
      <c r="C187" s="108"/>
      <c r="D187" s="17"/>
      <c r="E187" s="114" t="s">
        <v>14</v>
      </c>
      <c r="F187" s="115"/>
      <c r="G187" s="115"/>
      <c r="H187" s="286">
        <f>$H$182*Inputs!H12</f>
        <v>0</v>
      </c>
      <c r="I187" s="287"/>
      <c r="J187" s="17"/>
      <c r="K187" s="17"/>
      <c r="L187" s="17"/>
      <c r="M187" s="17"/>
      <c r="N187" s="17"/>
      <c r="O187" s="17"/>
      <c r="P187" s="17"/>
      <c r="Q187" s="17"/>
      <c r="R187" s="18"/>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row>
    <row r="188" spans="1:49" x14ac:dyDescent="0.2">
      <c r="A188" s="107"/>
      <c r="B188" s="108"/>
      <c r="C188" s="108"/>
      <c r="D188" s="17"/>
      <c r="E188" s="116" t="s">
        <v>116</v>
      </c>
      <c r="F188" s="14"/>
      <c r="G188" s="14"/>
      <c r="H188" s="286">
        <f>$H$182*Inputs!J12</f>
        <v>0</v>
      </c>
      <c r="I188" s="287"/>
      <c r="J188" s="17"/>
      <c r="K188" s="17"/>
      <c r="L188" s="17"/>
      <c r="M188" s="17"/>
      <c r="N188" s="17"/>
      <c r="O188" s="17"/>
      <c r="P188" s="17"/>
      <c r="Q188" s="17"/>
      <c r="R188" s="18"/>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row>
    <row r="189" spans="1:49" x14ac:dyDescent="0.2">
      <c r="A189" s="107"/>
      <c r="B189" s="108"/>
      <c r="C189" s="108"/>
      <c r="D189" s="17"/>
      <c r="E189" s="114" t="s">
        <v>132</v>
      </c>
      <c r="F189" s="117"/>
      <c r="G189" s="118"/>
      <c r="H189" s="286">
        <f>$H$182*Inputs!L12</f>
        <v>0</v>
      </c>
      <c r="I189" s="287"/>
      <c r="J189" s="17"/>
      <c r="K189" s="17"/>
      <c r="L189" s="17"/>
      <c r="M189" s="17"/>
      <c r="N189" s="17"/>
      <c r="O189" s="17"/>
      <c r="P189" s="17"/>
      <c r="Q189" s="17"/>
      <c r="R189" s="18"/>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row>
    <row r="190" spans="1:49" x14ac:dyDescent="0.2">
      <c r="A190" s="107"/>
      <c r="B190" s="108"/>
      <c r="C190" s="108"/>
      <c r="D190" s="17"/>
      <c r="E190" s="17"/>
      <c r="F190" s="17"/>
      <c r="G190" s="17"/>
      <c r="H190" s="17"/>
      <c r="I190" s="17"/>
      <c r="J190" s="17"/>
      <c r="K190" s="17"/>
      <c r="L190" s="17"/>
      <c r="M190" s="17"/>
      <c r="N190" s="17"/>
      <c r="O190" s="17"/>
      <c r="P190" s="17"/>
      <c r="Q190" s="17"/>
      <c r="R190" s="18"/>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row>
    <row r="191" spans="1:49" x14ac:dyDescent="0.2">
      <c r="A191" s="107"/>
      <c r="B191" s="108"/>
      <c r="C191" s="108"/>
      <c r="D191" s="17"/>
      <c r="E191" s="20" t="s">
        <v>7</v>
      </c>
      <c r="F191" s="17"/>
      <c r="G191" s="17"/>
      <c r="H191" s="17"/>
      <c r="I191" s="17"/>
      <c r="J191" s="17"/>
      <c r="K191" s="17"/>
      <c r="L191" s="17"/>
      <c r="M191" s="17"/>
      <c r="N191" s="17"/>
      <c r="O191" s="17"/>
      <c r="P191" s="17"/>
      <c r="Q191" s="17"/>
      <c r="R191" s="18"/>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row>
    <row r="192" spans="1:49" x14ac:dyDescent="0.2">
      <c r="A192" s="107"/>
      <c r="B192" s="108"/>
      <c r="C192" s="108"/>
      <c r="D192" s="17"/>
      <c r="E192" s="17"/>
      <c r="F192" s="17"/>
      <c r="G192" s="17"/>
      <c r="H192" s="17"/>
      <c r="I192" s="17"/>
      <c r="J192" s="17"/>
      <c r="K192" s="17"/>
      <c r="L192" s="17"/>
      <c r="M192" s="17"/>
      <c r="N192" s="17"/>
      <c r="O192" s="17"/>
      <c r="P192" s="17"/>
      <c r="Q192" s="17"/>
      <c r="R192" s="18"/>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row>
    <row r="193" spans="1:49" x14ac:dyDescent="0.2">
      <c r="A193" s="107"/>
      <c r="B193" s="108"/>
      <c r="C193" s="108"/>
      <c r="D193" s="17"/>
      <c r="E193" s="62" t="s">
        <v>63</v>
      </c>
      <c r="F193" s="63"/>
      <c r="G193" s="64"/>
      <c r="H193" s="283">
        <f>(G17+F25+F33)*Inputs!$L$23</f>
        <v>0</v>
      </c>
      <c r="I193" s="284"/>
      <c r="J193" s="17"/>
      <c r="K193" s="17"/>
      <c r="L193" s="17"/>
      <c r="M193" s="17"/>
      <c r="N193" s="17"/>
      <c r="O193" s="17"/>
      <c r="P193" s="17"/>
      <c r="Q193" s="17"/>
      <c r="R193" s="18"/>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row>
    <row r="194" spans="1:49" x14ac:dyDescent="0.2">
      <c r="A194" s="107"/>
      <c r="B194" s="108"/>
      <c r="C194" s="108"/>
      <c r="D194" s="17"/>
      <c r="E194" s="48" t="s">
        <v>65</v>
      </c>
      <c r="F194" s="48"/>
      <c r="G194" s="48"/>
      <c r="H194" s="283">
        <f>(((($M$5-G37)/G57)*G41)+((($M$5-G44)/G57)*G48)+((($M$5-G51)/G57)*G55))*Inputs!$L$23</f>
        <v>0</v>
      </c>
      <c r="I194" s="284"/>
      <c r="J194" s="17"/>
      <c r="K194" s="17"/>
      <c r="L194" s="17"/>
      <c r="M194" s="17"/>
      <c r="N194" s="17"/>
      <c r="O194" s="17"/>
      <c r="P194" s="17"/>
      <c r="Q194" s="17"/>
      <c r="R194" s="18"/>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row>
    <row r="195" spans="1:49" x14ac:dyDescent="0.2">
      <c r="A195" s="107"/>
      <c r="B195" s="108"/>
      <c r="C195" s="108"/>
      <c r="D195" s="17"/>
      <c r="E195" s="48" t="s">
        <v>66</v>
      </c>
      <c r="F195" s="48"/>
      <c r="G195" s="48"/>
      <c r="H195" s="283">
        <f>(((($M$5-(IF($P$6=TRUE,J126,G112)))/G57)*F41)+((($M$5-(IF($P$6=TRUE,J142,G128)))/G57)*F48)+((($M$5-(IF($P$6=TRUE,J158,G144)))/G57)*F55))*Inputs!$L$23</f>
        <v>0</v>
      </c>
      <c r="I195" s="284"/>
      <c r="J195" s="17"/>
      <c r="K195" s="17"/>
      <c r="L195" s="17"/>
      <c r="M195" s="17"/>
      <c r="N195" s="17"/>
      <c r="O195" s="17"/>
      <c r="P195" s="17"/>
      <c r="Q195" s="17"/>
      <c r="R195" s="18"/>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row>
    <row r="196" spans="1:49" x14ac:dyDescent="0.2">
      <c r="A196" s="107"/>
      <c r="B196" s="108"/>
      <c r="C196" s="108"/>
      <c r="D196" s="17"/>
      <c r="E196" s="48" t="s">
        <v>67</v>
      </c>
      <c r="F196" s="48"/>
      <c r="G196" s="48"/>
      <c r="H196" s="283">
        <f>(((($M$5-(IF($P$6=TRUE,J75,G61)))/G57)*I17)+((($M$5-(IF($P$6=TRUE,J92,G78)))/G57)*G25)+((($M$5-(IF($P$6=TRUE,J109,G95)))/G57)*G33))*Inputs!$L$23</f>
        <v>0</v>
      </c>
      <c r="I196" s="284"/>
      <c r="J196" s="17"/>
      <c r="K196" s="17"/>
      <c r="L196" s="17"/>
      <c r="M196" s="17"/>
      <c r="N196" s="17"/>
      <c r="O196" s="17"/>
      <c r="P196" s="17"/>
      <c r="Q196" s="17"/>
      <c r="R196" s="18"/>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row>
    <row r="197" spans="1:49" x14ac:dyDescent="0.2">
      <c r="A197" s="107"/>
      <c r="B197" s="108"/>
      <c r="C197" s="108"/>
      <c r="D197" s="17"/>
      <c r="E197" s="48" t="s">
        <v>68</v>
      </c>
      <c r="F197" s="48"/>
      <c r="G197" s="48"/>
      <c r="H197" s="283">
        <f>(((($M$5-G162)/G57)*J17)+((($M$5-G165)/G57)*H25)+((($M$5-G168)/G57)*H33))*Inputs!$L$23</f>
        <v>0</v>
      </c>
      <c r="I197" s="284"/>
      <c r="J197" s="17"/>
      <c r="K197" s="17"/>
      <c r="L197" s="17"/>
      <c r="M197" s="17"/>
      <c r="N197" s="17"/>
      <c r="O197" s="17"/>
      <c r="P197" s="17"/>
      <c r="Q197" s="17"/>
      <c r="R197" s="18"/>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row>
    <row r="198" spans="1:49" x14ac:dyDescent="0.2">
      <c r="A198" s="107"/>
      <c r="B198" s="108"/>
      <c r="C198" s="108"/>
      <c r="D198" s="17"/>
      <c r="E198" s="59" t="s">
        <v>69</v>
      </c>
      <c r="F198" s="59"/>
      <c r="G198" s="59"/>
      <c r="H198" s="290">
        <f>SUM(H193:I197)</f>
        <v>0</v>
      </c>
      <c r="I198" s="291"/>
      <c r="J198" s="17"/>
      <c r="K198" s="17"/>
      <c r="L198" s="17"/>
      <c r="M198" s="17"/>
      <c r="N198" s="17"/>
      <c r="O198" s="17"/>
      <c r="P198" s="17"/>
      <c r="Q198" s="17"/>
      <c r="R198" s="18"/>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row>
    <row r="199" spans="1:49" x14ac:dyDescent="0.2">
      <c r="A199" s="107"/>
      <c r="B199" s="108"/>
      <c r="C199" s="108"/>
      <c r="D199" s="17"/>
      <c r="E199" s="17"/>
      <c r="F199" s="17"/>
      <c r="G199" s="17"/>
      <c r="H199" s="17"/>
      <c r="I199" s="17"/>
      <c r="J199" s="17"/>
      <c r="K199" s="17"/>
      <c r="L199" s="17"/>
      <c r="M199" s="17"/>
      <c r="N199" s="17"/>
      <c r="O199" s="17"/>
      <c r="P199" s="17"/>
      <c r="Q199" s="17"/>
      <c r="R199" s="18"/>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row>
    <row r="200" spans="1:49" x14ac:dyDescent="0.2">
      <c r="A200" s="107"/>
      <c r="B200" s="108"/>
      <c r="C200" s="108"/>
      <c r="D200" s="17"/>
      <c r="E200" s="20" t="s">
        <v>8</v>
      </c>
      <c r="F200" s="17"/>
      <c r="G200" s="17"/>
      <c r="H200" s="17"/>
      <c r="I200" s="17"/>
      <c r="J200" s="17"/>
      <c r="K200" s="17"/>
      <c r="L200" s="17"/>
      <c r="M200" s="17"/>
      <c r="N200" s="17"/>
      <c r="O200" s="17"/>
      <c r="P200" s="17"/>
      <c r="Q200" s="17"/>
      <c r="R200" s="18"/>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row>
    <row r="201" spans="1:49" x14ac:dyDescent="0.2">
      <c r="A201" s="107"/>
      <c r="B201" s="108"/>
      <c r="C201" s="108"/>
      <c r="D201" s="17"/>
      <c r="E201" s="17"/>
      <c r="F201" s="17"/>
      <c r="G201" s="17"/>
      <c r="H201" s="17"/>
      <c r="I201" s="17"/>
      <c r="J201" s="17"/>
      <c r="K201" s="17"/>
      <c r="L201" s="17"/>
      <c r="M201" s="17"/>
      <c r="N201" s="17"/>
      <c r="O201" s="17"/>
      <c r="P201" s="17"/>
      <c r="Q201" s="17"/>
      <c r="R201" s="18"/>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row>
    <row r="202" spans="1:49" x14ac:dyDescent="0.2">
      <c r="A202" s="107"/>
      <c r="B202" s="108"/>
      <c r="C202" s="108"/>
      <c r="D202" s="17"/>
      <c r="E202" s="62" t="s">
        <v>70</v>
      </c>
      <c r="F202" s="63"/>
      <c r="G202" s="64"/>
      <c r="H202" s="283">
        <f>$I$9*Inputs!$F$23</f>
        <v>88848.24</v>
      </c>
      <c r="I202" s="284"/>
      <c r="J202" s="17"/>
      <c r="K202" s="17"/>
      <c r="L202" s="17"/>
      <c r="M202" s="17"/>
      <c r="N202" s="17"/>
      <c r="O202" s="17"/>
      <c r="P202" s="17"/>
      <c r="Q202" s="17"/>
      <c r="R202" s="18"/>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row>
    <row r="203" spans="1:49" x14ac:dyDescent="0.2">
      <c r="A203" s="107"/>
      <c r="B203" s="108"/>
      <c r="C203" s="108"/>
      <c r="D203" s="17"/>
      <c r="E203" s="62" t="s">
        <v>71</v>
      </c>
      <c r="F203" s="63"/>
      <c r="G203" s="64"/>
      <c r="H203" s="283">
        <f>F17*Inputs!$J$23</f>
        <v>0</v>
      </c>
      <c r="I203" s="284"/>
      <c r="J203" s="17"/>
      <c r="K203" s="17"/>
      <c r="L203" s="17"/>
      <c r="M203" s="17"/>
      <c r="N203" s="17"/>
      <c r="O203" s="17"/>
      <c r="P203" s="17"/>
      <c r="Q203" s="17"/>
      <c r="R203" s="18"/>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row>
    <row r="204" spans="1:49" x14ac:dyDescent="0.2">
      <c r="A204" s="107"/>
      <c r="B204" s="108"/>
      <c r="C204" s="108"/>
      <c r="D204" s="17"/>
      <c r="E204" s="62" t="s">
        <v>72</v>
      </c>
      <c r="F204" s="63"/>
      <c r="G204" s="64"/>
      <c r="H204" s="283">
        <f>H17*Inputs!$H$23</f>
        <v>0</v>
      </c>
      <c r="I204" s="284"/>
      <c r="J204" s="17"/>
      <c r="K204" s="17"/>
      <c r="L204" s="17"/>
      <c r="M204" s="17"/>
      <c r="N204" s="17"/>
      <c r="O204" s="17"/>
      <c r="P204" s="17"/>
      <c r="Q204" s="17"/>
      <c r="R204" s="18"/>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row>
    <row r="205" spans="1:49" x14ac:dyDescent="0.2">
      <c r="A205" s="107"/>
      <c r="B205" s="108"/>
      <c r="C205" s="108"/>
      <c r="D205" s="17"/>
      <c r="E205" s="62" t="s">
        <v>2</v>
      </c>
      <c r="F205" s="63"/>
      <c r="G205" s="64"/>
      <c r="H205" s="283">
        <f>(I17+G25+G33+F41+F48+F55)*Inputs!$N$23</f>
        <v>0</v>
      </c>
      <c r="I205" s="284"/>
      <c r="J205" s="17"/>
      <c r="K205" s="17"/>
      <c r="L205" s="17"/>
      <c r="M205" s="17"/>
      <c r="N205" s="17"/>
      <c r="O205" s="17"/>
      <c r="P205" s="17"/>
      <c r="Q205" s="17"/>
      <c r="R205" s="18"/>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row>
    <row r="206" spans="1:49" x14ac:dyDescent="0.2">
      <c r="A206" s="107"/>
      <c r="B206" s="108"/>
      <c r="C206" s="108"/>
      <c r="D206" s="17"/>
      <c r="E206" s="59" t="s">
        <v>69</v>
      </c>
      <c r="F206" s="59"/>
      <c r="G206" s="59"/>
      <c r="H206" s="290">
        <f>SUM(H202:I205)</f>
        <v>88848.24</v>
      </c>
      <c r="I206" s="291"/>
      <c r="J206" s="17"/>
      <c r="K206" s="17"/>
      <c r="L206" s="17"/>
      <c r="M206" s="17"/>
      <c r="N206" s="17"/>
      <c r="O206" s="17"/>
      <c r="P206" s="17"/>
      <c r="Q206" s="17"/>
      <c r="R206" s="18"/>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row>
    <row r="207" spans="1:49" x14ac:dyDescent="0.2">
      <c r="A207" s="107"/>
      <c r="B207" s="108"/>
      <c r="C207" s="108"/>
      <c r="D207" s="17"/>
      <c r="E207" s="17"/>
      <c r="F207" s="17"/>
      <c r="G207" s="17"/>
      <c r="H207" s="17"/>
      <c r="I207" s="17"/>
      <c r="J207" s="17"/>
      <c r="K207" s="17"/>
      <c r="L207" s="17"/>
      <c r="M207" s="17"/>
      <c r="N207" s="17"/>
      <c r="O207" s="17"/>
      <c r="P207" s="17"/>
      <c r="Q207" s="17"/>
      <c r="R207" s="18"/>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row>
    <row r="208" spans="1:49" x14ac:dyDescent="0.2">
      <c r="A208" s="107"/>
      <c r="B208" s="108"/>
      <c r="C208" s="108"/>
      <c r="D208" s="17"/>
      <c r="E208" s="20" t="s">
        <v>9</v>
      </c>
      <c r="F208" s="17"/>
      <c r="G208" s="17"/>
      <c r="H208" s="17"/>
      <c r="I208" s="17"/>
      <c r="J208" s="17"/>
      <c r="K208" s="17"/>
      <c r="L208" s="17"/>
      <c r="M208" s="17"/>
      <c r="N208" s="17"/>
      <c r="O208" s="17"/>
      <c r="P208" s="17"/>
      <c r="Q208" s="17"/>
      <c r="R208" s="18"/>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row>
    <row r="209" spans="1:49" x14ac:dyDescent="0.2">
      <c r="A209" s="107"/>
      <c r="B209" s="108"/>
      <c r="C209" s="108"/>
      <c r="D209" s="17"/>
      <c r="E209" s="20"/>
      <c r="F209" s="17"/>
      <c r="G209" s="17"/>
      <c r="H209" s="17"/>
      <c r="I209" s="17"/>
      <c r="J209" s="17"/>
      <c r="K209" s="17"/>
      <c r="L209" s="17"/>
      <c r="M209" s="17"/>
      <c r="N209" s="17"/>
      <c r="O209" s="17"/>
      <c r="P209" s="17"/>
      <c r="Q209" s="17"/>
      <c r="R209" s="18"/>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row>
    <row r="210" spans="1:49" x14ac:dyDescent="0.2">
      <c r="A210" s="107"/>
      <c r="B210" s="108"/>
      <c r="C210" s="108"/>
      <c r="D210" s="17"/>
      <c r="E210" s="114" t="s">
        <v>131</v>
      </c>
      <c r="F210" s="115"/>
      <c r="G210" s="115"/>
      <c r="H210" s="283">
        <f>H186*Inputs!F14</f>
        <v>0</v>
      </c>
      <c r="I210" s="284"/>
      <c r="J210" s="17"/>
      <c r="K210" s="17"/>
      <c r="L210" s="17"/>
      <c r="M210" s="17"/>
      <c r="N210" s="17"/>
      <c r="O210" s="17"/>
      <c r="P210" s="17"/>
      <c r="Q210" s="17"/>
      <c r="R210" s="18"/>
      <c r="S210" s="1"/>
      <c r="T210" s="109"/>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row>
    <row r="211" spans="1:49" x14ac:dyDescent="0.2">
      <c r="A211" s="107"/>
      <c r="B211" s="108"/>
      <c r="C211" s="108"/>
      <c r="D211" s="17"/>
      <c r="E211" s="114" t="s">
        <v>14</v>
      </c>
      <c r="F211" s="115"/>
      <c r="G211" s="115"/>
      <c r="H211" s="283">
        <f>H187*Inputs!H14</f>
        <v>0</v>
      </c>
      <c r="I211" s="284"/>
      <c r="J211" s="17"/>
      <c r="K211" s="17"/>
      <c r="L211" s="17"/>
      <c r="M211" s="17"/>
      <c r="N211" s="17"/>
      <c r="O211" s="17"/>
      <c r="P211" s="17"/>
      <c r="Q211" s="17"/>
      <c r="R211" s="18"/>
      <c r="S211" s="1"/>
      <c r="T211" s="109"/>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row>
    <row r="212" spans="1:49" x14ac:dyDescent="0.2">
      <c r="A212" s="107"/>
      <c r="B212" s="108"/>
      <c r="C212" s="108"/>
      <c r="D212" s="17"/>
      <c r="E212" s="116" t="s">
        <v>116</v>
      </c>
      <c r="F212" s="14"/>
      <c r="G212" s="14"/>
      <c r="H212" s="283">
        <f>H188*Inputs!J14</f>
        <v>0</v>
      </c>
      <c r="I212" s="284"/>
      <c r="J212" s="17"/>
      <c r="K212" s="17"/>
      <c r="L212" s="17"/>
      <c r="M212" s="17"/>
      <c r="N212" s="17"/>
      <c r="O212" s="17"/>
      <c r="P212" s="17"/>
      <c r="Q212" s="17"/>
      <c r="R212" s="18"/>
      <c r="S212" s="1"/>
      <c r="T212" s="109"/>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row>
    <row r="213" spans="1:49" x14ac:dyDescent="0.2">
      <c r="A213" s="107"/>
      <c r="B213" s="108"/>
      <c r="C213" s="108"/>
      <c r="D213" s="17"/>
      <c r="E213" s="114" t="s">
        <v>132</v>
      </c>
      <c r="F213" s="117"/>
      <c r="G213" s="118"/>
      <c r="H213" s="283">
        <f>H189*Inputs!L14</f>
        <v>0</v>
      </c>
      <c r="I213" s="284"/>
      <c r="J213" s="17"/>
      <c r="K213" s="17"/>
      <c r="L213" s="17"/>
      <c r="M213" s="17"/>
      <c r="N213" s="17"/>
      <c r="O213" s="17"/>
      <c r="P213" s="17"/>
      <c r="Q213" s="17"/>
      <c r="R213" s="18"/>
      <c r="S213" s="1"/>
      <c r="T213" s="109"/>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row>
    <row r="214" spans="1:49" x14ac:dyDescent="0.2">
      <c r="A214" s="107"/>
      <c r="B214" s="108"/>
      <c r="C214" s="108"/>
      <c r="D214" s="17"/>
      <c r="E214" s="62" t="s">
        <v>76</v>
      </c>
      <c r="F214" s="63"/>
      <c r="G214" s="64"/>
      <c r="H214" s="290">
        <f>SUM(H210:I213)</f>
        <v>0</v>
      </c>
      <c r="I214" s="291"/>
      <c r="J214" s="17"/>
      <c r="K214" s="17"/>
      <c r="L214" s="17"/>
      <c r="M214" s="17"/>
      <c r="N214" s="17"/>
      <c r="O214" s="17"/>
      <c r="P214" s="17"/>
      <c r="Q214" s="17"/>
      <c r="R214" s="18"/>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row>
    <row r="215" spans="1:49" x14ac:dyDescent="0.2">
      <c r="A215" s="16"/>
      <c r="B215" s="17"/>
      <c r="C215" s="17"/>
      <c r="D215" s="17"/>
      <c r="E215" s="17"/>
      <c r="F215" s="17"/>
      <c r="G215" s="17"/>
      <c r="H215" s="17"/>
      <c r="I215" s="17"/>
      <c r="J215" s="17"/>
      <c r="K215" s="17"/>
      <c r="L215" s="17"/>
      <c r="M215" s="17"/>
      <c r="N215" s="17"/>
      <c r="O215" s="17"/>
      <c r="P215" s="17"/>
      <c r="Q215" s="17"/>
      <c r="R215" s="18"/>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row>
    <row r="216" spans="1:49" x14ac:dyDescent="0.2">
      <c r="A216" s="16"/>
      <c r="B216" s="17"/>
      <c r="C216" s="17"/>
      <c r="D216" s="17"/>
      <c r="E216" s="17"/>
      <c r="F216" s="17"/>
      <c r="G216" s="17"/>
      <c r="H216" s="17"/>
      <c r="I216" s="17"/>
      <c r="J216" s="17"/>
      <c r="K216" s="17"/>
      <c r="L216" s="17"/>
      <c r="M216" s="17"/>
      <c r="N216" s="17"/>
      <c r="O216" s="17"/>
      <c r="P216" s="17"/>
      <c r="Q216" s="17"/>
      <c r="R216" s="18"/>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row>
    <row r="217" spans="1:49" x14ac:dyDescent="0.2">
      <c r="A217" s="16"/>
      <c r="B217" s="17"/>
      <c r="C217" s="17"/>
      <c r="D217" s="17"/>
      <c r="E217" s="17"/>
      <c r="F217" s="17"/>
      <c r="G217" s="17"/>
      <c r="H217" s="17"/>
      <c r="I217" s="17"/>
      <c r="J217" s="17"/>
      <c r="K217" s="17"/>
      <c r="L217" s="17"/>
      <c r="M217" s="17"/>
      <c r="N217" s="17"/>
      <c r="O217" s="17"/>
      <c r="P217" s="17"/>
      <c r="Q217" s="17"/>
      <c r="R217" s="18"/>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row>
    <row r="218" spans="1:49" x14ac:dyDescent="0.2">
      <c r="A218" s="21"/>
      <c r="B218" s="22"/>
      <c r="C218" s="22"/>
      <c r="D218" s="22"/>
      <c r="E218" s="22"/>
      <c r="F218" s="22"/>
      <c r="G218" s="22"/>
      <c r="H218" s="22"/>
      <c r="I218" s="22"/>
      <c r="J218" s="22"/>
      <c r="K218" s="22"/>
      <c r="L218" s="22"/>
      <c r="M218" s="22"/>
      <c r="N218" s="22"/>
      <c r="O218" s="22"/>
      <c r="P218" s="22"/>
      <c r="Q218" s="22"/>
      <c r="R218" s="23"/>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row>
    <row r="219" spans="1:49"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row>
    <row r="220" spans="1:49"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row>
    <row r="221" spans="1:49"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row>
    <row r="222" spans="1:49"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row>
    <row r="223" spans="1:49"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row>
    <row r="224" spans="1:49"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row>
    <row r="225" spans="1:49"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row>
    <row r="226" spans="1:49"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row>
    <row r="227" spans="1:49"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row>
    <row r="228" spans="1:49"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row>
    <row r="229" spans="1:49"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row>
    <row r="230" spans="1:49"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row>
    <row r="231" spans="1:49"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row>
    <row r="232" spans="1:49"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row>
    <row r="233" spans="1:49"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row>
    <row r="234" spans="1:49"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row>
    <row r="235" spans="1:49"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row>
    <row r="236" spans="1:49"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row>
    <row r="237" spans="1:49"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row>
    <row r="238" spans="1:49"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row>
    <row r="239" spans="1:49"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row>
    <row r="240" spans="1:49"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row>
    <row r="241" spans="1:49"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row>
    <row r="242" spans="1:49"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row>
    <row r="243" spans="1:49"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row>
    <row r="244" spans="1:49"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row>
    <row r="245" spans="1:49"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row>
    <row r="246" spans="1:49"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row>
    <row r="247" spans="1:49"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row>
    <row r="248" spans="1:49"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row>
    <row r="249" spans="1:49"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row>
    <row r="250" spans="1:49"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row>
    <row r="251" spans="1:49"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row>
    <row r="252" spans="1:49"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row>
    <row r="253" spans="1:49"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row>
    <row r="254" spans="1:49"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row>
    <row r="255" spans="1:49"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row>
    <row r="256" spans="1:49"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row>
    <row r="257" spans="1:49"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row>
    <row r="258" spans="1:49"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row>
    <row r="259" spans="1:49"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row>
    <row r="260" spans="1:49"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row>
    <row r="261" spans="1:49"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row>
    <row r="262" spans="1:49"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row>
    <row r="263" spans="1:49"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row>
    <row r="264" spans="1:49"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row>
    <row r="265" spans="1:49"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row>
    <row r="266" spans="1:49"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row>
    <row r="267" spans="1:49"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row>
    <row r="268" spans="1:49"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row>
    <row r="269" spans="1:49"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row>
    <row r="270" spans="1:49"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row>
    <row r="271" spans="1:49"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row>
    <row r="272" spans="1:49"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row>
    <row r="273" spans="1:49"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row>
    <row r="274" spans="1:49"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row>
    <row r="275" spans="1:49"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row>
    <row r="276" spans="1:49"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row>
    <row r="277" spans="1:49"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row>
    <row r="278" spans="1:49"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row>
    <row r="279" spans="1:49"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row>
    <row r="280" spans="1:49"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row>
    <row r="281" spans="1:49"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row>
    <row r="282" spans="1:49"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row>
    <row r="283" spans="1:49"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row>
    <row r="284" spans="1:49"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row>
    <row r="285" spans="1:49"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row>
    <row r="286" spans="1:49"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row>
    <row r="287" spans="1:49"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row>
    <row r="288" spans="1:49"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row>
    <row r="289" spans="1:49"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row>
    <row r="290" spans="1:49"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row>
    <row r="291" spans="1:49"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row>
    <row r="292" spans="1:49"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row>
    <row r="293" spans="1:49"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row>
    <row r="294" spans="1:49"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row>
    <row r="295" spans="1:49"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row>
    <row r="296" spans="1:49"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row>
    <row r="297" spans="1:49"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row>
    <row r="298" spans="1:49"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row>
    <row r="299" spans="1:49"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row>
    <row r="300" spans="1:49"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row>
    <row r="301" spans="1:49"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row>
    <row r="302" spans="1:49"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row>
    <row r="303" spans="1:49"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row>
    <row r="304" spans="1:49"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row>
    <row r="305" spans="1:49"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row>
    <row r="306" spans="1:49"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row>
    <row r="307" spans="1:49"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row>
    <row r="308" spans="1:49"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row>
    <row r="309" spans="1:49"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row>
    <row r="310" spans="1:49"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row>
    <row r="311" spans="1:49"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row>
    <row r="312" spans="1:49"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row>
    <row r="313" spans="1:49"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row>
    <row r="314" spans="1:49"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row>
    <row r="315" spans="1:49"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row>
    <row r="316" spans="1:49"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row>
    <row r="317" spans="1:49"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row>
    <row r="318" spans="1:49"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row>
    <row r="319" spans="1:49"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row>
    <row r="320" spans="1:49"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row>
    <row r="321" spans="1:49"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row>
    <row r="322" spans="1:49"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row>
    <row r="323" spans="1:49"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row>
    <row r="324" spans="1:49"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row>
    <row r="325" spans="1:49"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row>
    <row r="326" spans="1:49"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row>
    <row r="327" spans="1:49"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row>
    <row r="328" spans="1:49"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row>
    <row r="329" spans="1:49"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row>
    <row r="330" spans="1:49"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row>
    <row r="331" spans="1:49"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row>
    <row r="332" spans="1:49"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row>
    <row r="333" spans="1:49"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row>
    <row r="334" spans="1:49"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row>
    <row r="335" spans="1:49"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row>
    <row r="336" spans="1:49"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row>
    <row r="337" spans="1:49"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row>
    <row r="338" spans="1:49"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row>
    <row r="339" spans="1:49"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row>
    <row r="340" spans="1:49"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row>
    <row r="341" spans="1:49"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row>
    <row r="342" spans="1:49"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row>
    <row r="343" spans="1:49"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row>
    <row r="344" spans="1:49"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row>
    <row r="345" spans="1:49"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row>
    <row r="346" spans="1:49"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row>
    <row r="347" spans="1:49"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row>
    <row r="348" spans="1:49"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row>
    <row r="349" spans="1:49"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row>
    <row r="350" spans="1:49"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row>
    <row r="351" spans="1:49"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row>
    <row r="352" spans="1:49"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row>
    <row r="353" spans="1:49"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row>
    <row r="354" spans="1:49"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row>
    <row r="355" spans="1:49"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row>
    <row r="356" spans="1:49"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row>
    <row r="357" spans="1:49"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row>
    <row r="358" spans="1:49"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row>
    <row r="359" spans="1:49"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row>
    <row r="360" spans="1:49"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row>
    <row r="361" spans="1:49"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row>
    <row r="362" spans="1:49"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row>
    <row r="363" spans="1:49"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row>
    <row r="364" spans="1:49"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row>
    <row r="365" spans="1:49"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row>
    <row r="366" spans="1:49"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row>
    <row r="367" spans="1:49"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row>
    <row r="368" spans="1:49"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row>
    <row r="369" spans="1:49"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row>
    <row r="370" spans="1:49"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row>
    <row r="371" spans="1:49"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row>
    <row r="372" spans="1:49"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row>
    <row r="373" spans="1:49"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row>
    <row r="374" spans="1:49"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row>
    <row r="375" spans="1:49"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row>
    <row r="376" spans="1:49"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row>
    <row r="377" spans="1:49"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row>
    <row r="378" spans="1:49"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row>
    <row r="379" spans="1:49"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row>
    <row r="380" spans="1:49"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row>
    <row r="381" spans="1:49"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row>
    <row r="382" spans="1:49"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row>
    <row r="383" spans="1:49"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row>
    <row r="384" spans="1:49"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row>
    <row r="385" spans="1:49"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row>
    <row r="386" spans="1:49"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row>
    <row r="387" spans="1:49"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row>
    <row r="388" spans="1:49"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row>
    <row r="389" spans="1:49"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row>
    <row r="390" spans="1:49"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row>
    <row r="391" spans="1:49"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row>
    <row r="392" spans="1:49"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row>
    <row r="393" spans="1:49"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row>
    <row r="394" spans="1:49"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row>
    <row r="395" spans="1:49"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row>
    <row r="396" spans="1:49"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row>
    <row r="397" spans="1:49"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row>
    <row r="398" spans="1:49"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row>
    <row r="399" spans="1:49"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row>
    <row r="400" spans="1:49"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row>
    <row r="401" spans="1:49"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row>
    <row r="402" spans="1:49"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row>
    <row r="403" spans="1:49"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row>
    <row r="404" spans="1:49"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row>
    <row r="405" spans="1:49"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row>
    <row r="406" spans="1:49"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row>
    <row r="407" spans="1:49"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row>
    <row r="408" spans="1:49"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row>
    <row r="409" spans="1:49"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row>
    <row r="410" spans="1:49"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row>
    <row r="411" spans="1:49"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row>
    <row r="412" spans="1:49"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row>
    <row r="413" spans="1:49"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row>
    <row r="414" spans="1:49"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row>
    <row r="415" spans="1:49"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row>
    <row r="416" spans="1:49"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row>
    <row r="417" spans="1:49"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row>
    <row r="418" spans="1:49"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row>
    <row r="419" spans="1:49"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row>
    <row r="420" spans="1:49"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row>
    <row r="421" spans="1:49"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row>
    <row r="422" spans="1:49"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row>
    <row r="423" spans="1:49"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row>
    <row r="424" spans="1:49"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row>
    <row r="425" spans="1:49"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row>
    <row r="426" spans="1:49"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row>
    <row r="427" spans="1:49"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row>
    <row r="428" spans="1:49"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row>
    <row r="429" spans="1:49"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row>
    <row r="430" spans="1:49"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row>
    <row r="431" spans="1:49"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row>
    <row r="432" spans="1:49"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row>
    <row r="433" spans="1:49"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row>
    <row r="434" spans="1:49"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row>
    <row r="435" spans="1:49"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row>
    <row r="436" spans="1:49"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row>
    <row r="437" spans="1:49"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row>
    <row r="438" spans="1:49"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row>
    <row r="439" spans="1:49"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row>
    <row r="440" spans="1:49"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row>
    <row r="441" spans="1:49"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row>
    <row r="442" spans="1:49"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row>
    <row r="443" spans="1:49"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row>
    <row r="444" spans="1:49"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row>
    <row r="445" spans="1:49"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row>
    <row r="446" spans="1:49"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row>
    <row r="447" spans="1:49"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row>
    <row r="448" spans="1:49"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row>
    <row r="449" spans="1:49"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row>
    <row r="450" spans="1:49"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row>
    <row r="451" spans="1:49"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row>
    <row r="452" spans="1:49"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row>
    <row r="453" spans="1:49"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row>
    <row r="454" spans="1:49"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row>
    <row r="455" spans="1:49"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row>
    <row r="456" spans="1:49"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row>
    <row r="457" spans="1:49"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row>
    <row r="458" spans="1:49"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row>
    <row r="459" spans="1:49"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row>
    <row r="460" spans="1:49"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row>
    <row r="461" spans="1:49"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row>
    <row r="462" spans="1:49"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row>
    <row r="463" spans="1:49"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row>
    <row r="464" spans="1:49"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row>
    <row r="465" spans="1:49"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row>
    <row r="466" spans="1:49"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row>
    <row r="467" spans="1:49"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row>
    <row r="468" spans="1:49"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row>
    <row r="469" spans="1:49"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row>
    <row r="470" spans="1:49"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row>
    <row r="471" spans="1:49"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row>
    <row r="472" spans="1:49"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row>
    <row r="473" spans="1:49"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row>
    <row r="474" spans="1:49"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row>
    <row r="475" spans="1:49"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row>
    <row r="476" spans="1:49"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row>
    <row r="477" spans="1:49"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row>
    <row r="478" spans="1:49"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row>
    <row r="479" spans="1:49"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row>
    <row r="480" spans="1:49"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row>
    <row r="481" spans="1:49"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row>
    <row r="482" spans="1:49"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row>
    <row r="483" spans="1:49"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row>
    <row r="484" spans="1:49"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row>
    <row r="485" spans="1:49"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row>
    <row r="486" spans="1:49"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row>
    <row r="487" spans="1:49"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row>
    <row r="488" spans="1:49"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row>
    <row r="489" spans="1:49"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row>
    <row r="490" spans="1:49"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row>
    <row r="491" spans="1:49"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row>
    <row r="492" spans="1:49"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row>
    <row r="493" spans="1:49"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row>
    <row r="494" spans="1:49"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row>
    <row r="495" spans="1:49"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row>
    <row r="496" spans="1:49"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row>
    <row r="497" spans="1:49"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row>
    <row r="498" spans="1:49"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row>
    <row r="499" spans="1:49"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row>
    <row r="500" spans="1:49"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row>
    <row r="501" spans="1:49"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row>
    <row r="502" spans="1:49"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row>
    <row r="503" spans="1:49"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row>
    <row r="504" spans="1:49"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row>
    <row r="505" spans="1:49"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row>
    <row r="506" spans="1:49"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row>
    <row r="507" spans="1:49"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row>
    <row r="508" spans="1:49"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row>
    <row r="509" spans="1:49"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row>
    <row r="510" spans="1:49"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row>
    <row r="511" spans="1:49"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row>
    <row r="512" spans="1:49"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row>
    <row r="513" spans="1:49"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row>
    <row r="514" spans="1:49"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row>
    <row r="515" spans="1:49"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row>
    <row r="516" spans="1:49"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row>
    <row r="517" spans="1:49"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row>
    <row r="518" spans="1:49"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row>
    <row r="519" spans="1:49"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row>
    <row r="520" spans="1:49"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row>
    <row r="521" spans="1:49"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row>
    <row r="522" spans="1:49"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row>
    <row r="523" spans="1:49"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row>
    <row r="524" spans="1:49"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row>
    <row r="525" spans="1:49"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row>
    <row r="526" spans="1:49"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row>
    <row r="527" spans="1:49"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row>
    <row r="528" spans="1:49"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row>
    <row r="529" spans="1:49"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row>
    <row r="530" spans="1:49"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row>
    <row r="531" spans="1:49"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row>
    <row r="532" spans="1:49"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row>
    <row r="533" spans="1:49"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row>
    <row r="534" spans="1:49"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row>
    <row r="535" spans="1:49"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row>
    <row r="536" spans="1:49"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row>
    <row r="537" spans="1:49"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row>
    <row r="538" spans="1:49" x14ac:dyDescent="0.2">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row>
  </sheetData>
  <mergeCells count="25">
    <mergeCell ref="H186:I186"/>
    <mergeCell ref="O5:Q5"/>
    <mergeCell ref="H179:I179"/>
    <mergeCell ref="H180:I180"/>
    <mergeCell ref="H181:I181"/>
    <mergeCell ref="H182:I182"/>
    <mergeCell ref="H204:I204"/>
    <mergeCell ref="H187:I187"/>
    <mergeCell ref="H188:I188"/>
    <mergeCell ref="H189:I189"/>
    <mergeCell ref="H193:I193"/>
    <mergeCell ref="H194:I194"/>
    <mergeCell ref="H195:I195"/>
    <mergeCell ref="H196:I196"/>
    <mergeCell ref="H197:I197"/>
    <mergeCell ref="H198:I198"/>
    <mergeCell ref="H202:I202"/>
    <mergeCell ref="H203:I203"/>
    <mergeCell ref="H214:I214"/>
    <mergeCell ref="H205:I205"/>
    <mergeCell ref="H206:I206"/>
    <mergeCell ref="H210:I210"/>
    <mergeCell ref="H211:I211"/>
    <mergeCell ref="H212:I212"/>
    <mergeCell ref="H213:I213"/>
  </mergeCell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B3:E112"/>
  <sheetViews>
    <sheetView workbookViewId="0">
      <selection activeCell="C105" sqref="C105"/>
    </sheetView>
  </sheetViews>
  <sheetFormatPr baseColWidth="10" defaultColWidth="8.83203125" defaultRowHeight="15" x14ac:dyDescent="0.2"/>
  <sheetData>
    <row r="3" spans="2:5" x14ac:dyDescent="0.2">
      <c r="B3" s="91" t="s">
        <v>94</v>
      </c>
      <c r="C3" s="91" t="s">
        <v>95</v>
      </c>
      <c r="D3" s="91" t="s">
        <v>96</v>
      </c>
    </row>
    <row r="4" spans="2:5" x14ac:dyDescent="0.2">
      <c r="B4" s="98" t="s">
        <v>110</v>
      </c>
      <c r="C4" s="91">
        <f>Population!H18</f>
        <v>0.3</v>
      </c>
      <c r="D4" s="91">
        <v>0.3</v>
      </c>
    </row>
    <row r="5" spans="2:5" x14ac:dyDescent="0.2">
      <c r="B5" s="98"/>
      <c r="C5" s="91">
        <f>Population!H21</f>
        <v>0.16300000000000001</v>
      </c>
      <c r="D5" s="91">
        <v>0.16300000000000001</v>
      </c>
    </row>
    <row r="6" spans="2:5" x14ac:dyDescent="0.2">
      <c r="B6" s="91"/>
      <c r="C6" s="91">
        <f>Population!M26</f>
        <v>0</v>
      </c>
      <c r="D6" s="91"/>
    </row>
    <row r="7" spans="2:5" x14ac:dyDescent="0.2">
      <c r="B7" s="91"/>
      <c r="C7" s="102">
        <f>Population!M15</f>
        <v>0</v>
      </c>
      <c r="D7" s="91"/>
    </row>
    <row r="8" spans="2:5" x14ac:dyDescent="0.2">
      <c r="B8" s="91"/>
      <c r="C8" s="91"/>
      <c r="D8" s="91"/>
    </row>
    <row r="9" spans="2:5" x14ac:dyDescent="0.2">
      <c r="B9" t="s">
        <v>97</v>
      </c>
      <c r="C9">
        <f>'Current service model'!C10</f>
        <v>7</v>
      </c>
      <c r="D9">
        <v>7</v>
      </c>
      <c r="E9" s="89" t="s">
        <v>99</v>
      </c>
    </row>
    <row r="10" spans="2:5" x14ac:dyDescent="0.2">
      <c r="C10">
        <f>'Current service model'!F14</f>
        <v>8</v>
      </c>
      <c r="D10">
        <v>8</v>
      </c>
      <c r="E10" s="89"/>
    </row>
    <row r="11" spans="2:5" x14ac:dyDescent="0.2">
      <c r="C11">
        <f>'Current service model'!I10</f>
        <v>12</v>
      </c>
      <c r="D11">
        <v>12</v>
      </c>
      <c r="E11" s="89"/>
    </row>
    <row r="12" spans="2:5" x14ac:dyDescent="0.2">
      <c r="C12">
        <f>'Current service model'!K7</f>
        <v>10.45</v>
      </c>
      <c r="D12">
        <v>10.45</v>
      </c>
      <c r="E12" s="89"/>
    </row>
    <row r="13" spans="2:5" x14ac:dyDescent="0.2">
      <c r="C13">
        <f>'Current service model'!F18</f>
        <v>12</v>
      </c>
      <c r="D13">
        <v>12</v>
      </c>
      <c r="E13" s="89"/>
    </row>
    <row r="14" spans="2:5" x14ac:dyDescent="0.2">
      <c r="C14">
        <f>'Current service model'!J15</f>
        <v>12</v>
      </c>
      <c r="D14">
        <v>12</v>
      </c>
      <c r="E14" s="89"/>
    </row>
    <row r="15" spans="2:5" x14ac:dyDescent="0.2">
      <c r="C15">
        <f>'Current service model'!D24</f>
        <v>12</v>
      </c>
      <c r="D15">
        <v>12</v>
      </c>
      <c r="E15" s="89"/>
    </row>
    <row r="16" spans="2:5" x14ac:dyDescent="0.2">
      <c r="C16">
        <f>'Current service model'!H24</f>
        <v>12</v>
      </c>
      <c r="D16">
        <v>12</v>
      </c>
      <c r="E16" s="89"/>
    </row>
    <row r="17" spans="3:5" x14ac:dyDescent="0.2">
      <c r="C17">
        <f>'Current service model'!K23</f>
        <v>10.45</v>
      </c>
      <c r="D17">
        <v>10.45</v>
      </c>
      <c r="E17" s="89"/>
    </row>
    <row r="18" spans="3:5" x14ac:dyDescent="0.2">
      <c r="C18">
        <f>'Current service model'!J26</f>
        <v>10.45</v>
      </c>
      <c r="D18">
        <v>10.45</v>
      </c>
      <c r="E18" s="89"/>
    </row>
    <row r="19" spans="3:5" x14ac:dyDescent="0.2">
      <c r="C19">
        <f>'Current service model'!K30</f>
        <v>10.45</v>
      </c>
      <c r="D19">
        <v>10.45</v>
      </c>
      <c r="E19" s="89"/>
    </row>
    <row r="20" spans="3:5" x14ac:dyDescent="0.2">
      <c r="C20" s="110">
        <f>'Current service model'!I35</f>
        <v>0</v>
      </c>
      <c r="D20" s="110">
        <v>0</v>
      </c>
      <c r="E20" s="89"/>
    </row>
    <row r="21" spans="3:5" x14ac:dyDescent="0.2">
      <c r="C21" s="110">
        <f>'Current service model'!I37</f>
        <v>0</v>
      </c>
      <c r="D21" s="110">
        <v>0</v>
      </c>
      <c r="E21" s="89"/>
    </row>
    <row r="22" spans="3:5" x14ac:dyDescent="0.2">
      <c r="C22" s="110">
        <f>'Current service model'!I39</f>
        <v>0</v>
      </c>
      <c r="D22" s="110">
        <f>C1</f>
        <v>0</v>
      </c>
      <c r="E22" s="89"/>
    </row>
    <row r="23" spans="3:5" x14ac:dyDescent="0.2">
      <c r="C23" s="110">
        <f>'Current service model'!I41</f>
        <v>0</v>
      </c>
      <c r="D23" s="111">
        <v>0</v>
      </c>
      <c r="E23" s="89"/>
    </row>
    <row r="24" spans="3:5" x14ac:dyDescent="0.2">
      <c r="C24" s="110">
        <f>'Current service model'!I43</f>
        <v>0</v>
      </c>
      <c r="D24" s="111">
        <v>0</v>
      </c>
      <c r="E24" s="89"/>
    </row>
    <row r="25" spans="3:5" x14ac:dyDescent="0.2">
      <c r="C25" s="110">
        <f>'Current service model'!I49</f>
        <v>0</v>
      </c>
      <c r="D25" s="110">
        <v>0</v>
      </c>
      <c r="E25" s="89"/>
    </row>
    <row r="26" spans="3:5" x14ac:dyDescent="0.2">
      <c r="C26" s="110">
        <f>'Current service model'!I51</f>
        <v>0</v>
      </c>
      <c r="D26" s="110">
        <v>0</v>
      </c>
      <c r="E26" s="89"/>
    </row>
    <row r="27" spans="3:5" x14ac:dyDescent="0.2">
      <c r="C27" s="110">
        <f>'Current service model'!I53</f>
        <v>0</v>
      </c>
      <c r="D27" s="111">
        <v>0</v>
      </c>
      <c r="E27" s="89"/>
    </row>
    <row r="28" spans="3:5" x14ac:dyDescent="0.2">
      <c r="C28" s="110">
        <f>'Current service model'!I59</f>
        <v>0</v>
      </c>
      <c r="D28" s="110">
        <v>0</v>
      </c>
      <c r="E28" s="89"/>
    </row>
    <row r="29" spans="3:5" x14ac:dyDescent="0.2">
      <c r="C29" s="110">
        <f>'Current service model'!I61</f>
        <v>0</v>
      </c>
      <c r="D29" s="110">
        <v>0</v>
      </c>
      <c r="E29" s="89"/>
    </row>
    <row r="30" spans="3:5" x14ac:dyDescent="0.2">
      <c r="C30" s="110">
        <f>'Current service model'!I67</f>
        <v>1</v>
      </c>
      <c r="D30" s="111">
        <v>1</v>
      </c>
      <c r="E30" s="89"/>
    </row>
    <row r="31" spans="3:5" x14ac:dyDescent="0.2">
      <c r="C31" s="110">
        <f>'Current service model'!I69</f>
        <v>0</v>
      </c>
      <c r="D31" s="111">
        <v>0</v>
      </c>
      <c r="E31" s="89"/>
    </row>
    <row r="32" spans="3:5" x14ac:dyDescent="0.2">
      <c r="C32" s="110">
        <f>'Current service model'!I71</f>
        <v>0</v>
      </c>
      <c r="D32" s="111">
        <v>0</v>
      </c>
      <c r="E32" s="89"/>
    </row>
    <row r="33" spans="2:5" x14ac:dyDescent="0.2">
      <c r="C33" s="110" t="b">
        <f>'Current service model'!K41</f>
        <v>0</v>
      </c>
      <c r="D33" s="111" t="b">
        <v>0</v>
      </c>
      <c r="E33" s="89"/>
    </row>
    <row r="34" spans="2:5" x14ac:dyDescent="0.2">
      <c r="C34" s="110" t="b">
        <f>'Current service model'!K43</f>
        <v>0</v>
      </c>
      <c r="D34" s="111" t="b">
        <v>0</v>
      </c>
      <c r="E34" s="89"/>
    </row>
    <row r="35" spans="2:5" x14ac:dyDescent="0.2">
      <c r="C35" s="111" t="b">
        <f>'Current service model'!K53</f>
        <v>0</v>
      </c>
      <c r="D35" s="111" t="b">
        <v>0</v>
      </c>
      <c r="E35" s="89"/>
    </row>
    <row r="36" spans="2:5" x14ac:dyDescent="0.2">
      <c r="C36" s="111" t="b">
        <f>'Current service model'!K69</f>
        <v>0</v>
      </c>
      <c r="D36" s="111" t="b">
        <v>0</v>
      </c>
      <c r="E36" s="89"/>
    </row>
    <row r="37" spans="2:5" x14ac:dyDescent="0.2">
      <c r="C37" s="111" t="b">
        <f>'Current service model'!K71</f>
        <v>0</v>
      </c>
      <c r="D37" s="111" t="b">
        <v>0</v>
      </c>
      <c r="E37" s="89"/>
    </row>
    <row r="38" spans="2:5" x14ac:dyDescent="0.2">
      <c r="C38" s="111" t="b">
        <f>'Current service model'!K51</f>
        <v>0</v>
      </c>
      <c r="D38" s="111" t="b">
        <f>FALSE</f>
        <v>0</v>
      </c>
      <c r="E38" s="89"/>
    </row>
    <row r="39" spans="2:5" x14ac:dyDescent="0.2">
      <c r="C39" s="111" t="b">
        <f>'Current service model'!D5</f>
        <v>1</v>
      </c>
      <c r="D39" s="111" t="b">
        <v>0</v>
      </c>
      <c r="E39" s="89"/>
    </row>
    <row r="41" spans="2:5" x14ac:dyDescent="0.2">
      <c r="B41" t="s">
        <v>98</v>
      </c>
      <c r="C41">
        <f>'Revised service model'!C10</f>
        <v>7</v>
      </c>
      <c r="D41" s="88">
        <f t="shared" ref="D41:D71" si="0">C9</f>
        <v>7</v>
      </c>
      <c r="E41" s="89"/>
    </row>
    <row r="42" spans="2:5" x14ac:dyDescent="0.2">
      <c r="C42">
        <f>'Revised service model'!F14</f>
        <v>8</v>
      </c>
      <c r="D42" s="88">
        <f t="shared" si="0"/>
        <v>8</v>
      </c>
      <c r="E42" s="89"/>
    </row>
    <row r="43" spans="2:5" x14ac:dyDescent="0.2">
      <c r="C43">
        <f>'Revised service model'!I10</f>
        <v>12</v>
      </c>
      <c r="D43" s="88">
        <f t="shared" si="0"/>
        <v>12</v>
      </c>
      <c r="E43" s="89"/>
    </row>
    <row r="44" spans="2:5" x14ac:dyDescent="0.2">
      <c r="C44">
        <f>'Revised service model'!K7</f>
        <v>10.45</v>
      </c>
      <c r="D44" s="88">
        <f t="shared" si="0"/>
        <v>10.45</v>
      </c>
      <c r="E44" s="89"/>
    </row>
    <row r="45" spans="2:5" x14ac:dyDescent="0.2">
      <c r="C45">
        <f>'Revised service model'!F18</f>
        <v>12</v>
      </c>
      <c r="D45" s="88">
        <f t="shared" si="0"/>
        <v>12</v>
      </c>
      <c r="E45" s="89"/>
    </row>
    <row r="46" spans="2:5" x14ac:dyDescent="0.2">
      <c r="C46">
        <f>'Revised service model'!J15</f>
        <v>12</v>
      </c>
      <c r="D46" s="88">
        <f t="shared" si="0"/>
        <v>12</v>
      </c>
      <c r="E46" s="89"/>
    </row>
    <row r="47" spans="2:5" x14ac:dyDescent="0.2">
      <c r="C47">
        <f>'Revised service model'!D24</f>
        <v>12</v>
      </c>
      <c r="D47" s="88">
        <f t="shared" si="0"/>
        <v>12</v>
      </c>
      <c r="E47" s="89"/>
    </row>
    <row r="48" spans="2:5" x14ac:dyDescent="0.2">
      <c r="C48">
        <f>'Revised service model'!H24</f>
        <v>12</v>
      </c>
      <c r="D48" s="88">
        <f t="shared" si="0"/>
        <v>12</v>
      </c>
      <c r="E48" s="89"/>
    </row>
    <row r="49" spans="3:5" x14ac:dyDescent="0.2">
      <c r="C49">
        <f>'Revised service model'!K23</f>
        <v>10.45</v>
      </c>
      <c r="D49" s="88">
        <f t="shared" si="0"/>
        <v>10.45</v>
      </c>
      <c r="E49" s="89"/>
    </row>
    <row r="50" spans="3:5" x14ac:dyDescent="0.2">
      <c r="C50">
        <f>'Revised service model'!J26</f>
        <v>10.45</v>
      </c>
      <c r="D50" s="88">
        <f t="shared" si="0"/>
        <v>10.45</v>
      </c>
      <c r="E50" s="89"/>
    </row>
    <row r="51" spans="3:5" x14ac:dyDescent="0.2">
      <c r="C51">
        <f>'Revised service model'!K30</f>
        <v>10.45</v>
      </c>
      <c r="D51" s="88">
        <f t="shared" si="0"/>
        <v>10.45</v>
      </c>
      <c r="E51" s="89"/>
    </row>
    <row r="52" spans="3:5" x14ac:dyDescent="0.2">
      <c r="C52" s="90">
        <f>'Revised service model'!I35</f>
        <v>0</v>
      </c>
      <c r="D52" s="131">
        <f t="shared" si="0"/>
        <v>0</v>
      </c>
      <c r="E52" s="89"/>
    </row>
    <row r="53" spans="3:5" x14ac:dyDescent="0.2">
      <c r="C53" s="90">
        <f>'Revised service model'!I37</f>
        <v>0</v>
      </c>
      <c r="D53" s="131">
        <f t="shared" si="0"/>
        <v>0</v>
      </c>
      <c r="E53" s="89"/>
    </row>
    <row r="54" spans="3:5" x14ac:dyDescent="0.2">
      <c r="C54" s="90">
        <f>'Revised service model'!I39</f>
        <v>0</v>
      </c>
      <c r="D54" s="131">
        <f t="shared" si="0"/>
        <v>0</v>
      </c>
      <c r="E54" s="89"/>
    </row>
    <row r="55" spans="3:5" x14ac:dyDescent="0.2">
      <c r="C55" s="90">
        <f>'Revised service model'!I41</f>
        <v>0</v>
      </c>
      <c r="D55" s="131">
        <f t="shared" si="0"/>
        <v>0</v>
      </c>
      <c r="E55" s="89"/>
    </row>
    <row r="56" spans="3:5" x14ac:dyDescent="0.2">
      <c r="C56" s="90">
        <f>'Revised service model'!I43</f>
        <v>0</v>
      </c>
      <c r="D56" s="131">
        <f t="shared" si="0"/>
        <v>0</v>
      </c>
      <c r="E56" s="89"/>
    </row>
    <row r="57" spans="3:5" x14ac:dyDescent="0.2">
      <c r="C57" s="90">
        <f>'Revised service model'!I49</f>
        <v>0</v>
      </c>
      <c r="D57" s="131">
        <f t="shared" si="0"/>
        <v>0</v>
      </c>
      <c r="E57" s="89"/>
    </row>
    <row r="58" spans="3:5" x14ac:dyDescent="0.2">
      <c r="C58" s="90">
        <f>'Revised service model'!I51</f>
        <v>0</v>
      </c>
      <c r="D58" s="131">
        <f t="shared" si="0"/>
        <v>0</v>
      </c>
      <c r="E58" s="89"/>
    </row>
    <row r="59" spans="3:5" x14ac:dyDescent="0.2">
      <c r="C59" s="90">
        <f>'Revised service model'!I53</f>
        <v>0</v>
      </c>
      <c r="D59" s="131">
        <f t="shared" si="0"/>
        <v>0</v>
      </c>
      <c r="E59" s="89"/>
    </row>
    <row r="60" spans="3:5" x14ac:dyDescent="0.2">
      <c r="C60" s="90">
        <f>'Revised service model'!I59</f>
        <v>0</v>
      </c>
      <c r="D60" s="131">
        <f t="shared" si="0"/>
        <v>0</v>
      </c>
      <c r="E60" s="89"/>
    </row>
    <row r="61" spans="3:5" x14ac:dyDescent="0.2">
      <c r="C61" s="90">
        <f>'Revised service model'!I61</f>
        <v>0</v>
      </c>
      <c r="D61" s="131">
        <f t="shared" si="0"/>
        <v>0</v>
      </c>
      <c r="E61" s="89"/>
    </row>
    <row r="62" spans="3:5" x14ac:dyDescent="0.2">
      <c r="C62" s="90">
        <f>'Revised service model'!I67</f>
        <v>1</v>
      </c>
      <c r="D62" s="131">
        <f t="shared" si="0"/>
        <v>1</v>
      </c>
      <c r="E62" s="89"/>
    </row>
    <row r="63" spans="3:5" x14ac:dyDescent="0.2">
      <c r="C63" s="90">
        <f>'Revised service model'!I69</f>
        <v>0</v>
      </c>
      <c r="D63" s="131">
        <f t="shared" si="0"/>
        <v>0</v>
      </c>
      <c r="E63" s="89"/>
    </row>
    <row r="64" spans="3:5" x14ac:dyDescent="0.2">
      <c r="C64" s="90">
        <f>'Revised service model'!I71</f>
        <v>0</v>
      </c>
      <c r="D64" s="131">
        <f t="shared" si="0"/>
        <v>0</v>
      </c>
      <c r="E64" s="89"/>
    </row>
    <row r="65" spans="2:5" x14ac:dyDescent="0.2">
      <c r="C65" s="90" t="b">
        <f>'Revised service model'!K41</f>
        <v>0</v>
      </c>
      <c r="D65" s="131" t="b">
        <f t="shared" si="0"/>
        <v>0</v>
      </c>
      <c r="E65" s="89"/>
    </row>
    <row r="66" spans="2:5" x14ac:dyDescent="0.2">
      <c r="C66" s="90" t="b">
        <f>'Revised service model'!K43</f>
        <v>0</v>
      </c>
      <c r="D66" s="131" t="b">
        <f t="shared" si="0"/>
        <v>0</v>
      </c>
      <c r="E66" s="89"/>
    </row>
    <row r="67" spans="2:5" x14ac:dyDescent="0.2">
      <c r="C67" t="b">
        <f>'Revised service model'!K53</f>
        <v>0</v>
      </c>
      <c r="D67" s="88" t="b">
        <f t="shared" si="0"/>
        <v>0</v>
      </c>
      <c r="E67" s="89"/>
    </row>
    <row r="68" spans="2:5" x14ac:dyDescent="0.2">
      <c r="C68" t="b">
        <f>'Revised service model'!K69</f>
        <v>0</v>
      </c>
      <c r="D68" s="88" t="b">
        <f t="shared" si="0"/>
        <v>0</v>
      </c>
      <c r="E68" s="89"/>
    </row>
    <row r="69" spans="2:5" x14ac:dyDescent="0.2">
      <c r="C69" t="b">
        <f>'Revised service model'!K71</f>
        <v>0</v>
      </c>
      <c r="D69" s="88" t="b">
        <f t="shared" si="0"/>
        <v>0</v>
      </c>
      <c r="E69" s="89"/>
    </row>
    <row r="70" spans="2:5" x14ac:dyDescent="0.2">
      <c r="C70" s="97" t="b">
        <f>'Revised service model'!K51</f>
        <v>0</v>
      </c>
      <c r="D70" s="88" t="b">
        <f t="shared" si="0"/>
        <v>0</v>
      </c>
      <c r="E70" s="89"/>
    </row>
    <row r="71" spans="2:5" x14ac:dyDescent="0.2">
      <c r="C71" t="b">
        <f>'Revised service model'!D5</f>
        <v>1</v>
      </c>
      <c r="D71" s="88" t="b">
        <f t="shared" si="0"/>
        <v>1</v>
      </c>
      <c r="E71" s="89"/>
    </row>
    <row r="73" spans="2:5" x14ac:dyDescent="0.2">
      <c r="B73" t="s">
        <v>173</v>
      </c>
      <c r="C73">
        <f>'Revised service model (2)'!C10</f>
        <v>7</v>
      </c>
      <c r="D73" s="88">
        <f t="shared" ref="D73:D103" si="1">C9</f>
        <v>7</v>
      </c>
      <c r="E73" s="89"/>
    </row>
    <row r="74" spans="2:5" x14ac:dyDescent="0.2">
      <c r="C74">
        <f>'Revised service model (2)'!F14</f>
        <v>8</v>
      </c>
      <c r="D74" s="88">
        <f t="shared" si="1"/>
        <v>8</v>
      </c>
      <c r="E74" s="89"/>
    </row>
    <row r="75" spans="2:5" x14ac:dyDescent="0.2">
      <c r="C75">
        <f>'Revised service model (2)'!I10</f>
        <v>12</v>
      </c>
      <c r="D75" s="88">
        <f t="shared" si="1"/>
        <v>12</v>
      </c>
      <c r="E75" s="89"/>
    </row>
    <row r="76" spans="2:5" x14ac:dyDescent="0.2">
      <c r="C76">
        <f>'Revised service model (2)'!K7</f>
        <v>10.45</v>
      </c>
      <c r="D76" s="88">
        <f t="shared" si="1"/>
        <v>10.45</v>
      </c>
      <c r="E76" s="89"/>
    </row>
    <row r="77" spans="2:5" x14ac:dyDescent="0.2">
      <c r="C77">
        <f>'Revised service model (2)'!F18</f>
        <v>12</v>
      </c>
      <c r="D77" s="88">
        <f t="shared" si="1"/>
        <v>12</v>
      </c>
      <c r="E77" s="89"/>
    </row>
    <row r="78" spans="2:5" x14ac:dyDescent="0.2">
      <c r="C78">
        <f>'Revised service model (2)'!J15</f>
        <v>12</v>
      </c>
      <c r="D78" s="88">
        <f t="shared" si="1"/>
        <v>12</v>
      </c>
      <c r="E78" s="89"/>
    </row>
    <row r="79" spans="2:5" x14ac:dyDescent="0.2">
      <c r="C79">
        <f>'Revised service model (2)'!D24</f>
        <v>12</v>
      </c>
      <c r="D79" s="88">
        <f t="shared" si="1"/>
        <v>12</v>
      </c>
      <c r="E79" s="89"/>
    </row>
    <row r="80" spans="2:5" x14ac:dyDescent="0.2">
      <c r="C80">
        <f>'Revised service model (2)'!H24</f>
        <v>12</v>
      </c>
      <c r="D80" s="88">
        <f t="shared" si="1"/>
        <v>12</v>
      </c>
      <c r="E80" s="89"/>
    </row>
    <row r="81" spans="3:5" x14ac:dyDescent="0.2">
      <c r="C81">
        <f>'Revised service model (2)'!K23</f>
        <v>10.45</v>
      </c>
      <c r="D81" s="88">
        <f t="shared" si="1"/>
        <v>10.45</v>
      </c>
      <c r="E81" s="89"/>
    </row>
    <row r="82" spans="3:5" x14ac:dyDescent="0.2">
      <c r="C82">
        <f>'Revised service model (2)'!J26</f>
        <v>10.45</v>
      </c>
      <c r="D82" s="88">
        <f t="shared" si="1"/>
        <v>10.45</v>
      </c>
      <c r="E82" s="89"/>
    </row>
    <row r="83" spans="3:5" x14ac:dyDescent="0.2">
      <c r="C83">
        <f>'Revised service model (2)'!K30</f>
        <v>10.45</v>
      </c>
      <c r="D83" s="88">
        <f t="shared" si="1"/>
        <v>10.45</v>
      </c>
      <c r="E83" s="89"/>
    </row>
    <row r="84" spans="3:5" x14ac:dyDescent="0.2">
      <c r="C84" s="90">
        <f>'Revised service model (2)'!I35</f>
        <v>0</v>
      </c>
      <c r="D84" s="131">
        <f t="shared" si="1"/>
        <v>0</v>
      </c>
      <c r="E84" s="89"/>
    </row>
    <row r="85" spans="3:5" x14ac:dyDescent="0.2">
      <c r="C85" s="90">
        <f>'Revised service model (2)'!I37</f>
        <v>0</v>
      </c>
      <c r="D85" s="131">
        <f t="shared" si="1"/>
        <v>0</v>
      </c>
      <c r="E85" s="89"/>
    </row>
    <row r="86" spans="3:5" x14ac:dyDescent="0.2">
      <c r="C86" s="90">
        <f>'Revised service model (2)'!I39</f>
        <v>0</v>
      </c>
      <c r="D86" s="131">
        <f t="shared" si="1"/>
        <v>0</v>
      </c>
      <c r="E86" s="89"/>
    </row>
    <row r="87" spans="3:5" x14ac:dyDescent="0.2">
      <c r="C87" s="90">
        <f>'Revised service model (2)'!I41</f>
        <v>0</v>
      </c>
      <c r="D87" s="131">
        <f t="shared" si="1"/>
        <v>0</v>
      </c>
      <c r="E87" s="89"/>
    </row>
    <row r="88" spans="3:5" x14ac:dyDescent="0.2">
      <c r="C88" s="90">
        <f>'Revised service model (2)'!I43</f>
        <v>0</v>
      </c>
      <c r="D88" s="131">
        <f t="shared" si="1"/>
        <v>0</v>
      </c>
      <c r="E88" s="89"/>
    </row>
    <row r="89" spans="3:5" x14ac:dyDescent="0.2">
      <c r="C89" s="90">
        <f>'Revised service model (2)'!I49</f>
        <v>0</v>
      </c>
      <c r="D89" s="131">
        <f t="shared" si="1"/>
        <v>0</v>
      </c>
      <c r="E89" s="89"/>
    </row>
    <row r="90" spans="3:5" x14ac:dyDescent="0.2">
      <c r="C90" s="90">
        <f>'Revised service model (2)'!I51</f>
        <v>0</v>
      </c>
      <c r="D90" s="131">
        <f t="shared" si="1"/>
        <v>0</v>
      </c>
      <c r="E90" s="89"/>
    </row>
    <row r="91" spans="3:5" x14ac:dyDescent="0.2">
      <c r="C91" s="90">
        <f>'Revised service model (2)'!I53</f>
        <v>0</v>
      </c>
      <c r="D91" s="131">
        <f t="shared" si="1"/>
        <v>0</v>
      </c>
      <c r="E91" s="89"/>
    </row>
    <row r="92" spans="3:5" x14ac:dyDescent="0.2">
      <c r="C92" s="90">
        <f>'Revised service model (2)'!I59</f>
        <v>0</v>
      </c>
      <c r="D92" s="131">
        <f t="shared" si="1"/>
        <v>0</v>
      </c>
      <c r="E92" s="89"/>
    </row>
    <row r="93" spans="3:5" x14ac:dyDescent="0.2">
      <c r="C93" s="90">
        <f>'Revised service model (2)'!I61</f>
        <v>0</v>
      </c>
      <c r="D93" s="131">
        <f t="shared" si="1"/>
        <v>0</v>
      </c>
      <c r="E93" s="89"/>
    </row>
    <row r="94" spans="3:5" x14ac:dyDescent="0.2">
      <c r="C94" s="90">
        <f>'Revised service model (2)'!I67</f>
        <v>1</v>
      </c>
      <c r="D94" s="131">
        <f t="shared" si="1"/>
        <v>1</v>
      </c>
      <c r="E94" s="89"/>
    </row>
    <row r="95" spans="3:5" x14ac:dyDescent="0.2">
      <c r="C95" s="90">
        <f>'Revised service model (2)'!I69</f>
        <v>0</v>
      </c>
      <c r="D95" s="131">
        <f t="shared" si="1"/>
        <v>0</v>
      </c>
      <c r="E95" s="89"/>
    </row>
    <row r="96" spans="3:5" x14ac:dyDescent="0.2">
      <c r="C96" s="90">
        <f>'Revised service model (2)'!I71</f>
        <v>0</v>
      </c>
      <c r="D96" s="131">
        <f t="shared" si="1"/>
        <v>0</v>
      </c>
      <c r="E96" s="89"/>
    </row>
    <row r="97" spans="2:5" x14ac:dyDescent="0.2">
      <c r="C97" s="90" t="b">
        <f>'Revised service model (2)'!K41</f>
        <v>0</v>
      </c>
      <c r="D97" s="131" t="b">
        <f t="shared" si="1"/>
        <v>0</v>
      </c>
      <c r="E97" s="89"/>
    </row>
    <row r="98" spans="2:5" x14ac:dyDescent="0.2">
      <c r="C98" s="90" t="b">
        <f>'Revised service model (2)'!K43</f>
        <v>0</v>
      </c>
      <c r="D98" s="131" t="b">
        <f t="shared" si="1"/>
        <v>0</v>
      </c>
      <c r="E98" s="89"/>
    </row>
    <row r="99" spans="2:5" x14ac:dyDescent="0.2">
      <c r="C99" t="b">
        <f>'Revised service model (2)'!K53</f>
        <v>0</v>
      </c>
      <c r="D99" s="88" t="b">
        <f t="shared" si="1"/>
        <v>0</v>
      </c>
      <c r="E99" s="89"/>
    </row>
    <row r="100" spans="2:5" x14ac:dyDescent="0.2">
      <c r="C100" t="b">
        <f>'Revised service model (2)'!K69</f>
        <v>0</v>
      </c>
      <c r="D100" s="88" t="b">
        <f t="shared" si="1"/>
        <v>0</v>
      </c>
      <c r="E100" s="89"/>
    </row>
    <row r="101" spans="2:5" x14ac:dyDescent="0.2">
      <c r="C101" t="b">
        <f>'Revised service model (2)'!K71</f>
        <v>0</v>
      </c>
      <c r="D101" s="88" t="b">
        <f t="shared" si="1"/>
        <v>0</v>
      </c>
      <c r="E101" s="89"/>
    </row>
    <row r="102" spans="2:5" x14ac:dyDescent="0.2">
      <c r="C102" s="97" t="b">
        <f>'Revised service model (2)'!K51</f>
        <v>0</v>
      </c>
      <c r="D102" s="88" t="b">
        <f t="shared" si="1"/>
        <v>0</v>
      </c>
      <c r="E102" s="89"/>
    </row>
    <row r="103" spans="2:5" x14ac:dyDescent="0.2">
      <c r="C103" t="b">
        <f>'Revised service model (2)'!D5</f>
        <v>0</v>
      </c>
      <c r="D103" s="88" t="b">
        <f t="shared" si="1"/>
        <v>1</v>
      </c>
      <c r="E103" s="89"/>
    </row>
    <row r="105" spans="2:5" x14ac:dyDescent="0.2">
      <c r="B105" t="s">
        <v>118</v>
      </c>
      <c r="C105" s="106">
        <f>'Capacity - Current'!F11</f>
        <v>2</v>
      </c>
      <c r="D105">
        <v>2</v>
      </c>
    </row>
    <row r="106" spans="2:5" x14ac:dyDescent="0.2">
      <c r="C106" s="106">
        <f>'Capacity - Current'!I11</f>
        <v>20</v>
      </c>
      <c r="D106">
        <v>20</v>
      </c>
    </row>
    <row r="108" spans="2:5" x14ac:dyDescent="0.2">
      <c r="B108" t="s">
        <v>119</v>
      </c>
      <c r="C108" s="106">
        <f>'Capacity - Revised'!F11</f>
        <v>2</v>
      </c>
      <c r="D108" s="106">
        <f>C105</f>
        <v>2</v>
      </c>
    </row>
    <row r="109" spans="2:5" x14ac:dyDescent="0.2">
      <c r="C109" s="106">
        <f>'Capacity - Revised'!I11</f>
        <v>20</v>
      </c>
      <c r="D109" s="106">
        <f>C106</f>
        <v>20</v>
      </c>
    </row>
    <row r="111" spans="2:5" x14ac:dyDescent="0.2">
      <c r="B111" t="s">
        <v>172</v>
      </c>
      <c r="C111" s="106">
        <f>'Capacity - Revised (2)'!F11</f>
        <v>2</v>
      </c>
      <c r="D111" s="106">
        <f>C105</f>
        <v>2</v>
      </c>
    </row>
    <row r="112" spans="2:5" x14ac:dyDescent="0.2">
      <c r="C112" s="106">
        <f>'Capacity - Revised (2)'!I11</f>
        <v>20</v>
      </c>
      <c r="D112" s="106">
        <f>C106</f>
        <v>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19</vt:i4>
      </vt:variant>
    </vt:vector>
  </HeadingPairs>
  <TitlesOfParts>
    <vt:vector size="41" baseType="lpstr">
      <vt:lpstr>Title</vt:lpstr>
      <vt:lpstr>Praluent (alirocumab)</vt:lpstr>
      <vt:lpstr>ODYSSEY OUTCOMES</vt:lpstr>
      <vt:lpstr>CV risk - Post-ACS</vt:lpstr>
      <vt:lpstr>Introduction</vt:lpstr>
      <vt:lpstr>Population</vt:lpstr>
      <vt:lpstr>Current service model</vt:lpstr>
      <vt:lpstr>Revised service model</vt:lpstr>
      <vt:lpstr>Results</vt:lpstr>
      <vt:lpstr>Revised service model (2)</vt:lpstr>
      <vt:lpstr>Results (2)</vt:lpstr>
      <vt:lpstr>Inputs</vt:lpstr>
      <vt:lpstr>Exportable Report Launch Screen</vt:lpstr>
      <vt:lpstr>PI</vt:lpstr>
      <vt:lpstr>References</vt:lpstr>
      <vt:lpstr>Capacity - Current</vt:lpstr>
      <vt:lpstr>Capacity - Revised</vt:lpstr>
      <vt:lpstr>Capacity - Revised (2)</vt:lpstr>
      <vt:lpstr>Calculations - Current Model</vt:lpstr>
      <vt:lpstr>Calculations - Revised Model</vt:lpstr>
      <vt:lpstr>Calculations - Revised Mode (2</vt:lpstr>
      <vt:lpstr>Defaults</vt:lpstr>
      <vt:lpstr>'Results (2)'!CareCosts</vt:lpstr>
      <vt:lpstr>CareCosts</vt:lpstr>
      <vt:lpstr>'Results (2)'!Events1</vt:lpstr>
      <vt:lpstr>Events1</vt:lpstr>
      <vt:lpstr>'Results (2)'!Events2</vt:lpstr>
      <vt:lpstr>Events2</vt:lpstr>
      <vt:lpstr>Revised2Tab1</vt:lpstr>
      <vt:lpstr>'Current service model'!RevisedTab1</vt:lpstr>
      <vt:lpstr>'Revised service model (2)'!RevisedTab1</vt:lpstr>
      <vt:lpstr>RevisedTab1</vt:lpstr>
      <vt:lpstr>'Current service model'!RevisedTab2</vt:lpstr>
      <vt:lpstr>'Revised service model (2)'!RevisedTab2</vt:lpstr>
      <vt:lpstr>RevisedTab2</vt:lpstr>
      <vt:lpstr>'Current service model'!RevisedTab3</vt:lpstr>
      <vt:lpstr>'Revised service model (2)'!RevisedTab3</vt:lpstr>
      <vt:lpstr>RevisedTab3</vt:lpstr>
      <vt:lpstr>'Current service model'!RevisedTab4</vt:lpstr>
      <vt:lpstr>'Revised service model (2)'!RevisedTab4</vt:lpstr>
      <vt:lpstr>RevisedTab4</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 Blaikie</dc:creator>
  <cp:lastModifiedBy>Microsoft Office User</cp:lastModifiedBy>
  <dcterms:created xsi:type="dcterms:W3CDTF">2018-12-11T17:26:51Z</dcterms:created>
  <dcterms:modified xsi:type="dcterms:W3CDTF">2019-10-01T10:07:04Z</dcterms:modified>
</cp:coreProperties>
</file>