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updateLinks="never" codeName="ThisWorkbook" defaultThemeVersion="124226"/>
  <xr:revisionPtr revIDLastSave="0" documentId="13_ncr:8001_{1A63791B-243A-408E-BA99-8CD31614CDEF}" xr6:coauthVersionLast="47" xr6:coauthVersionMax="47" xr10:uidLastSave="{00000000-0000-0000-0000-000000000000}"/>
  <bookViews>
    <workbookView xWindow="4605" yWindow="885" windowWidth="18510" windowHeight="14265" tabRatio="721" activeTab="3" xr2:uid="{00000000-000D-0000-FFFF-FFFF00000000}"/>
  </bookViews>
  <sheets>
    <sheet name="TMĐT " sheetId="66" r:id="rId1"/>
    <sheet name="Chi tiết TMĐT" sheetId="67" r:id="rId2"/>
    <sheet name="Phần cứng, FMTM" sheetId="54" state="hidden" r:id="rId3"/>
    <sheet name="Phần cứng, FMTM (k thuế)" sheetId="69" r:id="rId4"/>
    <sheet name="PMUD" sheetId="61" r:id="rId5"/>
    <sheet name="Định mức" sheetId="68" r:id="rId6"/>
    <sheet name="INDEX" sheetId="65" r:id="rId7"/>
  </sheets>
  <externalReferences>
    <externalReference r:id="rId8"/>
    <externalReference r:id="rId9"/>
    <externalReference r:id="rId10"/>
    <externalReference r:id="rId11"/>
    <externalReference r:id="rId12"/>
    <externalReference r:id="rId13"/>
    <externalReference r:id="rId14"/>
  </externalReferences>
  <definedNames>
    <definedName name="__IntlFixup" hidden="1">TRUE</definedName>
    <definedName name="__pd10" hidden="1">{"'Summary'!$A$1:$J$46"}</definedName>
    <definedName name="__PD11" hidden="1">{"'Summary'!$A$1:$J$46"}</definedName>
    <definedName name="__SD30" hidden="1">{"'Summary'!$A$1:$J$46"}</definedName>
    <definedName name="__tt3" hidden="1">{"'Sheet1'!$L$16"}</definedName>
    <definedName name="_a129" hidden="1">{"Offgrid",#N/A,FALSE,"OFFGRID";"Region",#N/A,FALSE,"REGION";"Offgrid -2",#N/A,FALSE,"OFFGRID";"WTP",#N/A,FALSE,"WTP";"WTP -2",#N/A,FALSE,"WTP";"Project",#N/A,FALSE,"PROJECT";"Summary -2",#N/A,FALSE,"SUMMARY"}</definedName>
    <definedName name="_a130" hidden="1">{"Offgrid",#N/A,FALSE,"OFFGRID";"Region",#N/A,FALSE,"REGION";"Offgrid -2",#N/A,FALSE,"OFFGRID";"WTP",#N/A,FALSE,"WTP";"WTP -2",#N/A,FALSE,"WTP";"Project",#N/A,FALSE,"PROJECT";"Summary -2",#N/A,FALSE,"SUMMARY"}</definedName>
    <definedName name="_A4" hidden="1">{"'Sheet1'!$L$16"}</definedName>
    <definedName name="_Fill" localSheetId="6" hidden="1">#REF!</definedName>
    <definedName name="_Fill" localSheetId="3" hidden="1">#REF!</definedName>
    <definedName name="_Fill" localSheetId="4" hidden="1">#REF!</definedName>
    <definedName name="_Fill" hidden="1">#REF!</definedName>
    <definedName name="_FillVal" localSheetId="6" hidden="1">#REF!</definedName>
    <definedName name="_FillVal" localSheetId="3" hidden="1">#REF!</definedName>
    <definedName name="_FillVal" localSheetId="4" hidden="1">#REF!</definedName>
    <definedName name="_FillVal" hidden="1">#REF!</definedName>
    <definedName name="_xlnm._FilterDatabase" localSheetId="6" hidden="1">#REF!</definedName>
    <definedName name="_xlnm._FilterDatabase" localSheetId="3" hidden="1">'Phần cứng, FMTM (k thuế)'!$A$1:$H$348</definedName>
    <definedName name="_xlnm._FilterDatabase" localSheetId="4" hidden="1">#REF!</definedName>
    <definedName name="_xlnm._FilterDatabase" hidden="1">#REF!</definedName>
    <definedName name="_Goi8" hidden="1">{"'Sheet1'!$L$16"}</definedName>
    <definedName name="_huy1" hidden="1">{"'Sheet1'!$L$16"}</definedName>
    <definedName name="_Key1" localSheetId="6" hidden="1">#REF!</definedName>
    <definedName name="_Key1" localSheetId="3" hidden="1">#REF!</definedName>
    <definedName name="_Key1" localSheetId="4" hidden="1">#REF!</definedName>
    <definedName name="_Key1" hidden="1">#REF!</definedName>
    <definedName name="_Key2" localSheetId="6" hidden="1">#REF!</definedName>
    <definedName name="_Key2" localSheetId="3" hidden="1">#REF!</definedName>
    <definedName name="_Key2" localSheetId="4" hidden="1">#REF!</definedName>
    <definedName name="_Key2" hidden="1">#REF!</definedName>
    <definedName name="_key3" localSheetId="6" hidden="1">#REF!</definedName>
    <definedName name="_key3" localSheetId="3" hidden="1">#REF!</definedName>
    <definedName name="_key3" localSheetId="4" hidden="1">#REF!</definedName>
    <definedName name="_key3" hidden="1">#REF!</definedName>
    <definedName name="_NSO2" hidden="1">{"'Sheet1'!$L$16"}</definedName>
    <definedName name="_Order1" hidden="1">255</definedName>
    <definedName name="_Order2" hidden="1">255</definedName>
    <definedName name="_PA3" hidden="1">{"'Sheet1'!$L$16"}</definedName>
    <definedName name="_Parse_Out" localSheetId="6" hidden="1">[1]Quantity!#REF!</definedName>
    <definedName name="_Parse_Out" localSheetId="3" hidden="1">[1]Quantity!#REF!</definedName>
    <definedName name="_Parse_Out" localSheetId="4" hidden="1">[1]Quantity!#REF!</definedName>
    <definedName name="_Parse_Out" hidden="1">[1]Quantity!#REF!</definedName>
    <definedName name="_pd10" hidden="1">{"'Summary'!$A$1:$J$46"}</definedName>
    <definedName name="_PD11" hidden="1">{"'Summary'!$A$1:$J$46"}</definedName>
    <definedName name="_QLO7" localSheetId="6" hidden="1">#REF!</definedName>
    <definedName name="_QLO7" localSheetId="3" hidden="1">#REF!</definedName>
    <definedName name="_QLO7" localSheetId="4" hidden="1">#REF!</definedName>
    <definedName name="_QLO7" hidden="1">#REF!</definedName>
    <definedName name="_SCL4" hidden="1">{"'Sheet1'!$L$16"}</definedName>
    <definedName name="_SD30" hidden="1">{"'Summary'!$A$1:$J$46"}</definedName>
    <definedName name="_Sort" localSheetId="6" hidden="1">#REF!</definedName>
    <definedName name="_Sort" localSheetId="3" hidden="1">#REF!</definedName>
    <definedName name="_Sort" localSheetId="4" hidden="1">#REF!</definedName>
    <definedName name="_Sort" hidden="1">#REF!</definedName>
    <definedName name="_Sortmoi" localSheetId="6" hidden="1">#REF!</definedName>
    <definedName name="_Sortmoi" localSheetId="3" hidden="1">#REF!</definedName>
    <definedName name="_Sortmoi" localSheetId="4" hidden="1">#REF!</definedName>
    <definedName name="_Sortmoi" hidden="1">#REF!</definedName>
    <definedName name="_TM2" hidden="1">{"'Sheet1'!$L$16"}</definedName>
    <definedName name="_tt3" hidden="1">{"'Sheet1'!$L$16"}</definedName>
    <definedName name="_v5" hidden="1">{"'Sheet1'!$L$16"}</definedName>
    <definedName name="a1moi" hidden="1">{"'Sheet1'!$L$16"}</definedName>
    <definedName name="AccessDatabase" hidden="1">"C:\My Documents\LeBinh\Xls\VP Cong ty\FORM.mdb"</definedName>
    <definedName name="anscount" hidden="1">1</definedName>
    <definedName name="AS2DocOpenMode" hidden="1">"AS2DocumentEdit"</definedName>
    <definedName name="asssss" hidden="1">{"'Sheet1'!$L$16"}</definedName>
    <definedName name="AU" hidden="1">{"'Sheet1'!$L$16"}</definedName>
    <definedName name="Bang7_THKL_HCM" hidden="1">{"'Sheet1'!$L$16"}</definedName>
    <definedName name="booo" hidden="1">{"'Summary'!$A$1:$J$46"}</definedName>
    <definedName name="btl" hidden="1">{"'Sheet1'!$L$16"}</definedName>
    <definedName name="ccc" hidden="1">{"'Sheet1'!$L$16"}</definedName>
    <definedName name="cd" localSheetId="6" hidden="1">#REF!</definedName>
    <definedName name="cd" localSheetId="3" hidden="1">#REF!</definedName>
    <definedName name="cd" localSheetId="4" hidden="1">#REF!</definedName>
    <definedName name="cd" hidden="1">#REF!</definedName>
    <definedName name="chitietbgiang2" hidden="1">{"'Sheet1'!$L$16"}</definedName>
    <definedName name="chl" hidden="1">{"'Sheet1'!$L$16"}</definedName>
    <definedName name="chuyen" hidden="1">{"'Sheet1'!$L$16"}</definedName>
    <definedName name="ctbbt" hidden="1">{"'Sheet1'!$L$16"}</definedName>
    <definedName name="CTCT1" hidden="1">{"'Sheet1'!$L$16"}</definedName>
    <definedName name="ddd" hidden="1">{"'Sheet1'!$L$16"}</definedName>
    <definedName name="Discount" localSheetId="6" hidden="1">#REF!</definedName>
    <definedName name="Discount" localSheetId="3" hidden="1">#REF!</definedName>
    <definedName name="Discount" localSheetId="4" hidden="1">#REF!</definedName>
    <definedName name="Discount" hidden="1">#REF!</definedName>
    <definedName name="DWPRICE" localSheetId="6" hidden="1">[2]Quantity!#REF!</definedName>
    <definedName name="DWPRICE" localSheetId="3" hidden="1">[2]Quantity!#REF!</definedName>
    <definedName name="DWPRICE" localSheetId="4" hidden="1">[2]Quantity!#REF!</definedName>
    <definedName name="DWPRICE" hidden="1">[2]Quantity!#REF!</definedName>
    <definedName name="EEPE" hidden="1">{"'Summary'!$A$1:$J$46"}</definedName>
    <definedName name="EEQ" hidden="1">{"'Summary'!$A$1:$J$46"}</definedName>
    <definedName name="EW" hidden="1">{"'Summary'!$A$1:$J$46"}</definedName>
    <definedName name="FCode" localSheetId="6" hidden="1">#REF!</definedName>
    <definedName name="FCode" localSheetId="3" hidden="1">#REF!</definedName>
    <definedName name="FCode" localSheetId="4" hidden="1">#REF!</definedName>
    <definedName name="FCode" hidden="1">#REF!</definedName>
    <definedName name="fsdfdsf" hidden="1">{"'Sheet1'!$L$16"}</definedName>
    <definedName name="ggsf" localSheetId="6" hidden="1">#REF!</definedName>
    <definedName name="ggsf" localSheetId="3" hidden="1">#REF!</definedName>
    <definedName name="ggsf" localSheetId="4" hidden="1">#REF!</definedName>
    <definedName name="ggsf" hidden="1">#REF!</definedName>
    <definedName name="h" hidden="1">{"'Sheet1'!$L$16"}</definedName>
    <definedName name="hanh" hidden="1">{"'Sheet1'!$L$16"}</definedName>
    <definedName name="HCNA" hidden="1">{"'Sheet1'!$L$16"}</definedName>
    <definedName name="hhhhhu" hidden="1">{"'Sheet1'!$L$16"}</definedName>
    <definedName name="HiddenRows" localSheetId="6" hidden="1">#REF!</definedName>
    <definedName name="HiddenRows" localSheetId="3" hidden="1">#REF!</definedName>
    <definedName name="HiddenRows" localSheetId="4" hidden="1">#REF!</definedName>
    <definedName name="HiddenRows" hidden="1">#REF!</definedName>
    <definedName name="htlm" hidden="1">{"'Sheet1'!$L$16"}</definedName>
    <definedName name="HTML_CodePage" hidden="1">950</definedName>
    <definedName name="HTML_Control" hidden="1">{"'Sheet1'!$L$16"}</definedName>
    <definedName name="HTML_Controlmoi"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PathFilemoi" hidden="1">"C:\2689\Q\國內\00q3961台化龍德PTA3建造\MyHTML.htm"</definedName>
    <definedName name="HTML_Title" hidden="1">"00Q3961-SUM"</definedName>
    <definedName name="huong" hidden="1">{"'Sheet1'!$L$16"}</definedName>
    <definedName name="huy" hidden="1">{"'Sheet1'!$L$16"}</definedName>
    <definedName name="huymoi" hidden="1">{"'Sheet1'!$L$16"}</definedName>
    <definedName name="jhhkjh" hidden="1">{"'Sheet1'!$L$16"}</definedName>
    <definedName name="jkjk" hidden="1">{"'Sheet1'!$L$16"}</definedName>
    <definedName name="khongtruotgia" hidden="1">{"'Sheet1'!$L$16"}</definedName>
    <definedName name="ksbn" hidden="1">{"'Sheet1'!$L$16"}</definedName>
    <definedName name="kshn" hidden="1">{"'Sheet1'!$L$16"}</definedName>
    <definedName name="ksls" hidden="1">{"'Sheet1'!$L$16"}</definedName>
    <definedName name="lam" hidden="1">{"'Sheet1'!$L$16"}</definedName>
    <definedName name="mo" hidden="1">{"'Sheet1'!$L$16"}</definedName>
    <definedName name="moi" hidden="1">{"'Sheet1'!$L$16"}</definedName>
    <definedName name="mvac" hidden="1">{"'Sheet1'!$L$16"}</definedName>
    <definedName name="nam" hidden="1">{"'Sheet1'!$L$16"}</definedName>
    <definedName name="Ne" hidden="1">{"'Sheet1'!$L$16"}</definedName>
    <definedName name="ngu" hidden="1">{"'Sheet1'!$L$16"}</definedName>
    <definedName name="nnn" hidden="1">{"'Sheet1'!$L$16"}</definedName>
    <definedName name="NUOCHKHOAN" hidden="1">{"'Sheet1'!$L$16"}</definedName>
    <definedName name="NUOCHKHOANMOI" hidden="1">{"'Sheet1'!$L$16"}</definedName>
    <definedName name="o" hidden="1">{"'Sheet1'!$L$16"}</definedName>
    <definedName name="OrderTable" localSheetId="6" hidden="1">#REF!</definedName>
    <definedName name="OrderTable" localSheetId="3" hidden="1">#REF!</definedName>
    <definedName name="OrderTable" localSheetId="4" hidden="1">#REF!</definedName>
    <definedName name="OrderTable" hidden="1">#REF!</definedName>
    <definedName name="PDO" hidden="1">{"'Summary'!$A$1:$J$46"}</definedName>
    <definedName name="PL" hidden="1">{"'Sheet1'!$L$16"}</definedName>
    <definedName name="Price">#REF!</definedName>
    <definedName name="ProdForm" localSheetId="6" hidden="1">#REF!</definedName>
    <definedName name="ProdForm" localSheetId="3" hidden="1">#REF!</definedName>
    <definedName name="ProdForm" localSheetId="4" hidden="1">#REF!</definedName>
    <definedName name="ProdForm" hidden="1">#REF!</definedName>
    <definedName name="q" localSheetId="6" hidden="1">#REF!</definedName>
    <definedName name="q" localSheetId="3" hidden="1">#REF!</definedName>
    <definedName name="q" localSheetId="4" hidden="1">#REF!</definedName>
    <definedName name="q" hidden="1">#REF!</definedName>
    <definedName name="RCArea" localSheetId="6" hidden="1">#REF!</definedName>
    <definedName name="RCArea" localSheetId="3" hidden="1">#REF!</definedName>
    <definedName name="RCArea" localSheetId="4" hidden="1">#REF!</definedName>
    <definedName name="RCArea" hidden="1">#REF!</definedName>
    <definedName name="Result21" hidden="1">{"'Sheet1'!$L$16"}</definedName>
    <definedName name="sâsasas" localSheetId="6" hidden="1">#REF!</definedName>
    <definedName name="sâsasas" localSheetId="3" hidden="1">#REF!</definedName>
    <definedName name="sâsasas" localSheetId="4" hidden="1">#REF!</definedName>
    <definedName name="sâsasas" hidden="1">#REF!</definedName>
    <definedName name="sdf" hidden="1">{"'Sheet1'!$L$16"}</definedName>
    <definedName name="SpecialPrice" localSheetId="6" hidden="1">#REF!</definedName>
    <definedName name="SpecialPrice" localSheetId="3" hidden="1">#REF!</definedName>
    <definedName name="SpecialPrice" localSheetId="4" hidden="1">#REF!</definedName>
    <definedName name="SpecialPrice" hidden="1">#REF!</definedName>
    <definedName name="sssd" hidden="1">{#N/A,#N/A,FALSE,"Chi tiÆt"}</definedName>
    <definedName name="Subbase" hidden="1">{"'Sheet1'!$L$16"}</definedName>
    <definedName name="tbl_ProdInfo" localSheetId="6" hidden="1">#REF!</definedName>
    <definedName name="tbl_ProdInfo" localSheetId="3" hidden="1">#REF!</definedName>
    <definedName name="tbl_ProdInfo" localSheetId="4" hidden="1">#REF!</definedName>
    <definedName name="tbl_ProdInfo" hidden="1">#REF!</definedName>
    <definedName name="tha" hidden="1">{"'Sheet1'!$L$16"}</definedName>
    <definedName name="THKP7YT" hidden="1">{"'Sheet1'!$L$16"}</definedName>
    <definedName name="thu" hidden="1">{"'Sheet1'!$L$16"}</definedName>
    <definedName name="thuy" hidden="1">{"'Sheet1'!$L$16"}</definedName>
    <definedName name="thvlmoi" hidden="1">{"'Sheet1'!$L$16"}</definedName>
    <definedName name="thvlmoimoi" hidden="1">{"'Sheet1'!$L$16"}</definedName>
    <definedName name="Truong" hidden="1">{#N/A,#N/A,FALSE,"Chi tiÆt"}</definedName>
    <definedName name="tuyennhanh" hidden="1">{"'Sheet1'!$L$16"}</definedName>
    <definedName name="ửere" hidden="1">{#N/A,#N/A,FALSE,"Chi tiÆt"}</definedName>
    <definedName name="van" hidden="1">{#N/A,#N/A,FALSE,"Chi tiÆt"}</definedName>
    <definedName name="VATM" hidden="1">{"'Sheet1'!$L$16"}</definedName>
    <definedName name="vcoto" hidden="1">{"'Sheet1'!$L$16"}</definedName>
    <definedName name="w" localSheetId="6" hidden="1">#REF!</definedName>
    <definedName name="w" localSheetId="3" hidden="1">#REF!</definedName>
    <definedName name="w" localSheetId="4" hidden="1">#REF!</definedName>
    <definedName name="w" hidden="1">#REF!</definedName>
    <definedName name="wrn.aaa." hidden="1">{#N/A,#N/A,FALSE,"Sheet1";#N/A,#N/A,FALSE,"Sheet1";#N/A,#N/A,FALSE,"Sheet1"}</definedName>
    <definedName name="wrn.chi._.tiÆt." hidden="1">{#N/A,#N/A,FALSE,"Chi tiÆt"}</definedName>
    <definedName name="wrn.cong." hidden="1">{#N/A,#N/A,FALSE,"Sheet1"}</definedName>
    <definedName name="wrn.Report." hidden="1">{"Offgrid",#N/A,FALSE,"OFFGRID";"Region",#N/A,FALSE,"REGION";"Offgrid -2",#N/A,FALSE,"OFFGRID";"WTP",#N/A,FALSE,"WTP";"WTP -2",#N/A,FALSE,"WTP";"Project",#N/A,FALSE,"PROJECT";"Summary -2",#N/A,FALSE,"SUMMARY"}</definedName>
    <definedName name="wrn.vd." hidden="1">{#N/A,#N/A,TRUE,"BT M200 da 10x20"}</definedName>
    <definedName name="wrnf.report" hidden="1">{"Offgrid",#N/A,FALSE,"OFFGRID";"Region",#N/A,FALSE,"REGION";"Offgrid -2",#N/A,FALSE,"OFFGRID";"WTP",#N/A,FALSE,"WTP";"WTP -2",#N/A,FALSE,"WTP";"Project",#N/A,FALSE,"PROJECT";"Summary -2",#N/A,FALSE,"SUMMARY"}</definedName>
    <definedName name="xlttbninh" hidden="1">{"'Sheet1'!$L$16"}</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61" l="1"/>
  <c r="E8" i="61"/>
  <c r="E6" i="61"/>
  <c r="E4" i="61"/>
  <c r="E2" i="61"/>
  <c r="F10" i="61" l="1"/>
  <c r="H19" i="67"/>
  <c r="E21" i="67"/>
  <c r="G22" i="67"/>
  <c r="H22" i="67" s="1"/>
  <c r="E22" i="67"/>
  <c r="F348" i="69" l="1"/>
  <c r="G348" i="69" s="1"/>
  <c r="C350" i="69"/>
  <c r="C351" i="69"/>
  <c r="C352" i="69"/>
  <c r="C349" i="69"/>
  <c r="C345" i="69" l="1"/>
  <c r="C346" i="69"/>
  <c r="C347" i="69"/>
  <c r="C269" i="69" l="1"/>
  <c r="C270" i="69"/>
  <c r="C271" i="69"/>
  <c r="C272" i="69"/>
  <c r="C273" i="69"/>
  <c r="C274" i="69"/>
  <c r="C275" i="69"/>
  <c r="C276" i="69"/>
  <c r="C277" i="69"/>
  <c r="C278" i="69"/>
  <c r="C279" i="69"/>
  <c r="C280" i="69"/>
  <c r="C281" i="69"/>
  <c r="C282" i="69"/>
  <c r="C283" i="69"/>
  <c r="C284" i="69"/>
  <c r="C268" i="69"/>
  <c r="F267" i="69"/>
  <c r="F8" i="61"/>
  <c r="H59" i="69" l="1"/>
  <c r="F59" i="69"/>
  <c r="G59" i="69" s="1"/>
  <c r="C145" i="69" l="1"/>
  <c r="C146" i="69"/>
  <c r="C147" i="69"/>
  <c r="C148" i="69"/>
  <c r="C149" i="69"/>
  <c r="C150" i="69"/>
  <c r="C151" i="69"/>
  <c r="C144" i="69"/>
  <c r="C27" i="69" l="1"/>
  <c r="C26" i="69"/>
  <c r="C22" i="69"/>
  <c r="C23" i="69"/>
  <c r="C24" i="69"/>
  <c r="C25" i="69"/>
  <c r="C21" i="69"/>
  <c r="H20" i="69"/>
  <c r="F20" i="69"/>
  <c r="G20" i="69" s="1"/>
  <c r="C344" i="69" l="1"/>
  <c r="C342" i="69"/>
  <c r="C341" i="69"/>
  <c r="C339" i="69"/>
  <c r="C338" i="69"/>
  <c r="C337" i="69"/>
  <c r="C335" i="69"/>
  <c r="C333" i="69"/>
  <c r="C334" i="69"/>
  <c r="C332" i="69"/>
  <c r="C330" i="69"/>
  <c r="C329" i="69"/>
  <c r="C291" i="69"/>
  <c r="C292" i="69"/>
  <c r="C293" i="69"/>
  <c r="C287" i="69"/>
  <c r="C288" i="69"/>
  <c r="C286" i="69"/>
  <c r="C261" i="69"/>
  <c r="C262" i="69"/>
  <c r="C263" i="69"/>
  <c r="C264" i="69"/>
  <c r="C265" i="69"/>
  <c r="C256" i="69"/>
  <c r="C257" i="69"/>
  <c r="C258" i="69"/>
  <c r="C259" i="69"/>
  <c r="C260" i="69"/>
  <c r="C255" i="69"/>
  <c r="C248" i="69"/>
  <c r="C249" i="69"/>
  <c r="C250" i="69"/>
  <c r="C251" i="69"/>
  <c r="C252" i="69"/>
  <c r="C253" i="69"/>
  <c r="C211" i="69"/>
  <c r="C212" i="69"/>
  <c r="C213" i="69"/>
  <c r="C214" i="69"/>
  <c r="C215" i="69"/>
  <c r="C210" i="69"/>
  <c r="C204" i="69"/>
  <c r="C205" i="69"/>
  <c r="C206" i="69"/>
  <c r="C207" i="69"/>
  <c r="C208" i="69"/>
  <c r="C203" i="69"/>
  <c r="C197" i="69"/>
  <c r="C198" i="69"/>
  <c r="C199" i="69"/>
  <c r="C200" i="69"/>
  <c r="C201" i="69"/>
  <c r="C187" i="69"/>
  <c r="C188" i="69"/>
  <c r="C189" i="69"/>
  <c r="C190" i="69"/>
  <c r="C191" i="69"/>
  <c r="C192" i="69"/>
  <c r="C193" i="69"/>
  <c r="C194" i="69"/>
  <c r="C186" i="69"/>
  <c r="C169" i="69"/>
  <c r="C170" i="69"/>
  <c r="C171" i="69"/>
  <c r="C172" i="69"/>
  <c r="C173" i="69"/>
  <c r="C174" i="69"/>
  <c r="C168" i="69"/>
  <c r="C136" i="69"/>
  <c r="C137" i="69"/>
  <c r="C138" i="69"/>
  <c r="C139" i="69"/>
  <c r="C140" i="69"/>
  <c r="C131" i="69"/>
  <c r="C132" i="69"/>
  <c r="C133" i="69"/>
  <c r="C134" i="69"/>
  <c r="C135" i="69"/>
  <c r="C130" i="69"/>
  <c r="C86" i="69"/>
  <c r="C87" i="69"/>
  <c r="C88" i="69"/>
  <c r="C89" i="69"/>
  <c r="C90" i="69"/>
  <c r="C79" i="69"/>
  <c r="C80" i="69"/>
  <c r="C81" i="69"/>
  <c r="C82" i="69"/>
  <c r="C83" i="69"/>
  <c r="C69" i="69"/>
  <c r="C70" i="69"/>
  <c r="C71" i="69"/>
  <c r="C72" i="69"/>
  <c r="C73" i="69"/>
  <c r="C74" i="69"/>
  <c r="C75" i="69"/>
  <c r="C76" i="69"/>
  <c r="C99" i="69"/>
  <c r="C94" i="69"/>
  <c r="C95" i="69"/>
  <c r="C96" i="69"/>
  <c r="C97" i="69"/>
  <c r="C98" i="69"/>
  <c r="C51" i="69"/>
  <c r="C46" i="69"/>
  <c r="C47" i="69"/>
  <c r="C48" i="69"/>
  <c r="C49" i="69"/>
  <c r="C50" i="69"/>
  <c r="C45" i="69"/>
  <c r="F343" i="69"/>
  <c r="G343" i="69" s="1"/>
  <c r="F340" i="69"/>
  <c r="G340" i="69" s="1"/>
  <c r="F336" i="69"/>
  <c r="G336" i="69" s="1"/>
  <c r="F331" i="69" l="1"/>
  <c r="G331" i="69" s="1"/>
  <c r="F323" i="69"/>
  <c r="F316" i="69"/>
  <c r="F312" i="69"/>
  <c r="F301" i="69"/>
  <c r="F285" i="69"/>
  <c r="F289" i="69" l="1"/>
  <c r="H209" i="69"/>
  <c r="F209" i="69"/>
  <c r="G209" i="69" s="1"/>
  <c r="C240" i="69"/>
  <c r="C241" i="69"/>
  <c r="C242" i="69"/>
  <c r="C243" i="69"/>
  <c r="C244" i="69"/>
  <c r="C239" i="69"/>
  <c r="H238" i="69"/>
  <c r="F238" i="69"/>
  <c r="G238" i="69" s="1"/>
  <c r="F328" i="69"/>
  <c r="F298" i="69"/>
  <c r="C300" i="69"/>
  <c r="C297" i="69"/>
  <c r="F295" i="69"/>
  <c r="F122" i="69"/>
  <c r="F115" i="69"/>
  <c r="F246" i="69"/>
  <c r="F324" i="69"/>
  <c r="F129" i="69"/>
  <c r="F254" i="69"/>
  <c r="F231" i="69"/>
  <c r="F224" i="69"/>
  <c r="F217" i="69"/>
  <c r="F107" i="69"/>
  <c r="F100" i="69"/>
  <c r="F92" i="69"/>
  <c r="F202" i="69"/>
  <c r="F195" i="69"/>
  <c r="F84" i="69"/>
  <c r="F77" i="69"/>
  <c r="F185" i="69"/>
  <c r="F67" i="69"/>
  <c r="F143" i="69"/>
  <c r="F5" i="69"/>
  <c r="C182" i="69"/>
  <c r="C177" i="69"/>
  <c r="C178" i="69"/>
  <c r="C179" i="69"/>
  <c r="C180" i="69"/>
  <c r="C181" i="69"/>
  <c r="C176" i="69"/>
  <c r="H175" i="69"/>
  <c r="F175" i="69"/>
  <c r="G175" i="69" s="1"/>
  <c r="C58" i="69"/>
  <c r="C57" i="69"/>
  <c r="C56" i="69"/>
  <c r="C55" i="69"/>
  <c r="C54" i="69"/>
  <c r="C53" i="69"/>
  <c r="H52" i="69"/>
  <c r="F52" i="69"/>
  <c r="G52" i="69" s="1"/>
  <c r="F44" i="69"/>
  <c r="F37" i="69"/>
  <c r="F167" i="69"/>
  <c r="F159" i="69"/>
  <c r="F29" i="69"/>
  <c r="F152" i="69" l="1"/>
  <c r="F14" i="69"/>
  <c r="C233" i="69" l="1"/>
  <c r="C234" i="69"/>
  <c r="C235" i="69"/>
  <c r="C236" i="69"/>
  <c r="C237" i="69"/>
  <c r="C232" i="69"/>
  <c r="G231" i="69"/>
  <c r="C109" i="69"/>
  <c r="C110" i="69"/>
  <c r="C111" i="69"/>
  <c r="C112" i="69"/>
  <c r="C113" i="69"/>
  <c r="C108" i="69"/>
  <c r="G107" i="69"/>
  <c r="C85" i="69"/>
  <c r="C326" i="69"/>
  <c r="C327" i="69"/>
  <c r="C325" i="69"/>
  <c r="C322" i="69" l="1"/>
  <c r="C321" i="69"/>
  <c r="C318" i="69"/>
  <c r="C319" i="69"/>
  <c r="C320" i="69"/>
  <c r="C317" i="69"/>
  <c r="C314" i="69"/>
  <c r="C315" i="69"/>
  <c r="C313" i="69"/>
  <c r="C296" i="69"/>
  <c r="G328" i="69" l="1"/>
  <c r="G254" i="69"/>
  <c r="G129" i="69"/>
  <c r="G324" i="69" l="1"/>
  <c r="G323" i="69"/>
  <c r="G316" i="69"/>
  <c r="G312" i="69"/>
  <c r="C290" i="69" l="1"/>
  <c r="C247" i="69"/>
  <c r="C226" i="69"/>
  <c r="C227" i="69"/>
  <c r="C228" i="69"/>
  <c r="C229" i="69"/>
  <c r="C230" i="69"/>
  <c r="C225" i="69"/>
  <c r="C219" i="69"/>
  <c r="C220" i="69"/>
  <c r="C221" i="69"/>
  <c r="C222" i="69"/>
  <c r="C223" i="69"/>
  <c r="C218" i="69"/>
  <c r="C102" i="69" l="1"/>
  <c r="C103" i="69"/>
  <c r="C104" i="69"/>
  <c r="C105" i="69"/>
  <c r="C106" i="69"/>
  <c r="C101" i="69"/>
  <c r="C93" i="69"/>
  <c r="C33" i="69" l="1"/>
  <c r="C68" i="69" l="1"/>
  <c r="G84" i="69" l="1"/>
  <c r="C85" i="68" l="1"/>
  <c r="F19" i="67"/>
  <c r="G20" i="67"/>
  <c r="H20" i="67" l="1"/>
  <c r="C128" i="69" l="1"/>
  <c r="C117" i="69"/>
  <c r="C118" i="69"/>
  <c r="C119" i="69"/>
  <c r="C120" i="69"/>
  <c r="C121" i="69"/>
  <c r="G298" i="69"/>
  <c r="G295" i="69"/>
  <c r="H298" i="69"/>
  <c r="H295" i="69"/>
  <c r="C299" i="69"/>
  <c r="C154" i="69" l="1"/>
  <c r="C155" i="69"/>
  <c r="C156" i="69"/>
  <c r="C157" i="69"/>
  <c r="C153" i="69"/>
  <c r="C31" i="69"/>
  <c r="C32" i="69"/>
  <c r="C34" i="69"/>
  <c r="C35" i="69"/>
  <c r="C36" i="69"/>
  <c r="C30" i="69"/>
  <c r="C16" i="69"/>
  <c r="C17" i="69"/>
  <c r="C18" i="69"/>
  <c r="C19" i="69"/>
  <c r="C15" i="69"/>
  <c r="C7" i="69"/>
  <c r="C8" i="69"/>
  <c r="C9" i="69"/>
  <c r="C10" i="69"/>
  <c r="C11" i="69"/>
  <c r="C12" i="69"/>
  <c r="C13" i="69"/>
  <c r="C6" i="69"/>
  <c r="C39" i="69" l="1"/>
  <c r="C40" i="69"/>
  <c r="C41" i="69"/>
  <c r="C42" i="69"/>
  <c r="C43" i="69"/>
  <c r="C38" i="69"/>
  <c r="H285" i="69" l="1"/>
  <c r="H286" i="69"/>
  <c r="H287" i="69"/>
  <c r="H288" i="69"/>
  <c r="H289" i="69"/>
  <c r="H290" i="69"/>
  <c r="H291" i="69"/>
  <c r="H292" i="69"/>
  <c r="H293" i="69"/>
  <c r="H267" i="69"/>
  <c r="C311" i="69"/>
  <c r="C310" i="69"/>
  <c r="C309" i="69"/>
  <c r="C308" i="69"/>
  <c r="C307" i="69"/>
  <c r="C306" i="69"/>
  <c r="C305" i="69"/>
  <c r="C304" i="69"/>
  <c r="C303" i="69"/>
  <c r="C302" i="69"/>
  <c r="G301" i="69"/>
  <c r="G294" i="69" s="1"/>
  <c r="G289" i="69"/>
  <c r="G285" i="69"/>
  <c r="G267" i="69"/>
  <c r="G246" i="69"/>
  <c r="G224" i="69"/>
  <c r="G217" i="69"/>
  <c r="G202" i="69"/>
  <c r="C196" i="69"/>
  <c r="G195" i="69"/>
  <c r="G185" i="69"/>
  <c r="G167" i="69"/>
  <c r="G159" i="69"/>
  <c r="G152" i="69"/>
  <c r="G143" i="69"/>
  <c r="C127" i="69"/>
  <c r="C126" i="69"/>
  <c r="C125" i="69"/>
  <c r="C124" i="69"/>
  <c r="C123" i="69"/>
  <c r="G122" i="69"/>
  <c r="C116" i="69"/>
  <c r="G115" i="69"/>
  <c r="G100" i="69"/>
  <c r="G92" i="69"/>
  <c r="C78" i="69"/>
  <c r="G77" i="69"/>
  <c r="G67" i="69"/>
  <c r="G44" i="69"/>
  <c r="G37" i="69"/>
  <c r="G29" i="69"/>
  <c r="G14" i="69"/>
  <c r="G5" i="69"/>
  <c r="G158" i="69" l="1"/>
  <c r="G65" i="69"/>
  <c r="G28" i="69"/>
  <c r="G183" i="69"/>
  <c r="G142" i="69"/>
  <c r="G4" i="69"/>
  <c r="G266" i="69"/>
  <c r="H421" i="54"/>
  <c r="I421" i="54" s="1"/>
  <c r="J421" i="54" s="1"/>
  <c r="H425" i="54"/>
  <c r="I425" i="54" s="1"/>
  <c r="J425" i="54" s="1"/>
  <c r="H430" i="54"/>
  <c r="H414" i="54"/>
  <c r="G3" i="69" l="1"/>
  <c r="G141" i="69"/>
  <c r="H6" i="67"/>
  <c r="E6" i="67"/>
  <c r="J430" i="54"/>
  <c r="H413" i="54"/>
  <c r="I414" i="54"/>
  <c r="D85" i="68"/>
  <c r="D84" i="68"/>
  <c r="E84" i="68" s="1"/>
  <c r="G21" i="67" s="1"/>
  <c r="H21" i="67" s="1"/>
  <c r="D77" i="68"/>
  <c r="D54" i="68"/>
  <c r="G9" i="67"/>
  <c r="H9" i="67" s="1"/>
  <c r="G8" i="67"/>
  <c r="H8" i="67" s="1"/>
  <c r="G2" i="69" l="1"/>
  <c r="G353" i="69" s="1"/>
  <c r="E85" i="68"/>
  <c r="I413" i="54"/>
  <c r="J414" i="54"/>
  <c r="J413" i="54" s="1"/>
  <c r="F2" i="61"/>
  <c r="E19" i="67" l="1"/>
  <c r="G19" i="67"/>
  <c r="E5" i="67"/>
  <c r="H5" i="67"/>
  <c r="C320" i="54"/>
  <c r="C321" i="54"/>
  <c r="C322" i="54"/>
  <c r="C323" i="54"/>
  <c r="C324" i="54"/>
  <c r="C325" i="54"/>
  <c r="C326" i="54"/>
  <c r="C327" i="54"/>
  <c r="C328" i="54"/>
  <c r="C329" i="54"/>
  <c r="C330" i="54"/>
  <c r="C331" i="54"/>
  <c r="C332" i="54"/>
  <c r="C333" i="54"/>
  <c r="C334" i="54"/>
  <c r="C335" i="54"/>
  <c r="C336" i="54"/>
  <c r="C337" i="54"/>
  <c r="C338" i="54"/>
  <c r="C339" i="54"/>
  <c r="C340" i="54"/>
  <c r="C341" i="54"/>
  <c r="C342" i="54"/>
  <c r="C343" i="54"/>
  <c r="C344" i="54"/>
  <c r="C345" i="54"/>
  <c r="C346" i="54"/>
  <c r="C347" i="54"/>
  <c r="C287" i="54"/>
  <c r="C288" i="54"/>
  <c r="C289" i="54"/>
  <c r="C290" i="54"/>
  <c r="C291" i="54"/>
  <c r="C292" i="54"/>
  <c r="C293" i="54"/>
  <c r="C294" i="54"/>
  <c r="C295" i="54"/>
  <c r="C296" i="54"/>
  <c r="C297" i="54"/>
  <c r="C298" i="54"/>
  <c r="C299" i="54"/>
  <c r="C300" i="54"/>
  <c r="C301" i="54"/>
  <c r="C302" i="54"/>
  <c r="C303" i="54"/>
  <c r="C304" i="54"/>
  <c r="C305" i="54"/>
  <c r="C306" i="54"/>
  <c r="C307" i="54"/>
  <c r="C308" i="54"/>
  <c r="C309" i="54"/>
  <c r="C310" i="54"/>
  <c r="C311" i="54"/>
  <c r="C312" i="54"/>
  <c r="C313" i="54"/>
  <c r="C314" i="54"/>
  <c r="C315" i="54"/>
  <c r="C316" i="54"/>
  <c r="C246" i="54"/>
  <c r="C247" i="54"/>
  <c r="C248" i="54"/>
  <c r="C249" i="54"/>
  <c r="C250" i="54"/>
  <c r="C251" i="54"/>
  <c r="C252" i="54"/>
  <c r="C253" i="54"/>
  <c r="C254" i="54"/>
  <c r="C255" i="54"/>
  <c r="C256" i="54"/>
  <c r="C257" i="54"/>
  <c r="C258" i="54"/>
  <c r="C259" i="54"/>
  <c r="C260" i="54"/>
  <c r="C261" i="54"/>
  <c r="C262" i="54"/>
  <c r="C263" i="54"/>
  <c r="C264" i="54"/>
  <c r="C265" i="54"/>
  <c r="C266" i="54"/>
  <c r="C267" i="54"/>
  <c r="C268" i="54"/>
  <c r="C269" i="54"/>
  <c r="C270" i="54"/>
  <c r="C271" i="54"/>
  <c r="C272" i="54"/>
  <c r="C273" i="54"/>
  <c r="C274" i="54"/>
  <c r="C275" i="54"/>
  <c r="C276" i="54"/>
  <c r="C277" i="54"/>
  <c r="C278" i="54"/>
  <c r="C279" i="54"/>
  <c r="C280" i="54"/>
  <c r="C281" i="54"/>
  <c r="C282" i="54"/>
  <c r="C283" i="54"/>
  <c r="C208" i="54"/>
  <c r="C209" i="54"/>
  <c r="C210" i="54"/>
  <c r="C211" i="54"/>
  <c r="C212" i="54"/>
  <c r="C213" i="54"/>
  <c r="C214" i="54"/>
  <c r="C215" i="54"/>
  <c r="C216" i="54"/>
  <c r="C217" i="54"/>
  <c r="C218" i="54"/>
  <c r="C219" i="54"/>
  <c r="C220" i="54"/>
  <c r="C221" i="54"/>
  <c r="C222" i="54"/>
  <c r="C223" i="54"/>
  <c r="C224" i="54"/>
  <c r="C225" i="54"/>
  <c r="C226" i="54"/>
  <c r="C227" i="54"/>
  <c r="C228" i="54"/>
  <c r="C229" i="54"/>
  <c r="C230" i="54"/>
  <c r="C231" i="54"/>
  <c r="C232" i="54"/>
  <c r="C233" i="54"/>
  <c r="C234" i="54"/>
  <c r="C235" i="54"/>
  <c r="C120" i="54"/>
  <c r="C121" i="54"/>
  <c r="C122" i="54"/>
  <c r="C123" i="54"/>
  <c r="C124" i="54"/>
  <c r="C125" i="54"/>
  <c r="C126" i="54"/>
  <c r="C127" i="54"/>
  <c r="C128" i="54"/>
  <c r="C129" i="54"/>
  <c r="C130" i="54"/>
  <c r="C131" i="54"/>
  <c r="C132" i="54"/>
  <c r="C133" i="54"/>
  <c r="C134" i="54"/>
  <c r="C135" i="54"/>
  <c r="C136" i="54"/>
  <c r="C137" i="54"/>
  <c r="C138" i="54"/>
  <c r="C139" i="54"/>
  <c r="C140" i="54"/>
  <c r="C141" i="54"/>
  <c r="C142" i="54"/>
  <c r="C143" i="54"/>
  <c r="C144" i="54"/>
  <c r="C145" i="54"/>
  <c r="C146" i="54"/>
  <c r="C147" i="54"/>
  <c r="C87" i="54"/>
  <c r="C88" i="54"/>
  <c r="C89" i="54"/>
  <c r="C90" i="54"/>
  <c r="C91" i="54"/>
  <c r="C92" i="54"/>
  <c r="C93" i="54"/>
  <c r="C94" i="54"/>
  <c r="C95" i="54"/>
  <c r="C96" i="54"/>
  <c r="C97" i="54"/>
  <c r="C98" i="54"/>
  <c r="C99" i="54"/>
  <c r="C100" i="54"/>
  <c r="C101" i="54"/>
  <c r="C102" i="54"/>
  <c r="C103" i="54"/>
  <c r="C104" i="54"/>
  <c r="C105" i="54"/>
  <c r="C106" i="54"/>
  <c r="C107" i="54"/>
  <c r="C108" i="54"/>
  <c r="C109" i="54"/>
  <c r="C110" i="54"/>
  <c r="C111" i="54"/>
  <c r="C112" i="54"/>
  <c r="C113" i="54"/>
  <c r="C114" i="54"/>
  <c r="C115" i="54"/>
  <c r="C116" i="54"/>
  <c r="C46" i="54"/>
  <c r="C47" i="54"/>
  <c r="C48" i="54"/>
  <c r="C49" i="54"/>
  <c r="C50" i="54"/>
  <c r="C51" i="54"/>
  <c r="C52" i="54"/>
  <c r="C53" i="54"/>
  <c r="C54" i="54"/>
  <c r="C55" i="54"/>
  <c r="C56" i="54"/>
  <c r="C57" i="54"/>
  <c r="C58" i="54"/>
  <c r="C59" i="54"/>
  <c r="C60" i="54"/>
  <c r="C61" i="54"/>
  <c r="C62" i="54"/>
  <c r="C63" i="54"/>
  <c r="C64" i="54"/>
  <c r="C65" i="54"/>
  <c r="C66" i="54"/>
  <c r="C67" i="54"/>
  <c r="C68" i="54"/>
  <c r="C69" i="54"/>
  <c r="C70" i="54"/>
  <c r="C71" i="54"/>
  <c r="C72" i="54"/>
  <c r="C73" i="54"/>
  <c r="C74" i="54"/>
  <c r="C75" i="54"/>
  <c r="C76" i="54"/>
  <c r="C77" i="54"/>
  <c r="C78" i="54"/>
  <c r="C79" i="54"/>
  <c r="C80" i="54"/>
  <c r="C81" i="54"/>
  <c r="C82" i="54"/>
  <c r="C83" i="54"/>
  <c r="C8" i="54"/>
  <c r="C9" i="54"/>
  <c r="C10" i="54"/>
  <c r="C11" i="54"/>
  <c r="C12" i="54"/>
  <c r="C13" i="54"/>
  <c r="C14" i="54"/>
  <c r="C15" i="54"/>
  <c r="C16" i="54"/>
  <c r="C17" i="54"/>
  <c r="C18" i="54"/>
  <c r="C19" i="54"/>
  <c r="C20" i="54"/>
  <c r="C21" i="54"/>
  <c r="C22" i="54"/>
  <c r="C23" i="54"/>
  <c r="C24" i="54"/>
  <c r="C25" i="54"/>
  <c r="C26" i="54"/>
  <c r="C27" i="54"/>
  <c r="C28" i="54"/>
  <c r="C29" i="54"/>
  <c r="C30" i="54"/>
  <c r="C31" i="54"/>
  <c r="C32" i="54"/>
  <c r="C33" i="54"/>
  <c r="C34" i="54"/>
  <c r="C35" i="54"/>
  <c r="C182" i="54"/>
  <c r="C183" i="54"/>
  <c r="C184" i="54"/>
  <c r="C185" i="54"/>
  <c r="C186" i="54"/>
  <c r="C175" i="54"/>
  <c r="C176" i="54"/>
  <c r="C177" i="54"/>
  <c r="C178" i="54"/>
  <c r="C179" i="54"/>
  <c r="C389" i="54"/>
  <c r="C390" i="54"/>
  <c r="C391" i="54"/>
  <c r="C392" i="54"/>
  <c r="C393" i="54"/>
  <c r="C394" i="54"/>
  <c r="C395" i="54"/>
  <c r="C386" i="54"/>
  <c r="C382" i="54"/>
  <c r="C383" i="54"/>
  <c r="C384" i="54"/>
  <c r="C385" i="54"/>
  <c r="C45" i="54"/>
  <c r="C245" i="54"/>
  <c r="C8" i="66" l="1"/>
  <c r="C458" i="54"/>
  <c r="C459" i="54"/>
  <c r="C460" i="54"/>
  <c r="C461" i="54"/>
  <c r="C462" i="54"/>
  <c r="C463" i="54"/>
  <c r="C464" i="54"/>
  <c r="C465" i="54"/>
  <c r="C466" i="54"/>
  <c r="C457" i="54"/>
  <c r="C238" i="54"/>
  <c r="C239" i="54"/>
  <c r="C240" i="54"/>
  <c r="C241" i="54"/>
  <c r="C237" i="54"/>
  <c r="C38" i="54"/>
  <c r="C39" i="54"/>
  <c r="C40" i="54"/>
  <c r="C41" i="54"/>
  <c r="C37" i="54"/>
  <c r="C407" i="54"/>
  <c r="C408" i="54"/>
  <c r="C409" i="54"/>
  <c r="C410" i="54"/>
  <c r="C411" i="54"/>
  <c r="C412" i="54"/>
  <c r="C406" i="54"/>
  <c r="C399" i="54"/>
  <c r="C400" i="54"/>
  <c r="C401" i="54"/>
  <c r="C402" i="54"/>
  <c r="C403" i="54"/>
  <c r="C404" i="54"/>
  <c r="C398" i="54"/>
  <c r="C198" i="54"/>
  <c r="C199" i="54"/>
  <c r="C200" i="54"/>
  <c r="C201" i="54"/>
  <c r="C202" i="54"/>
  <c r="C203" i="54"/>
  <c r="C197" i="54"/>
  <c r="C190" i="54"/>
  <c r="C191" i="54"/>
  <c r="C192" i="54"/>
  <c r="C193" i="54"/>
  <c r="C194" i="54"/>
  <c r="C195" i="54"/>
  <c r="C189" i="54"/>
  <c r="C388" i="54"/>
  <c r="C381" i="54"/>
  <c r="C181" i="54"/>
  <c r="C174" i="54"/>
  <c r="C352" i="54"/>
  <c r="C353" i="54"/>
  <c r="C354" i="54"/>
  <c r="C355" i="54"/>
  <c r="C356" i="54"/>
  <c r="C357" i="54"/>
  <c r="C351" i="54"/>
  <c r="C152" i="54"/>
  <c r="C153" i="54"/>
  <c r="C154" i="54"/>
  <c r="C155" i="54"/>
  <c r="C156" i="54"/>
  <c r="C157" i="54"/>
  <c r="C151" i="54"/>
  <c r="C374" i="54" l="1"/>
  <c r="C375" i="54"/>
  <c r="C376" i="54"/>
  <c r="C377" i="54"/>
  <c r="C378" i="54"/>
  <c r="C373" i="54"/>
  <c r="C367" i="54"/>
  <c r="C368" i="54"/>
  <c r="C369" i="54"/>
  <c r="C370" i="54"/>
  <c r="C371" i="54"/>
  <c r="C366" i="54"/>
  <c r="C167" i="54"/>
  <c r="C168" i="54"/>
  <c r="C169" i="54"/>
  <c r="C170" i="54"/>
  <c r="C171" i="54"/>
  <c r="C166" i="54"/>
  <c r="C360" i="54"/>
  <c r="C361" i="54"/>
  <c r="C362" i="54"/>
  <c r="C363" i="54"/>
  <c r="C364" i="54"/>
  <c r="C359" i="54"/>
  <c r="C160" i="54"/>
  <c r="C161" i="54"/>
  <c r="C162" i="54"/>
  <c r="C163" i="54"/>
  <c r="C164" i="54"/>
  <c r="C159" i="54"/>
  <c r="C319" i="54" l="1"/>
  <c r="C119" i="54"/>
  <c r="C286" i="54"/>
  <c r="C86" i="54"/>
  <c r="C207" i="54"/>
  <c r="C7" i="54"/>
  <c r="D405" i="54" l="1"/>
  <c r="G405" i="54"/>
  <c r="K405" i="54" l="1"/>
  <c r="H246" i="69"/>
  <c r="G285" i="54"/>
  <c r="D285" i="54"/>
  <c r="K285" i="54" l="1"/>
  <c r="G469" i="54"/>
  <c r="H469" i="54" s="1"/>
  <c r="G470" i="54"/>
  <c r="H470" i="54" s="1"/>
  <c r="G471" i="54"/>
  <c r="H471" i="54" s="1"/>
  <c r="G472" i="54"/>
  <c r="H472" i="54" s="1"/>
  <c r="G473" i="54"/>
  <c r="H473" i="54" s="1"/>
  <c r="G468" i="54"/>
  <c r="H468" i="54" s="1"/>
  <c r="D469" i="54"/>
  <c r="D470" i="54"/>
  <c r="D471" i="54"/>
  <c r="D472" i="54"/>
  <c r="D473" i="54"/>
  <c r="D468" i="54"/>
  <c r="J468" i="54" l="1"/>
  <c r="J470" i="54"/>
  <c r="J473" i="54"/>
  <c r="J472" i="54"/>
  <c r="J471" i="54"/>
  <c r="J469" i="54"/>
  <c r="H467" i="54"/>
  <c r="D188" i="54"/>
  <c r="K473" i="54" l="1"/>
  <c r="L473" i="54" s="1"/>
  <c r="K468" i="54"/>
  <c r="K469" i="54"/>
  <c r="L469" i="54" s="1"/>
  <c r="K470" i="54"/>
  <c r="L470" i="54" s="1"/>
  <c r="K471" i="54"/>
  <c r="L471" i="54" s="1"/>
  <c r="K472" i="54"/>
  <c r="L472" i="54" s="1"/>
  <c r="J467" i="54"/>
  <c r="G180" i="54"/>
  <c r="H180" i="54" s="1"/>
  <c r="I180" i="54" s="1"/>
  <c r="J180" i="54" s="1"/>
  <c r="D180" i="54"/>
  <c r="G173" i="54"/>
  <c r="H173" i="54" s="1"/>
  <c r="I173" i="54" s="1"/>
  <c r="J173" i="54" s="1"/>
  <c r="D173" i="54"/>
  <c r="G380" i="54"/>
  <c r="H380" i="54" s="1"/>
  <c r="I380" i="54" s="1"/>
  <c r="J380" i="54" s="1"/>
  <c r="D380" i="54"/>
  <c r="D387" i="54"/>
  <c r="G397" i="54"/>
  <c r="H397" i="54" s="1"/>
  <c r="I397" i="54" s="1"/>
  <c r="J397" i="54" s="1"/>
  <c r="D397" i="54"/>
  <c r="D372" i="54"/>
  <c r="D365" i="54"/>
  <c r="D358" i="54"/>
  <c r="D350" i="54"/>
  <c r="D196" i="54"/>
  <c r="G188" i="54"/>
  <c r="H188" i="54" s="1"/>
  <c r="I188" i="54" s="1"/>
  <c r="J188" i="54" s="1"/>
  <c r="D165" i="54"/>
  <c r="D158" i="54"/>
  <c r="D150" i="54"/>
  <c r="H107" i="69" l="1"/>
  <c r="H231" i="69"/>
  <c r="H84" i="69"/>
  <c r="L468" i="54"/>
  <c r="L467" i="54" s="1"/>
  <c r="H100" i="69"/>
  <c r="K387" i="54"/>
  <c r="L387" i="54" s="1"/>
  <c r="H224" i="69"/>
  <c r="K173" i="54"/>
  <c r="L173" i="54" s="1"/>
  <c r="H217" i="69"/>
  <c r="H92" i="69"/>
  <c r="K467" i="54"/>
  <c r="K165" i="54"/>
  <c r="L165" i="54" s="1"/>
  <c r="H77" i="69"/>
  <c r="H195" i="69"/>
  <c r="G387" i="54"/>
  <c r="H387" i="54" s="1"/>
  <c r="I387" i="54" s="1"/>
  <c r="J387" i="54" s="1"/>
  <c r="K180" i="54"/>
  <c r="L180" i="54" s="1"/>
  <c r="G365" i="54"/>
  <c r="H365" i="54" s="1"/>
  <c r="I365" i="54" s="1"/>
  <c r="J365" i="54" s="1"/>
  <c r="K365" i="54"/>
  <c r="L365" i="54" s="1"/>
  <c r="K380" i="54"/>
  <c r="L380" i="54" s="1"/>
  <c r="G165" i="54"/>
  <c r="H165" i="54" s="1"/>
  <c r="I165" i="54" s="1"/>
  <c r="J165" i="54" s="1"/>
  <c r="H115" i="69" l="1"/>
  <c r="K188" i="54"/>
  <c r="L188" i="54" s="1"/>
  <c r="K397" i="54"/>
  <c r="L397" i="54" s="1"/>
  <c r="G372" i="54" l="1"/>
  <c r="H372" i="54" s="1"/>
  <c r="I372" i="54" s="1"/>
  <c r="J372" i="54" s="1"/>
  <c r="G358" i="54"/>
  <c r="H358" i="54" s="1"/>
  <c r="I358" i="54" s="1"/>
  <c r="J358" i="54" s="1"/>
  <c r="G158" i="54"/>
  <c r="H158" i="54" s="1"/>
  <c r="I158" i="54" s="1"/>
  <c r="J158" i="54" s="1"/>
  <c r="G456" i="54"/>
  <c r="H456" i="54" s="1"/>
  <c r="D456" i="54"/>
  <c r="H202" i="69" l="1"/>
  <c r="J456" i="54"/>
  <c r="G6" i="67"/>
  <c r="H454" i="54"/>
  <c r="H455" i="54"/>
  <c r="K158" i="54"/>
  <c r="L158" i="54" s="1"/>
  <c r="K358" i="54"/>
  <c r="L358" i="54" s="1"/>
  <c r="K372" i="54"/>
  <c r="L372" i="54" s="1"/>
  <c r="J455" i="54" l="1"/>
  <c r="J454" i="54"/>
  <c r="G318" i="54"/>
  <c r="H318" i="54" s="1"/>
  <c r="I318" i="54" s="1"/>
  <c r="J318" i="54" s="1"/>
  <c r="D318" i="54"/>
  <c r="H285" i="54"/>
  <c r="I285" i="54" s="1"/>
  <c r="J285" i="54" s="1"/>
  <c r="G244" i="54"/>
  <c r="H244" i="54" s="1"/>
  <c r="I244" i="54" s="1"/>
  <c r="D244" i="54"/>
  <c r="D236" i="54"/>
  <c r="G206" i="54"/>
  <c r="H206" i="54" s="1"/>
  <c r="I206" i="54" s="1"/>
  <c r="D206" i="54"/>
  <c r="G118" i="54"/>
  <c r="H118" i="54" s="1"/>
  <c r="I118" i="54" s="1"/>
  <c r="J118" i="54" s="1"/>
  <c r="D118" i="54"/>
  <c r="J206" i="54" l="1"/>
  <c r="I242" i="54"/>
  <c r="J244" i="54"/>
  <c r="J242" i="54" s="1"/>
  <c r="H242" i="54"/>
  <c r="F6" i="61"/>
  <c r="F4" i="61"/>
  <c r="F12" i="61" s="1"/>
  <c r="E7" i="67" l="1"/>
  <c r="H7" i="67" s="1"/>
  <c r="C6" i="68" l="1"/>
  <c r="G7" i="67"/>
  <c r="H5" i="69"/>
  <c r="C14" i="68" l="1"/>
  <c r="C47" i="68"/>
  <c r="D47" i="68" s="1"/>
  <c r="E47" i="68" s="1"/>
  <c r="C39" i="68"/>
  <c r="D39" i="68" s="1"/>
  <c r="E39" i="68" s="1"/>
  <c r="D6" i="68"/>
  <c r="C31" i="68"/>
  <c r="D31" i="68" s="1"/>
  <c r="E31" i="68" s="1"/>
  <c r="C62" i="68"/>
  <c r="D62" i="68" s="1"/>
  <c r="E62" i="68" s="1"/>
  <c r="C70" i="68"/>
  <c r="D70" i="68" s="1"/>
  <c r="E70" i="68" s="1"/>
  <c r="D85" i="54"/>
  <c r="D44" i="54"/>
  <c r="D36" i="54"/>
  <c r="K6" i="54"/>
  <c r="L6" i="54" s="1"/>
  <c r="G6" i="54"/>
  <c r="H6" i="54" s="1"/>
  <c r="I6" i="54" s="1"/>
  <c r="D6" i="54"/>
  <c r="H301" i="69"/>
  <c r="G236" i="54"/>
  <c r="H236" i="54" s="1"/>
  <c r="K206" i="54" l="1"/>
  <c r="L206" i="54" s="1"/>
  <c r="H143" i="69"/>
  <c r="H29" i="69"/>
  <c r="H159" i="69"/>
  <c r="E6" i="68"/>
  <c r="D14" i="68"/>
  <c r="C23" i="68"/>
  <c r="D23" i="68" s="1"/>
  <c r="J6" i="54"/>
  <c r="H205" i="54"/>
  <c r="I236" i="54"/>
  <c r="G150" i="54"/>
  <c r="H150" i="54" s="1"/>
  <c r="I150" i="54" s="1"/>
  <c r="G350" i="54"/>
  <c r="H350" i="54" s="1"/>
  <c r="I350" i="54" s="1"/>
  <c r="G196" i="54"/>
  <c r="H196" i="54" s="1"/>
  <c r="I196" i="54" s="1"/>
  <c r="J196" i="54" s="1"/>
  <c r="H405" i="54"/>
  <c r="I405" i="54" s="1"/>
  <c r="J405" i="54" s="1"/>
  <c r="K456" i="54"/>
  <c r="L456" i="54" s="1"/>
  <c r="H122" i="69"/>
  <c r="K118" i="54"/>
  <c r="L118" i="54" s="1"/>
  <c r="K244" i="54"/>
  <c r="L244" i="54" s="1"/>
  <c r="K318" i="54"/>
  <c r="L318" i="54" s="1"/>
  <c r="G36" i="54"/>
  <c r="H36" i="54" s="1"/>
  <c r="I36" i="54" s="1"/>
  <c r="J36" i="54" s="1"/>
  <c r="H167" i="69"/>
  <c r="G85" i="54"/>
  <c r="H85" i="54" s="1"/>
  <c r="I85" i="54" s="1"/>
  <c r="J85" i="54" s="1"/>
  <c r="G44" i="54"/>
  <c r="H44" i="54" s="1"/>
  <c r="I44" i="54" s="1"/>
  <c r="K44" i="54"/>
  <c r="L44" i="54" s="1"/>
  <c r="H44" i="69" l="1"/>
  <c r="H185" i="69"/>
  <c r="H67" i="69"/>
  <c r="K85" i="54"/>
  <c r="L85" i="54" s="1"/>
  <c r="L42" i="54" s="1"/>
  <c r="H37" i="69"/>
  <c r="K236" i="54"/>
  <c r="L236" i="54" s="1"/>
  <c r="L205" i="54" s="1"/>
  <c r="H152" i="69"/>
  <c r="H14" i="69"/>
  <c r="D17" i="67"/>
  <c r="E23" i="68"/>
  <c r="E17" i="67" s="1"/>
  <c r="G17" i="67" s="1"/>
  <c r="H17" i="67" s="1"/>
  <c r="E14" i="68"/>
  <c r="E14" i="67" s="1"/>
  <c r="G14" i="67" s="1"/>
  <c r="H14" i="67" s="1"/>
  <c r="D14" i="67"/>
  <c r="J5" i="54"/>
  <c r="J350" i="54"/>
  <c r="J348" i="54" s="1"/>
  <c r="I348" i="54"/>
  <c r="J150" i="54"/>
  <c r="J148" i="54" s="1"/>
  <c r="I148" i="54"/>
  <c r="J44" i="54"/>
  <c r="J42" i="54" s="1"/>
  <c r="I42" i="54"/>
  <c r="J236" i="54"/>
  <c r="J205" i="54" s="1"/>
  <c r="I205" i="54"/>
  <c r="I5" i="54"/>
  <c r="H42" i="54"/>
  <c r="H348" i="54"/>
  <c r="H204" i="54" s="1"/>
  <c r="H148" i="54"/>
  <c r="K150" i="54"/>
  <c r="L150" i="54" s="1"/>
  <c r="K350" i="54"/>
  <c r="L350" i="54" s="1"/>
  <c r="L405" i="54"/>
  <c r="K196" i="54"/>
  <c r="L196" i="54" s="1"/>
  <c r="L285" i="54"/>
  <c r="L242" i="54" s="1"/>
  <c r="L454" i="54"/>
  <c r="H5" i="54"/>
  <c r="K36" i="54"/>
  <c r="L36" i="54" s="1"/>
  <c r="L5" i="54" s="1"/>
  <c r="H184" i="69" l="1"/>
  <c r="H353" i="69" s="1"/>
  <c r="I4" i="54"/>
  <c r="J4" i="54"/>
  <c r="I204" i="54"/>
  <c r="J204" i="54"/>
  <c r="H4" i="54"/>
  <c r="H3" i="54" s="1"/>
  <c r="C5" i="68" s="1"/>
  <c r="L455" i="54"/>
  <c r="L348" i="54"/>
  <c r="L204" i="54" s="1"/>
  <c r="L148" i="54"/>
  <c r="L4" i="54" s="1"/>
  <c r="I3" i="54" l="1"/>
  <c r="J3" i="54"/>
  <c r="E4" i="67"/>
  <c r="C30" i="68"/>
  <c r="D30" i="68" s="1"/>
  <c r="E30" i="68" s="1"/>
  <c r="D5" i="68"/>
  <c r="C61" i="68"/>
  <c r="D61" i="68" s="1"/>
  <c r="E61" i="68" s="1"/>
  <c r="C21" i="68"/>
  <c r="D21" i="68" s="1"/>
  <c r="C38" i="68"/>
  <c r="D38" i="68" s="1"/>
  <c r="E38" i="68" s="1"/>
  <c r="C69" i="68"/>
  <c r="D69" i="68" s="1"/>
  <c r="C46" i="68"/>
  <c r="D46" i="68" s="1"/>
  <c r="E46" i="68" s="1"/>
  <c r="C13" i="68"/>
  <c r="D13" i="68" s="1"/>
  <c r="L3" i="54"/>
  <c r="G4" i="67" l="1"/>
  <c r="H4" i="67"/>
  <c r="E69" i="68"/>
  <c r="D13" i="67"/>
  <c r="E13" i="68"/>
  <c r="E13" i="67" s="1"/>
  <c r="E12" i="67" s="1"/>
  <c r="E21" i="68"/>
  <c r="E16" i="67" s="1"/>
  <c r="D16" i="67"/>
  <c r="E5" i="68"/>
  <c r="C5" i="66" l="1"/>
  <c r="G16" i="67"/>
  <c r="E15" i="67"/>
  <c r="G13" i="67"/>
  <c r="E11" i="67" l="1"/>
  <c r="H13" i="67"/>
  <c r="G12" i="67"/>
  <c r="G15" i="67"/>
  <c r="H16" i="67"/>
  <c r="H15" i="67" s="1"/>
  <c r="G11" i="67" l="1"/>
  <c r="G24" i="67" s="1"/>
  <c r="C6" i="66"/>
  <c r="H11" i="67"/>
  <c r="C7" i="66" s="1"/>
  <c r="H12" i="67"/>
  <c r="H23" i="67" l="1"/>
  <c r="C9" i="66" s="1"/>
  <c r="E24" i="67" l="1"/>
  <c r="H24" i="67"/>
  <c r="C10" i="66"/>
  <c r="C11" i="66" l="1"/>
</calcChain>
</file>

<file path=xl/sharedStrings.xml><?xml version="1.0" encoding="utf-8"?>
<sst xmlns="http://schemas.openxmlformats.org/spreadsheetml/2006/main" count="836" uniqueCount="460">
  <si>
    <t>STT</t>
  </si>
  <si>
    <t>Nội dung</t>
  </si>
  <si>
    <t>Thành tiền (VNĐ)</t>
  </si>
  <si>
    <t>Trước thuế</t>
  </si>
  <si>
    <t>Thuế GTGT</t>
  </si>
  <si>
    <t>Sau thuế</t>
  </si>
  <si>
    <t>A</t>
  </si>
  <si>
    <t>I</t>
  </si>
  <si>
    <t>1.1</t>
  </si>
  <si>
    <t>2.1</t>
  </si>
  <si>
    <t>II</t>
  </si>
  <si>
    <t>B</t>
  </si>
  <si>
    <t>III</t>
  </si>
  <si>
    <t>Hạng mục</t>
  </si>
  <si>
    <t>Phần mềm</t>
  </si>
  <si>
    <t>Bộ</t>
  </si>
  <si>
    <t xml:space="preserve"> Tổng cộng </t>
  </si>
  <si>
    <t>Đơn vị tính</t>
  </si>
  <si>
    <t>License</t>
  </si>
  <si>
    <t>Thiết bị San Switch</t>
  </si>
  <si>
    <t>ID</t>
  </si>
  <si>
    <t>Khối lượng</t>
  </si>
  <si>
    <t>Danh mục hàng hóa</t>
  </si>
  <si>
    <t>Model, hãng SX, xuất xứ</t>
  </si>
  <si>
    <t xml:space="preserve"> Đơn giá
trước Thuế</t>
  </si>
  <si>
    <t>Cập nhật Signature và bảo hành 03 năm</t>
  </si>
  <si>
    <t>Băng thông chuyển mạch:  4Tbps</t>
  </si>
  <si>
    <t>Access Switch</t>
  </si>
  <si>
    <t>High Availability: Active/Active, Active/Passive</t>
  </si>
  <si>
    <t>SSL TPS: RSA 4.3K TPS (2K keys)</t>
  </si>
  <si>
    <t>SSL bulk encryption throughput: 08 Gbps</t>
  </si>
  <si>
    <t>Thiết bị tường lửa</t>
  </si>
  <si>
    <t>Thành tiền (USD)</t>
  </si>
  <si>
    <t>Đơn giá quy đổi ra (USD)</t>
  </si>
  <si>
    <t>A.1</t>
  </si>
  <si>
    <t>A.2</t>
  </si>
  <si>
    <t>I.1</t>
  </si>
  <si>
    <t>I.2</t>
  </si>
  <si>
    <t>HẠNG MỤC PHẦN CỨNG CNTT</t>
  </si>
  <si>
    <t>Thiết bị Data diode truyền dữ liệu một chiều chuyên dụng</t>
  </si>
  <si>
    <t>- Chỉ cho phép dữ liệu được truyền một chiều</t>
  </si>
  <si>
    <t>- Giao thức hỗ trợ:  FTP/FTPS</t>
  </si>
  <si>
    <t>- Tốc độ truyền dữ liệu tối thiểu: 500Mbps</t>
  </si>
  <si>
    <t>- White List: Chỉ cho phép những máy có địa chỉ IP được khai báo truyền file</t>
  </si>
  <si>
    <t>- Kiểu dáng: Rack Module</t>
  </si>
  <si>
    <t>- Nguồn cấp: 100- 240VAC</t>
  </si>
  <si>
    <t>Hệ thống máy chủ chuyên dụng</t>
  </si>
  <si>
    <t>2 x Intel® Xeon® Silver 4210 Processor 13.75M Cache, 2.20 GHz</t>
  </si>
  <si>
    <t>4 x Bộ Nhớ RAM DDR4 32 GB PC4-21300 2666MHz ECC Registered DIMMs</t>
  </si>
  <si>
    <t>5x HDD Seagate Enterprise 1.8TB 2.5" SAS 12Gb/s 10K RPM 256MB Cache</t>
  </si>
  <si>
    <t xml:space="preserve">Switch 12 port </t>
  </si>
  <si>
    <t>-12 x 10/100/1000BaseT (RJ-45) ports</t>
  </si>
  <si>
    <t>- 2 x 100/1000BASE-X (SFP) unpopulated ports</t>
  </si>
  <si>
    <t>-1 x Serial console port RJ-45</t>
  </si>
  <si>
    <t>-1 x 10/100 BaseT out-of-band management port</t>
  </si>
  <si>
    <t>Hệ thống phần mềm đồng bộ dữ liệu một chiều bảo mật</t>
  </si>
  <si>
    <t>Tính năng giám sát hệ thống</t>
  </si>
  <si>
    <t>-  Thiết lập cấu hình tham số hệ thống (đường dẫn truyền- nhận, loại tệp, …)</t>
  </si>
  <si>
    <t>-  Đặt lịch đồng bộ theo thời gian, khung giờ.</t>
  </si>
  <si>
    <t>- Tự động rà quét nguồn truyền -  nhận phát hiện tập tin có thay đổi mới.</t>
  </si>
  <si>
    <t>- Phát hiện, loại bỏ mã độc.</t>
  </si>
  <si>
    <t>- Mã hóa/giải mã tệp truyền</t>
  </si>
  <si>
    <t>- Giám sát thời thực quá trình đồng bộ.</t>
  </si>
  <si>
    <t>-  Cảnh báo các hiện tượng bất thường khi đồng bộ.</t>
  </si>
  <si>
    <t>- Ghi, hiển thị nhật ký đồng bộ.</t>
  </si>
  <si>
    <t>-  Cấu hình thời gian chạy job đồng bộ.</t>
  </si>
  <si>
    <t>- Cấu hình thông tin nguồn dữ liệu gửi và nhận.</t>
  </si>
  <si>
    <t>- Báo cáo thống kê số lượng dữ liệu đồng bộ theo thời gian, theo nguồn gửi, nhận, …</t>
  </si>
  <si>
    <t>Tính năng đồng bộ dữ liệu giữa hai vùng mạng</t>
  </si>
  <si>
    <t>- Hệ thống hỗ trợ xử lý thu thập dữ liệu phát sinh từ hai vùng mạng trong và mạng ngoài</t>
  </si>
  <si>
    <t xml:space="preserve">- Hỗ trợ phân loại dữ liệu, ghi file, mã hóa, ký số </t>
  </si>
  <si>
    <t>- Cập nhật dữ liệu thay đổi giữa hai vùng mạng trong và ngoài theo định kỳ hoặc realtime</t>
  </si>
  <si>
    <t>- Xử lý đối chiếu dữ liệu đảm bảo tính toàn vẹn dữ liệu khi cập nhật</t>
  </si>
  <si>
    <t>Các tính năng khác</t>
  </si>
  <si>
    <t>- Hỗ trợ các cơ sở dữ liệu tuân thủ JDBC như Oracle, Microsoft SQL Server, MySQL, IBM DB2 cho z / OS, iSeries (AS400) và UDB, PostgreQuery, Amazon RDS cho MySQL, Oracle, SQL Server, Microsoft Azure SQL Server, Sybase và Teradata.</t>
  </si>
  <si>
    <t xml:space="preserve">- Hệ thống cung cấp sẵn một tập hợp các thư viện chức năng (nối chuỗi, định dạng chuỗi, mã hóa dữ liệu...). </t>
  </si>
  <si>
    <t>- Hỗ trợ các giao thức chuyển tải được hỗ trợ mặc định: TCP/IP, Email (POP3 và STMP), File, HTTP/HTTPS, FTP, FTPS, JMS, Rendezvous, Web Service, RESTFUL.</t>
  </si>
  <si>
    <t xml:space="preserve">-  Tất cả các giao tiếp giữa các dịch vụ có thể được thực hiện dựa trên SSL (có thể dựa trên HTTPS hoặc JMS trên SSL). </t>
  </si>
  <si>
    <t xml:space="preserve">- Việc xác thực có thể tự thực hiện, hoặc dựa trên cơ sở dữ liệu, hoặc LDAP. Việc phân quyền dựa trên vai trò. </t>
  </si>
  <si>
    <t>NỘI NGÀNH</t>
  </si>
  <si>
    <t>Hệ thống máy chủ tích hợp, chia sẻ dữ liệu</t>
  </si>
  <si>
    <t>Máy chủ ứng dụng nghiệp vụ</t>
  </si>
  <si>
    <t>Máy chủ CSDL</t>
  </si>
  <si>
    <t>Thiết bị chuyển mạch</t>
  </si>
  <si>
    <t>Thiết bị chuyển mạch mạng lõi</t>
  </si>
  <si>
    <t>Thiết bị chuyển mạch mạng quản trị</t>
  </si>
  <si>
    <t>Thiết bị tường lửa mạng lõi</t>
  </si>
  <si>
    <t>Máy chủ hệ thống CSDL (mạng lõi)</t>
  </si>
  <si>
    <t>Máy chủ ứng dụng nghiệp vụ (mạng lõi)</t>
  </si>
  <si>
    <t>Thiết bị mạng và an toàn thông tin</t>
  </si>
  <si>
    <t>Thiết bị cân bằng tải</t>
  </si>
  <si>
    <t>Thiết bị cân bằng tải mạng lõi</t>
  </si>
  <si>
    <t>Thiết bị tường lửa mạng wan</t>
  </si>
  <si>
    <t>Thiết bị cân bằng tải mạng wan</t>
  </si>
  <si>
    <t>Máy chủ ứng dụng (mạng wan)</t>
  </si>
  <si>
    <t>Hệ thống xác thực đa nhân tố</t>
  </si>
  <si>
    <t>II.1</t>
  </si>
  <si>
    <t>II.2</t>
  </si>
  <si>
    <t>II.3</t>
  </si>
  <si>
    <t>II.4</t>
  </si>
  <si>
    <t>III.1</t>
  </si>
  <si>
    <t>III.2</t>
  </si>
  <si>
    <t>III.3</t>
  </si>
  <si>
    <t>II.5</t>
  </si>
  <si>
    <t>NGOÀI NGÀNH</t>
  </si>
  <si>
    <t>Máy chủ ứng dụng nghiệp vụ (loại I)</t>
  </si>
  <si>
    <t>Máy chủ ứng dụng nghiệp vụ (loại II)</t>
  </si>
  <si>
    <t>Máy chủ ứng dụng loại I</t>
  </si>
  <si>
    <t>Log Management &amp; SIEM</t>
  </si>
  <si>
    <t>Model/Part: SID700-6-60-48-50
Hãng SX: RSA
Xuất xứ: Ireland</t>
  </si>
  <si>
    <t>Hệ thống quản lý tài khoản đặc quyền (PIM)</t>
  </si>
  <si>
    <t xml:space="preserve">License: Unified Vulnerability Appliance UVM20 (BT-APP-V20-V5)/PowerBroker Password Safe with BeyondInsight License (PWS-LIC).
Hãng SX: BeyondTrust </t>
  </si>
  <si>
    <t>Thiết bị chuyển mạch đấu nối hệ thống máy chủ</t>
  </si>
  <si>
    <t>Thiết bị chuyển mạch đấu nối (hệ thống máy chủ mạng lõi)</t>
  </si>
  <si>
    <t>Thiết bị cân bằng tải vùng wan</t>
  </si>
  <si>
    <t>Firewall Core</t>
  </si>
  <si>
    <t>Thiết bị tường lửa mạng Internet &amp; Partner</t>
  </si>
  <si>
    <t>Máy chủ ứng dụng (mạng Internet &amp; Partner)</t>
  </si>
  <si>
    <t>Thiết bị chuyển mạch đấu nối vùng Internet &amp; Partner</t>
  </si>
  <si>
    <t>Thiết bị cân bằng tải và tường lửa Web mạng Internet &amp; Partner</t>
  </si>
  <si>
    <t>Firewall WAN</t>
  </si>
  <si>
    <t>Hệ thống</t>
  </si>
  <si>
    <t>Cơ sở dữ liệu</t>
  </si>
  <si>
    <t>Cổng giao tiếp Ứng dụng (App Gateway)</t>
  </si>
  <si>
    <t>Cổng tích hợp Ứng dụng (SOA)</t>
  </si>
  <si>
    <t>Ứng dụng nền</t>
  </si>
  <si>
    <t>Ứng dụng nền báo cáo</t>
  </si>
  <si>
    <t>Quản trị và bảo mật người dùng</t>
  </si>
  <si>
    <t>Phần mềm ứng dụng nền</t>
  </si>
  <si>
    <t>II.6</t>
  </si>
  <si>
    <t>Gói</t>
  </si>
  <si>
    <t>Hệ thống lưu trữ</t>
  </si>
  <si>
    <t xml:space="preserve">Thiết bị lưu trữ </t>
  </si>
  <si>
    <t>Thiết bị lưu trữ</t>
  </si>
  <si>
    <t>HỆ THỐNG ĐỒNG BỘ DỮ LIỆU GIỮA HAI VÙNG BẢO MẬT</t>
  </si>
  <si>
    <t>TỔNG CỘNG</t>
  </si>
  <si>
    <t>Phần mềm an toàn thông tin</t>
  </si>
  <si>
    <t>Máy chủ ứng dụng nghiệp vụ loại II</t>
  </si>
  <si>
    <t>Bảo hành: 03 năm</t>
  </si>
  <si>
    <t>High Availability: active/active; active/Passive</t>
  </si>
  <si>
    <t>Thẻ xác thực đa nhân tố (Token) đóng gói 50 chiếc.</t>
  </si>
  <si>
    <t>Model: SID700-6-60-48-50
Hãng SX: RSA
Xuất xứ: Ireland</t>
  </si>
  <si>
    <t>Màn hình hiển thị: LCD</t>
  </si>
  <si>
    <t>Các chữ số: 6 số</t>
  </si>
  <si>
    <t xml:space="preserve">Thời gian nâng cấp mã: 60 giây </t>
  </si>
  <si>
    <t>Phần mềm xác thực đa nhân tố</t>
  </si>
  <si>
    <t xml:space="preserve">License : SID Access Base
(AUT0000100B8)
Hãng SX: RSA </t>
  </si>
  <si>
    <t>Xác thực đa nhân tố cho 50 người dùng.</t>
  </si>
  <si>
    <t>Tích hợp với Active Directory, Radius</t>
  </si>
  <si>
    <t>Hỗ trợ hệ điều hành Linux, Window 10, Window Server 2019</t>
  </si>
  <si>
    <t>Thời hạn sử dụng: 03 năm</t>
  </si>
  <si>
    <t>Bảo hành 03 năm</t>
  </si>
  <si>
    <t>Tính năng Firewall, IPsec VPN</t>
  </si>
  <si>
    <t>Nguồn: 02 nguồn dự phòng</t>
  </si>
  <si>
    <t>08 x 1GE; 02 x 10GE (kèm 02 tranceiver)</t>
  </si>
  <si>
    <t>04 port 10GE, kèm 04 transceiver</t>
  </si>
  <si>
    <t>TỔNG HỢP TMĐT</t>
  </si>
  <si>
    <t>Tổng dự toán</t>
  </si>
  <si>
    <t>Chi phí xây lắp</t>
  </si>
  <si>
    <t>Chi phí thiết bị</t>
  </si>
  <si>
    <t xml:space="preserve">Chi phí quản lý </t>
  </si>
  <si>
    <t>IV</t>
  </si>
  <si>
    <t>Chi phí tư vấn đầu tư</t>
  </si>
  <si>
    <t>V</t>
  </si>
  <si>
    <t>Chi phí khác</t>
  </si>
  <si>
    <t>VI</t>
  </si>
  <si>
    <t>Chi phí dự phòng</t>
  </si>
  <si>
    <t>TỔNG (Làm tròn số)</t>
  </si>
  <si>
    <t>Ký hiệu</t>
  </si>
  <si>
    <t>Định mức</t>
  </si>
  <si>
    <t>Khái toán kinh phí</t>
  </si>
  <si>
    <t xml:space="preserve">Thuế </t>
  </si>
  <si>
    <t>VAT</t>
  </si>
  <si>
    <t>Thành tiền</t>
  </si>
  <si>
    <t>Ghi chú</t>
  </si>
  <si>
    <t>Gxl</t>
  </si>
  <si>
    <t>Gtb</t>
  </si>
  <si>
    <t>Gtb1</t>
  </si>
  <si>
    <t>Khái toán tạm tính</t>
  </si>
  <si>
    <t>2.2</t>
  </si>
  <si>
    <t>Chi phí mua sắm phần mềm thương mại</t>
  </si>
  <si>
    <t>Gtb2</t>
  </si>
  <si>
    <t>Gtb3</t>
  </si>
  <si>
    <t>Gtb4</t>
  </si>
  <si>
    <t>Chi phí đào tạo chuyển giao công nghệ</t>
  </si>
  <si>
    <t>Gtb5</t>
  </si>
  <si>
    <t>CHI PHÍ QUẢN LÝ DỰ ÁN</t>
  </si>
  <si>
    <t>Gql</t>
  </si>
  <si>
    <t>Tạm tính nội suy theo QĐ 1688 BTTTT</t>
  </si>
  <si>
    <t>Hạ tầng kỹ thuật</t>
  </si>
  <si>
    <t>Phần mềm nội bộ</t>
  </si>
  <si>
    <t>CHI PHÍ TƯ VẤN</t>
  </si>
  <si>
    <t>Gtv</t>
  </si>
  <si>
    <t>Chi phí tư vấn khảo sát lập Báo cáo nghiên cứu khả thi</t>
  </si>
  <si>
    <t>Gtv1</t>
  </si>
  <si>
    <t>1.2</t>
  </si>
  <si>
    <t>1.3</t>
  </si>
  <si>
    <t>Gtv2</t>
  </si>
  <si>
    <t>Chi phí lập hồ sơ mời thầu, đánh giá hồ sơ dự thầu, thẩm định hồ sơ mời thầu và thẩm định kết quả lựa chọn nhà thầu</t>
  </si>
  <si>
    <t>Gtv3</t>
  </si>
  <si>
    <t>Tự thực hiện</t>
  </si>
  <si>
    <t>CHI PHÍ KHÁC</t>
  </si>
  <si>
    <t>Gk</t>
  </si>
  <si>
    <t>Gk1</t>
  </si>
  <si>
    <t>Chi phí thẩm tra phê duyệt quyết toán</t>
  </si>
  <si>
    <t>Gk2</t>
  </si>
  <si>
    <t>Gdp</t>
  </si>
  <si>
    <t>TMĐT</t>
  </si>
  <si>
    <t>Bảng số 1: Định mức chi phí quản lý dự án</t>
  </si>
  <si>
    <t>Stt</t>
  </si>
  <si>
    <t>Loại dự án</t>
  </si>
  <si>
    <t>Giá trị</t>
  </si>
  <si>
    <t>Định mức áp dụng</t>
  </si>
  <si>
    <t>Bảng định mức (chưa có thuế GTGT) (tỷ đồng)</t>
  </si>
  <si>
    <t>Dự án hạ tầng kỹ thuật công nghệ thông tin</t>
  </si>
  <si>
    <t>Dự án phần mềm nội bộ, cơ sở dữ liệu</t>
  </si>
  <si>
    <t>Bảng số 2: Định mức chi phí lập dự án đầu tư</t>
  </si>
  <si>
    <t>Dự án  phần mềm nội bộ, cơ sở dữ liệu</t>
  </si>
  <si>
    <t>Bảng số 3: Định mức chi phí lập thiết kế thi công và tổng dự toán</t>
  </si>
  <si>
    <t>Hạng mục phần mềm nội bộ, cơ sở dữ liệu</t>
  </si>
  <si>
    <t>Bảng số 4: Định mức chi phí thẩm tra tính hiệu quả và tính khả thi của dự án đầu tư</t>
  </si>
  <si>
    <t>Bảng số 5: Định mức chi phí thẩm tra thiết kế thi công</t>
  </si>
  <si>
    <t xml:space="preserve">Bảng số 6: Định mức chi phí thẩm tra dự toán </t>
  </si>
  <si>
    <t>Bảng số 7: Định mức chi phí lập hồ sơ mời thầu, đánh giá hồ sơ dự thầu xây lắp</t>
  </si>
  <si>
    <t>Bảng số 8: Định mức chi phí lập hồ sơ mời thầu, đánh giá hồ sơ dự thầu mua sắm thiết bị</t>
  </si>
  <si>
    <t>Bảng số 9: Định mức chi phí giám sát thi công xây lắp và lắp đặt thiết bị</t>
  </si>
  <si>
    <t>Bảng số 10: Định mức chi phí thẩm định dự án theo thông tư 176/2011/TT-BTC</t>
  </si>
  <si>
    <t>Tổng mức đầu tư</t>
  </si>
  <si>
    <t>Bảng số 11: Chi phí thẩm tra, phê duyệt quyết toán và kiểm toán độc lập theo Thông tư TT 09/2016/TT-BTC</t>
  </si>
  <si>
    <t>Thẩm tra -phê duyệt</t>
  </si>
  <si>
    <t>Kiểm toán</t>
  </si>
  <si>
    <t>BẢNG KHÁI TOÁN TMĐT DỰ ÁN LGSP</t>
  </si>
  <si>
    <t>3.1</t>
  </si>
  <si>
    <t>3.2</t>
  </si>
  <si>
    <t>1.4</t>
  </si>
  <si>
    <t>A.3</t>
  </si>
  <si>
    <t xml:space="preserve">HẠNG MỤC PHẦN MỀM HỆ THỐNG </t>
  </si>
  <si>
    <t>Quản trị Cơ sở dữ liệu</t>
  </si>
  <si>
    <t xml:space="preserve"> Đơn giá</t>
  </si>
  <si>
    <t>Chi phí lập thiết kế chi tiết và dự toán dự án</t>
  </si>
  <si>
    <t>02 nguồn dự phòng</t>
  </si>
  <si>
    <t>2 Controller hoạt động active-active</t>
  </si>
  <si>
    <t>Có chức năng tự động phân tầng dữ liệu, thin provisioning, snapshot</t>
  </si>
  <si>
    <t>Hỗ trợ hệ điều hành: Linux, Windows, Vmware </t>
  </si>
  <si>
    <t>Bảo hành 3 năm</t>
  </si>
  <si>
    <t xml:space="preserve">Lisence phần mềm ảo hóa </t>
  </si>
  <si>
    <t>Model:  VMware vCenter Server 7 Standard for vSphere 7 (Per Instance)
Hãng sản xuất: Vmware.</t>
  </si>
  <si>
    <t>Lisence phần mềm quản trị nền tảng ảo hóa</t>
  </si>
  <si>
    <t>I.3</t>
  </si>
  <si>
    <t>Thiết bị chuyển mạch đấu nối vùng WAN</t>
  </si>
  <si>
    <t>Tổng cộng (I+II+III+IV+V+VI)</t>
  </si>
  <si>
    <t>Kênh kết nối mạng truyền số liệu chuyên dùng tại DC trong vòng 12 tháng, kết nối lên NGSP</t>
  </si>
  <si>
    <t>Chi phí mua sắm thiết bị phần cứng</t>
  </si>
  <si>
    <t>Phần mềm ứng dụng nền LGSP</t>
  </si>
  <si>
    <t>Khái toán tạm tính, thiết bị nhập khẩu trực tiếp không tính thuế VAT</t>
  </si>
  <si>
    <t>Phần mềm Quản trị ứng dụng</t>
  </si>
  <si>
    <t>Chi phí triển khai, tích hợp hệ thống, hỗ trợ vận hành trước khi bàn giao</t>
  </si>
  <si>
    <t>Bộ Công an thực hiện</t>
  </si>
  <si>
    <t>Thiết bị cân bằng tải và tường lửa Web vùng mạng Partner</t>
  </si>
  <si>
    <t>Thiết bị cân bằng tải mạng WAN</t>
  </si>
  <si>
    <t>Dự phòng nguồn 1+1</t>
  </si>
  <si>
    <t>Model/Part: PowerEdge R750
Hãng SX: Dell EMC
Xuất xứ: EU</t>
  </si>
  <si>
    <t>Firewall Throughput: 12 Gbps</t>
  </si>
  <si>
    <t>Tính năng bảo mật: Firewall, IPS</t>
  </si>
  <si>
    <t>Thiết bị tường lửa partner</t>
  </si>
  <si>
    <t>12 x 10/100/1000BaseT (RJ-45) ports</t>
  </si>
  <si>
    <t>2 x 100/1000BASE-X (SFP) unpopulated ports</t>
  </si>
  <si>
    <t>1 x Serial console port RJ-45</t>
  </si>
  <si>
    <t>1 x 10/100 BaseT out-of-band management port</t>
  </si>
  <si>
    <t>Model: 220-Series
Hãng SX: Extreme
Xuất xứ: USA</t>
  </si>
  <si>
    <t>III.4</t>
  </si>
  <si>
    <t>Thiết bị DB Firewall</t>
  </si>
  <si>
    <t>License phần mềm quản lý sự kiện an toàn thông tin - SIEM</t>
  </si>
  <si>
    <t>License phần mềm quản lý tài khoản đặc quyền (PIM)</t>
  </si>
  <si>
    <t>License phần mềm phòng chống mã độc cho máy chủ</t>
  </si>
  <si>
    <t>License phần mềm quản trị tường lửa DB tập trung</t>
  </si>
  <si>
    <t>License phần mềm quản lý bản vá</t>
  </si>
  <si>
    <t>Model: Imperva VM150
Hãng SX: Imperva
Xuất xứ: USA</t>
  </si>
  <si>
    <t>Model: Ivanti Patch Management
Hãng SX: Ivanti
Xuất xứ: USA</t>
  </si>
  <si>
    <t>Database Firewall</t>
  </si>
  <si>
    <t>Tạm tính</t>
  </si>
  <si>
    <t>License: Solarwind
Hãng SX: Solarwind</t>
  </si>
  <si>
    <t>Năng lực xử lý: 100 node ( thiết bị và máy chủ);</t>
  </si>
  <si>
    <t>Cho phép thu thập nhật ký an ninh bao gồm các loại như: thiết bị mạng (Router, Switch...), thiết bị an ninh (Firewall, IDS/IPS), hệ điều hành (Operating systems);</t>
  </si>
  <si>
    <t>Cập nhật và bảo hành 03 năm</t>
  </si>
  <si>
    <t>Quản lý các mật khẩu và phiên truy cập đặc quyền, cung cấp khả năng kiểm soát bảo mật, kiểm toán, cảnh báo;</t>
  </si>
  <si>
    <t>Bảo mật và tự động hoá quá trình phát hiện, quản lý và chạy các mật khẩu tài khoản đặc quyền và các khoá SSH;</t>
  </si>
  <si>
    <t>Cho phép quản trị viên tự động đăng nhập vào các phiên RDP và SSH mà không tiết lộ mật khẩu;</t>
  </si>
  <si>
    <t>Ghi lại tất cả các hoạt động của quản trị viên;</t>
  </si>
  <si>
    <t>License quản lý tài khoản đặc quyền cho 100 thiết bị/máy chủ;</t>
  </si>
  <si>
    <t>VMware vCenter Standard  7</t>
  </si>
  <si>
    <t>VMware Vsphere Standard 7</t>
  </si>
  <si>
    <t>Model:  VMware Vsphere Standard 7
Hãng sản xuất: Vmware.</t>
  </si>
  <si>
    <t>License Phần mềm CSDL Oracle</t>
  </si>
  <si>
    <t>Virtual Appliance</t>
  </si>
  <si>
    <t>Quản lý tập trung thiết bị tường lửa cơ sở dữ liệu.</t>
  </si>
  <si>
    <t>Cập nhật và bảo hành 36 tháng</t>
  </si>
  <si>
    <t>Model/Part: CPAP-SG6900-PLUS-SNBT
Hãng SX: Check Point
Xuất xứ: USA</t>
  </si>
  <si>
    <t>Firewall Throughput: 37 Gbps</t>
  </si>
  <si>
    <t>Model/Part: CPAP-SG6400-SNBT
Hãng SX: Check Point
Xuất xứ: USA</t>
  </si>
  <si>
    <t>Thiết bị tường lửa quản trị</t>
  </si>
  <si>
    <t>License: TIBCO BusinessWorks™ Enterprise, TIBCO® Messaging - Enterprise Edition, TIBCO® Messaging - Enterprise Edition, TIBCO® Cloud API Management - Local Edition, TIBCO Spotfire Consumer, TIBCO Spotfire Server, TIBCO Spotfire® Analyst
Hãng SX: Tibco</t>
  </si>
  <si>
    <t>Model/Part: DS-6620B
Hãng SX: Dell EMC
Xuất xứ: EU</t>
  </si>
  <si>
    <t>Giá</t>
  </si>
  <si>
    <t>Hỗ trợ băng thông tổng cộng: 2Tb/s</t>
  </si>
  <si>
    <t>CPU: 2x Intel® Xeon® Gold, 28C</t>
  </si>
  <si>
    <t>RAM: 1024GB RAM</t>
  </si>
  <si>
    <t>HDD: 02x960GB SSD</t>
  </si>
  <si>
    <t>NIC: 02 x 10G;</t>
  </si>
  <si>
    <t>HBA: 02 x 16G;</t>
  </si>
  <si>
    <t>Bảo hành 03 năm;</t>
  </si>
  <si>
    <t>CPU: 2x Intel® Xeon® Gold, 24C</t>
  </si>
  <si>
    <t>RAM: 512GB RAM</t>
  </si>
  <si>
    <t>Máy chủ quản trị</t>
  </si>
  <si>
    <t>Máy chủ ứng dụng nghiệp vụ mạng lõi</t>
  </si>
  <si>
    <t>Máy chủ ứng dụng nghiệp vụ mạng WAN</t>
  </si>
  <si>
    <t>Model: Dell Unity 880
Hãng sản xuất: Dell
Xuất xứ: EU;</t>
  </si>
  <si>
    <t>Tổng dung lượng Cache: 1536 GB</t>
  </si>
  <si>
    <t>Model: SLX9150-48Y-8C-AC-F
Hãng SX: Extreme
Xuất xứ: USA</t>
  </si>
  <si>
    <t>08 x 100GE/40GE (kèm 02 x transceivers 40Gb; 02 x 100GE DAC Cable)</t>
  </si>
  <si>
    <t>Tốc độ chuyển gói:  1000 Mpps</t>
  </si>
  <si>
    <t>Memory: 16GB</t>
  </si>
  <si>
    <t>Storage: 128GB SSD</t>
  </si>
  <si>
    <t>Hỗ trợ giao thức LACP, MCT(Multi-Chassis Trunking)</t>
  </si>
  <si>
    <t>48 x 10GE/1GE ports (kèm 48 x transceivers 10Gb SFP+)</t>
  </si>
  <si>
    <t>8 x 10Gb SFP+ uplink ports, đi kèm 2 SFP 10GB SR</t>
  </si>
  <si>
    <t>Stack: Có tính năng stack và dây đi kèm</t>
  </si>
  <si>
    <t>48 x 10/100/1000Base-T ports</t>
  </si>
  <si>
    <t>Băng thông chuyển mạch: 256 Gbps</t>
  </si>
  <si>
    <t>Tốc độ chuyển gói: 190.5 mpps</t>
  </si>
  <si>
    <t>Model: 5320-48T-8XE
Hãng SX: Extreme Networks
Xuất xứ: USA</t>
  </si>
  <si>
    <t>Máy chủ ứng dụng nghiệp vụ mạng Partner</t>
  </si>
  <si>
    <t>IPS Throughput: 19 Gbps</t>
  </si>
  <si>
    <t>IPS Throughput: 6.5 Gbps</t>
  </si>
  <si>
    <t>Thiết bị chuyển mạch đấu nối partner</t>
  </si>
  <si>
    <t>Hỗ trợ, bảo hành 3 năm</t>
  </si>
  <si>
    <t>License: Oracle Database Enterprise Edition
Hãng SX: Oracle</t>
  </si>
  <si>
    <t xml:space="preserve">Oracle Database Enterprise Edition </t>
  </si>
  <si>
    <t>Thiết bị tường lửa LAN</t>
  </si>
  <si>
    <t>Thiết bị chuyển mạch đấu nối LAN</t>
  </si>
  <si>
    <t>Ban cơ yếu
Xuất xứ: VN</t>
  </si>
  <si>
    <t>Model: Imperva X6520
Hãng SX: Imperva
Xuất xứ: USA</t>
  </si>
  <si>
    <t>Throughtput: 02Gbps</t>
  </si>
  <si>
    <t>Latency: &lt; 5 ms</t>
  </si>
  <si>
    <t>DAM TPS: 21,600 TPS</t>
  </si>
  <si>
    <t>Interface: 04 x 10G SR</t>
  </si>
  <si>
    <t>Inline Fail open: hỗ trợ tối thiểu 02 Bypass Segments</t>
  </si>
  <si>
    <t>Hard Drive: 03 x 2TB RE4 (RAID 5), Triple hot-swap hard drives</t>
  </si>
  <si>
    <t>Memory: 64GB DDR3</t>
  </si>
  <si>
    <t>Database Agents: 100</t>
  </si>
  <si>
    <t>Database Vulnerability Assessments Include: 400</t>
  </si>
  <si>
    <t>License phần mềm giám sát</t>
  </si>
  <si>
    <t>Hệ thống giám sát hoạt động thiết bị mạng, máy chủ và ứng dụng</t>
  </si>
  <si>
    <t>Hệ thống quản lý thiết bị tường lửa tập trung</t>
  </si>
  <si>
    <t>License: Next Generation Security Management
Hãng SX: Check Point</t>
  </si>
  <si>
    <t>Quản lý thiết bị tường lửa tập trung cho 10 thiết bị tường lửa;</t>
  </si>
  <si>
    <t>License phần mềm quản trị tường lửa tập trung</t>
  </si>
  <si>
    <t>02 Port 10G kèm 02 transceiver 10G; 02 Port 1G kèm 02 transceiver 1G</t>
  </si>
  <si>
    <t>Throughput L4/L7: 10 Gbps</t>
  </si>
  <si>
    <t>Tích hợp tính năng LTM, WAF, GSLB.</t>
  </si>
  <si>
    <t>Model/Part: i2000/F5-BIG-BT-I2800
Hãng SX: F5
Xuất xứ: USA/Mexico</t>
  </si>
  <si>
    <t>Model/Part: i5000/F5-BIG-BT-I5800
Hãng SX: F5
Xuất xứ: USA/Mexico</t>
  </si>
  <si>
    <t>08 Port 10G SFP+, kèm 08 transceiver 10G</t>
  </si>
  <si>
    <t>Throughput: 60 Gbps/35 Gbps L4/L7</t>
  </si>
  <si>
    <t>SSL TPS: RSA 35K TPS (2K keys)</t>
  </si>
  <si>
    <t>SSL bulk encryption throughput: 20 Gbps</t>
  </si>
  <si>
    <t>Connections per second: 800,000</t>
  </si>
  <si>
    <t>Tích hợp tính năng LTM, WAF, GSLB, IP intelligence</t>
  </si>
  <si>
    <t>Phần mềm backup</t>
  </si>
  <si>
    <t>Licence phần mềm backup và đồng bộ</t>
  </si>
  <si>
    <t xml:space="preserve">Hỗ trợ các hệ điều hành: Windows Server 2012/2016/2019; Red Hat Enterprise Linux 6/7/8; Oracle Linux </t>
  </si>
  <si>
    <t>Hỗ trợ các cơ chế rò quét bản vá: Active, passive,  Agentless</t>
  </si>
  <si>
    <t>Tự động cập nhật các bản vá cho hệ điều hành, cho phép đánh giá và khôi phục hệ thống trở về thời gian trước khi thực hiện bản vá. Hỗ trợ khả năng cập nhật offline đối với môi trường không có kết nối Internet.</t>
  </si>
  <si>
    <t>License phần mềm quản lý bản vá tập trung</t>
  </si>
  <si>
    <t>Mã Index</t>
  </si>
  <si>
    <t>3.1.1</t>
  </si>
  <si>
    <t>3.1.2</t>
  </si>
  <si>
    <t>3.1.3</t>
  </si>
  <si>
    <t>3.2.1</t>
  </si>
  <si>
    <t>3.2.2</t>
  </si>
  <si>
    <t>3.2.3</t>
  </si>
  <si>
    <t>3.3.1</t>
  </si>
  <si>
    <t>3.3.2</t>
  </si>
  <si>
    <t>3.1.4</t>
  </si>
  <si>
    <t>3.2.4</t>
  </si>
  <si>
    <t>I.3.1</t>
  </si>
  <si>
    <t>I.3.2</t>
  </si>
  <si>
    <t>Thiết bị backup</t>
  </si>
  <si>
    <t>FC: 8 x port FC 32Gbps</t>
  </si>
  <si>
    <t>System memory: 16GB per controller</t>
  </si>
  <si>
    <t>2.3</t>
  </si>
  <si>
    <t>2.4</t>
  </si>
  <si>
    <t>Thiết bị lưu trữ chính vùng trong</t>
  </si>
  <si>
    <t>Thiết bị lưu trữ chính vùng ngoài</t>
  </si>
  <si>
    <t>Model: Dell Unity380
Hãng sản xuất: Dell
Xuất xứ: EU;</t>
  </si>
  <si>
    <t>Dung lượng SSD: 8 x 1.92 TB</t>
  </si>
  <si>
    <t>Tổng dung lượng Cache: 256 GB</t>
  </si>
  <si>
    <t>Model: Dell ME5084
Hãng sản xuất: Dell
Xuất xứ: EU;</t>
  </si>
  <si>
    <t>Dung lượng HDD: 70 x 2.4TB</t>
  </si>
  <si>
    <t>HBA: 02 x 32G;</t>
  </si>
  <si>
    <t>2.5</t>
  </si>
  <si>
    <t>Máy chủ triển khai tại các Cục nghiệp vụ</t>
  </si>
  <si>
    <t>Model: R450
Hãng sản xuất: Dell
Xuất xứ: Malaysia</t>
  </si>
  <si>
    <t>Giám sát số lượng 25 máy chủ</t>
  </si>
  <si>
    <t>Giám sát số lượng 250 yếu tố của thiết bị:  node, interface, volume.</t>
  </si>
  <si>
    <t>Cập nhật và bảo hành 3 năm</t>
  </si>
  <si>
    <t>Bảo hành và hỗ trợ 3 năm</t>
  </si>
  <si>
    <t>License:  Veeam Backup &amp; Replication Universal Perpetual License
Hãng sản xuất: Veeam</t>
  </si>
  <si>
    <t>Bảo hành và hỗ trợ 03 năm</t>
  </si>
  <si>
    <t>License: Network Performance Monitor 250; Server &amp; Application Monitor -SAM 25
Hãng SX: Solarwind</t>
  </si>
  <si>
    <t>=INDEX!B156</t>
  </si>
  <si>
    <t>=INDEX!B157</t>
  </si>
  <si>
    <t>=INDEX!B158</t>
  </si>
  <si>
    <t>=INDEX!B159</t>
  </si>
  <si>
    <t>=INDEX!B160</t>
  </si>
  <si>
    <t>CPU: 2x Intel® Xeon® Silver, 12C</t>
  </si>
  <si>
    <t xml:space="preserve">HDD: 3x 2.4TB 10K RPM SAS ISE 12Gbps </t>
  </si>
  <si>
    <t>Máy chủ tại các Cục, vùng trung gian</t>
  </si>
  <si>
    <t xml:space="preserve">RAM: 4 x 32 GB </t>
  </si>
  <si>
    <t>Bảo hành, hỗ trợ 3 năm</t>
  </si>
  <si>
    <t>Dung lượng SSD: 12 x 3.84TB</t>
  </si>
  <si>
    <t xml:space="preserve">Số cổng kết nối:  24 cổng kết nối </t>
  </si>
  <si>
    <t>Bản quyền sử dụng cung cấp:  24 cổng FC 32Gbps</t>
  </si>
  <si>
    <t>Transceiver cung cấp:  24 SFP Multi Mode Fibre 32Gbps</t>
  </si>
  <si>
    <t>Dây quang: 24 dây quang loại OM4 dài 5M</t>
  </si>
  <si>
    <t>Chi phí xây dựng phần mềm nội bộ</t>
  </si>
  <si>
    <t>Chỉ cho phép dữ liệu được truyền một chiều</t>
  </si>
  <si>
    <t>Giao thức hỗ trợ:  FTP/FTPS</t>
  </si>
  <si>
    <t>White List: Chỉ cho phép những máy có địa chỉ IP được khai báo truyền file</t>
  </si>
  <si>
    <t> Thiết lập cấu hình tham số hệ thống (đường dẫn truyềnnhận, loại tệp, …)</t>
  </si>
  <si>
    <t> Đặt lịch đồng bộ theo thời gian, khung giờ.</t>
  </si>
  <si>
    <t>Tự động rà quét nguồn truyền  nhận phát hiện tập tin có thay đổi mới.</t>
  </si>
  <si>
    <t>Phát hiện, loại bỏ mã độc và phòng chống tấn công APT.</t>
  </si>
  <si>
    <t>Mã hóa/giải mã tệp truyền</t>
  </si>
  <si>
    <t>Giám sát thời thực quá trình đồng bộ.</t>
  </si>
  <si>
    <t>Cảnh báo các hiện tượng bất thường khi đồng bộ.</t>
  </si>
  <si>
    <t>Ghi, hiển thị nhật ký đồng bộ.</t>
  </si>
  <si>
    <t> Cấu hình thời gian chạy job đồng bộ.</t>
  </si>
  <si>
    <t>Cấu hình thông tin nguồn dữ liệu gửi và nhận.</t>
  </si>
  <si>
    <t>Tốc độ truyền dữ liệu tối thiểu: 1Gbps</t>
  </si>
  <si>
    <t xml:space="preserve">Model: 
Hãng SX: 
Xuất xứ: </t>
  </si>
  <si>
    <t>Báo cáo thống kê số lượng dữ liệu đồng bộ theo thời gian, theo nguồn gửi, nhận</t>
  </si>
  <si>
    <t>Có khả năng backup các máy ảo trên Vmware, Hyper-V, Nutanix</t>
  </si>
  <si>
    <t>Hỗ trợ backup CSDL: Oracle, SQL</t>
  </si>
  <si>
    <t>Bao gồm 10 Instance</t>
  </si>
  <si>
    <t>Dễ dàng phát triển các APIs, đáp ứng các yêu cầu về bảo mật như mã hóa, ký số, authentication.</t>
  </si>
  <si>
    <t>Cung cấp công cụ quản lý, giám sát các dịch vụ APIs</t>
  </si>
  <si>
    <t>Nền tảng tích hợp hỗ trợ sẵn các giao thức như JDBC, REST, WEBSERVICE, FILE, FTP, EMAIL</t>
  </si>
  <si>
    <t>Hệ thống messaging của LGSP, có thể làm việc được với nhiều loại messaging phổ biến kiện nay như JMS, Kafka, Puslsa</t>
  </si>
  <si>
    <t>Chi phí kiểm toán độc lâp</t>
  </si>
  <si>
    <t>Gk3</t>
  </si>
  <si>
    <t>Phần mềm QL Dịch vụ Dùng chung</t>
  </si>
  <si>
    <t>Phần mềm Đồng bộ tích hợp Vùng tạm</t>
  </si>
  <si>
    <t xml:space="preserve">Phần mềm giám sát vận hành LGSP </t>
  </si>
  <si>
    <t>Cung cấp các phân hệ phục vụ cho công tác chia sẻ dữ liệu, đồng bộ dữ liệu từ các đơn vị khác được lưu lại trên vùng tạm của hệ thống</t>
  </si>
  <si>
    <t>Báo cáo thống kê hỗ trợ các Biểu đồ số, báo cao tổng hợp giúp cho người dùng đánh giá một cách trực quan nhất về số liệu trên Nền tảng.</t>
  </si>
  <si>
    <t>Phần mềm Báo cáo - Thống kê</t>
  </si>
  <si>
    <t>Cung cấp các phân hệ quản lý về Tài khoản, Phân Quyền, Quản lý ứng dụng, Quản lý hệ thống, tham số hệ thống, quản lý về Quyền truy cập trên nền tảng tích hợp chia sẻ dữ liệu</t>
  </si>
  <si>
    <t>Quản lý giám sát vận hành dịch vụ chia sẻ, tích hợp trên nền tảng LGSP. Phần mềm sẽ cung cấp các chức năng để quản lý và kiểm soát trạng thái hoạt động các hệ thống, ứng dụng, dịch vụ thuộc nền tảng tích hợp. Bên cạnh đó phần mềm còn cung cấp chức năng quản lý toàn bộ vòng đời của các giải pháp và dịch vụ của nền tảng tích hợp, chia sẻ dữ liệu Bộ công an</t>
  </si>
  <si>
    <t>Dịch vụ dùng chung cung cấp các danh mục phục vụ cho yêu cầu về kỹ thuật, kết nối, tích hợp, đồng bộ, mang tính kế thừa của nền tảng tích hợp, chia sẻ dữ liệu.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</si>
</sst>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8" formatCode="&quot;$&quot;#,##0.00_);[Red]\(&quot;$&quot;#,##0.00\)"/>
    <numFmt numFmtId="44" formatCode="_(&quot;$&quot;* #,##0.00_);_(&quot;$&quot;* \(#,##0.00\);_(&quot;$&quot;* &quot;-&quot;??_);_(@_)"/>
    <numFmt numFmtId="43" formatCode="_(* #,##0.00_);_(* \(#,##0.00\);_(* &quot;-&quot;??_);_(@_)"/>
    <numFmt numFmtId="164" formatCode="_-* #,##0.00\ _₫_-;\-* #,##0.00\ _₫_-;_-* &quot;-&quot;??\ _₫_-;_-@_-"/>
    <numFmt numFmtId="165" formatCode="_-* #,##0\ _₫_-;\-* #,##0\ _₫_-;_-* &quot;-&quot;??\ _₫_-;_-@_-"/>
    <numFmt numFmtId="166" formatCode="_-* #,##0.00_-;\-* #,##0.00_-;_-* &quot;-&quot;??_-;_-@_-"/>
    <numFmt numFmtId="167" formatCode="#,##0;[Red]#,##0"/>
    <numFmt numFmtId="168" formatCode="_(* #,##0_);_(* \(#,##0\);_(* &quot;-&quot;??_);_(@_)"/>
    <numFmt numFmtId="169" formatCode="_-* #,##0_-;\-* #,##0_-;_-* &quot;-&quot;??_-;_-@_-"/>
    <numFmt numFmtId="170" formatCode="0.000%"/>
    <numFmt numFmtId="171" formatCode="#,##0.0000"/>
    <numFmt numFmtId="172" formatCode="0.000"/>
    <numFmt numFmtId="173" formatCode="0.0000"/>
    <numFmt numFmtId="174" formatCode="\$#,##0.00"/>
  </numFmts>
  <fonts count="43">
    <font>
      <sz val="11"/>
      <color theme="1"/>
      <name val="Calibri"/>
      <family val="2"/>
      <charset val="163"/>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Times New Roman"/>
      <family val="1"/>
    </font>
    <font>
      <sz val="11"/>
      <color theme="1"/>
      <name val="Calibri"/>
      <family val="2"/>
      <scheme val="minor"/>
    </font>
    <font>
      <sz val="11"/>
      <color theme="1"/>
      <name val="Calibri"/>
      <family val="2"/>
      <charset val="163"/>
      <scheme val="minor"/>
    </font>
    <font>
      <sz val="12"/>
      <name val=".VnTime"/>
      <family val="2"/>
    </font>
    <font>
      <sz val="10"/>
      <name val="Helv"/>
      <family val="2"/>
    </font>
    <font>
      <b/>
      <sz val="11"/>
      <name val="Times New Roman"/>
      <family val="1"/>
    </font>
    <font>
      <sz val="13"/>
      <name val="Times New Roman"/>
      <family val="1"/>
    </font>
    <font>
      <sz val="11"/>
      <name val="Times New Roman"/>
      <family val="1"/>
    </font>
    <font>
      <sz val="12"/>
      <name val="Times New Roman"/>
      <family val="1"/>
    </font>
    <font>
      <u/>
      <sz val="11"/>
      <color theme="10"/>
      <name val="Calibri"/>
      <family val="2"/>
      <scheme val="minor"/>
    </font>
    <font>
      <sz val="10"/>
      <name val="Arial"/>
      <family val="2"/>
    </font>
    <font>
      <b/>
      <sz val="12"/>
      <name val="Times New Roman"/>
      <family val="1"/>
    </font>
    <font>
      <sz val="13"/>
      <color theme="1"/>
      <name val="Arial"/>
      <family val="2"/>
    </font>
    <font>
      <sz val="12"/>
      <color theme="1"/>
      <name val="Calibri"/>
      <family val="2"/>
      <charset val="163"/>
      <scheme val="minor"/>
    </font>
    <font>
      <sz val="11"/>
      <name val="Times New Roman"/>
      <family val="1"/>
      <charset val="163"/>
    </font>
    <font>
      <b/>
      <sz val="11"/>
      <name val="Calibri"/>
      <family val="2"/>
      <scheme val="minor"/>
    </font>
    <font>
      <b/>
      <sz val="13"/>
      <name val="Times New Roman"/>
      <family val="1"/>
    </font>
    <font>
      <b/>
      <sz val="16"/>
      <name val="Times New Roman"/>
      <family val="1"/>
    </font>
    <font>
      <b/>
      <sz val="12"/>
      <color indexed="8"/>
      <name val="Times New Roman"/>
      <family val="1"/>
    </font>
    <font>
      <sz val="12"/>
      <color indexed="8"/>
      <name val="Times New Roman"/>
      <family val="1"/>
    </font>
    <font>
      <i/>
      <sz val="12"/>
      <name val="Times New Roman"/>
      <family val="1"/>
    </font>
    <font>
      <sz val="9"/>
      <color theme="1" tint="0.249977111117893"/>
      <name val="Calibri"/>
      <family val="2"/>
      <scheme val="minor"/>
    </font>
    <font>
      <b/>
      <sz val="9"/>
      <color theme="1" tint="0.14999847407452621"/>
      <name val="Times New Roman"/>
      <family val="1"/>
      <charset val="163"/>
    </font>
    <font>
      <b/>
      <sz val="9"/>
      <color theme="1" tint="0.249977111117893"/>
      <name val="Times New Roman"/>
      <family val="1"/>
      <charset val="163"/>
    </font>
    <font>
      <sz val="9"/>
      <color theme="1" tint="0.249977111117893"/>
      <name val="Times New Roman"/>
      <family val="1"/>
      <charset val="163"/>
    </font>
    <font>
      <sz val="13"/>
      <color theme="1"/>
      <name val="Times New Roman"/>
      <family val="1"/>
    </font>
    <font>
      <sz val="13"/>
      <color theme="1"/>
      <name val="Calibri"/>
      <family val="2"/>
      <charset val="163"/>
      <scheme val="minor"/>
    </font>
    <font>
      <b/>
      <sz val="13"/>
      <color theme="1"/>
      <name val="Times New Roman"/>
      <family val="1"/>
    </font>
    <font>
      <sz val="8"/>
      <name val="Calibri"/>
      <family val="2"/>
      <charset val="163"/>
      <scheme val="minor"/>
    </font>
    <font>
      <sz val="6"/>
      <color theme="1"/>
      <name val="Arial"/>
      <family val="2"/>
    </font>
  </fonts>
  <fills count="1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indexed="9"/>
        <bgColor indexed="64"/>
      </patternFill>
    </fill>
    <fill>
      <patternFill patternType="solid">
        <fgColor theme="4"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6"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style="thin">
        <color theme="0" tint="-0.499984740745262"/>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4">
    <xf numFmtId="0" fontId="0" fillId="0" borderId="0"/>
    <xf numFmtId="164" fontId="15" fillId="0" borderId="0" applyFont="0" applyFill="0" applyBorder="0" applyAlignment="0" applyProtection="0"/>
    <xf numFmtId="0" fontId="14" fillId="0" borderId="0"/>
    <xf numFmtId="0" fontId="16" fillId="0" borderId="0"/>
    <xf numFmtId="0" fontId="17"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0" fontId="22" fillId="0" borderId="0" applyNumberFormat="0" applyFill="0" applyBorder="0" applyAlignment="0" applyProtection="0"/>
    <xf numFmtId="44" fontId="15" fillId="0" borderId="0" applyFont="0" applyFill="0" applyBorder="0" applyAlignment="0" applyProtection="0"/>
    <xf numFmtId="43" fontId="23" fillId="0" borderId="0" applyFont="0" applyFill="0" applyBorder="0" applyAlignment="0" applyProtection="0"/>
    <xf numFmtId="0" fontId="11" fillId="0" borderId="0"/>
    <xf numFmtId="0" fontId="23" fillId="0" borderId="0"/>
    <xf numFmtId="0" fontId="25" fillId="0" borderId="0"/>
    <xf numFmtId="164" fontId="15" fillId="0" borderId="0" applyFont="0" applyFill="0" applyBorder="0" applyAlignment="0" applyProtection="0"/>
    <xf numFmtId="0" fontId="15" fillId="0" borderId="0"/>
    <xf numFmtId="0" fontId="10" fillId="0" borderId="0"/>
    <xf numFmtId="0" fontId="9" fillId="0" borderId="0"/>
    <xf numFmtId="166" fontId="9" fillId="0" borderId="0" applyFont="0" applyFill="0" applyBorder="0" applyAlignment="0" applyProtection="0"/>
    <xf numFmtId="44" fontId="9" fillId="0" borderId="0" applyFont="0" applyFill="0" applyBorder="0" applyAlignment="0" applyProtection="0"/>
    <xf numFmtId="0" fontId="8" fillId="0" borderId="0"/>
    <xf numFmtId="167" fontId="27" fillId="0" borderId="1">
      <alignment horizontal="left" vertical="center" wrapText="1"/>
    </xf>
    <xf numFmtId="0" fontId="7" fillId="0" borderId="0"/>
    <xf numFmtId="0" fontId="6" fillId="0" borderId="0"/>
    <xf numFmtId="0" fontId="5" fillId="0" borderId="0"/>
    <xf numFmtId="44" fontId="23" fillId="0" borderId="0" applyFont="0" applyFill="0" applyBorder="0" applyAlignment="0" applyProtection="0"/>
    <xf numFmtId="0" fontId="4" fillId="0" borderId="0"/>
    <xf numFmtId="0" fontId="4" fillId="0" borderId="0"/>
    <xf numFmtId="166" fontId="4" fillId="0" borderId="0" applyFont="0" applyFill="0" applyBorder="0" applyAlignment="0" applyProtection="0"/>
    <xf numFmtId="9" fontId="4" fillId="0" borderId="0" applyFont="0" applyFill="0" applyBorder="0" applyAlignment="0" applyProtection="0"/>
    <xf numFmtId="0" fontId="3" fillId="0" borderId="0"/>
    <xf numFmtId="43" fontId="3" fillId="0" borderId="0" applyFont="0" applyFill="0" applyBorder="0" applyAlignment="0" applyProtection="0"/>
    <xf numFmtId="0" fontId="2" fillId="0" borderId="0"/>
    <xf numFmtId="0" fontId="1" fillId="0" borderId="0"/>
  </cellStyleXfs>
  <cellXfs count="252">
    <xf numFmtId="0" fontId="0" fillId="0" borderId="0" xfId="0"/>
    <xf numFmtId="0" fontId="20" fillId="0" borderId="1" xfId="0" applyFont="1" applyBorder="1" applyAlignment="1">
      <alignment horizontal="left" vertical="center" wrapText="1"/>
    </xf>
    <xf numFmtId="0" fontId="18" fillId="0" borderId="1" xfId="0" applyFont="1" applyBorder="1" applyAlignment="1">
      <alignment horizontal="left" vertical="center" wrapText="1"/>
    </xf>
    <xf numFmtId="0" fontId="20" fillId="0" borderId="1" xfId="0" applyFont="1" applyBorder="1" applyAlignment="1">
      <alignment horizontal="center" vertical="center" wrapText="1"/>
    </xf>
    <xf numFmtId="3" fontId="18" fillId="0" borderId="1" xfId="0" applyNumberFormat="1" applyFont="1" applyBorder="1" applyAlignment="1">
      <alignment horizontal="right" vertical="center" wrapText="1"/>
    </xf>
    <xf numFmtId="0" fontId="20" fillId="0" borderId="1" xfId="0" applyFont="1" applyBorder="1" applyAlignment="1">
      <alignment horizontal="center" vertical="center"/>
    </xf>
    <xf numFmtId="3" fontId="20" fillId="0" borderId="1" xfId="0" applyNumberFormat="1" applyFont="1" applyBorder="1" applyAlignment="1">
      <alignment horizontal="right" vertical="center" wrapText="1"/>
    </xf>
    <xf numFmtId="0" fontId="20" fillId="0" borderId="1" xfId="0" applyFont="1" applyBorder="1" applyAlignment="1">
      <alignment vertical="center"/>
    </xf>
    <xf numFmtId="0" fontId="20" fillId="0" borderId="1" xfId="0" quotePrefix="1" applyFont="1" applyBorder="1" applyAlignment="1">
      <alignment horizontal="left" vertical="center" wrapText="1"/>
    </xf>
    <xf numFmtId="0" fontId="28" fillId="0" borderId="1" xfId="0" applyFont="1" applyBorder="1" applyAlignment="1">
      <alignment vertical="center" wrapText="1"/>
    </xf>
    <xf numFmtId="0" fontId="18" fillId="0" borderId="1" xfId="0" applyFont="1" applyBorder="1" applyAlignment="1">
      <alignment horizontal="left" vertical="center"/>
    </xf>
    <xf numFmtId="0" fontId="20" fillId="2" borderId="0" xfId="0" applyFont="1" applyFill="1"/>
    <xf numFmtId="0" fontId="29" fillId="2" borderId="1" xfId="0" applyFont="1" applyFill="1" applyBorder="1" applyAlignment="1">
      <alignment horizontal="center" vertical="center" wrapText="1"/>
    </xf>
    <xf numFmtId="0" fontId="29" fillId="2" borderId="1" xfId="0" applyFont="1" applyFill="1" applyBorder="1" applyAlignment="1">
      <alignment vertical="center" wrapText="1"/>
    </xf>
    <xf numFmtId="0" fontId="19" fillId="2" borderId="1" xfId="0" applyFont="1" applyFill="1" applyBorder="1" applyAlignment="1">
      <alignment horizontal="center" vertical="center" wrapText="1"/>
    </xf>
    <xf numFmtId="0" fontId="29" fillId="2" borderId="1" xfId="0" applyFont="1" applyFill="1" applyBorder="1" applyAlignment="1">
      <alignment horizontal="left" vertical="center" wrapText="1"/>
    </xf>
    <xf numFmtId="0" fontId="4" fillId="0" borderId="0" xfId="27"/>
    <xf numFmtId="0" fontId="32" fillId="5" borderId="1" xfId="12" applyFont="1" applyFill="1" applyBorder="1" applyAlignment="1">
      <alignment horizontal="center" vertical="top" wrapText="1"/>
    </xf>
    <xf numFmtId="0" fontId="32" fillId="5" borderId="1" xfId="12" applyFont="1" applyFill="1" applyBorder="1" applyAlignment="1">
      <alignment horizontal="left" vertical="center" wrapText="1"/>
    </xf>
    <xf numFmtId="167" fontId="32" fillId="5" borderId="1" xfId="12" applyNumberFormat="1" applyFont="1" applyFill="1" applyBorder="1" applyAlignment="1">
      <alignment horizontal="right" vertical="top" wrapText="1"/>
    </xf>
    <xf numFmtId="0" fontId="31" fillId="5" borderId="1" xfId="12" applyFont="1" applyFill="1" applyBorder="1" applyAlignment="1">
      <alignment horizontal="left" vertical="center" wrapText="1"/>
    </xf>
    <xf numFmtId="167" fontId="31" fillId="5" borderId="1" xfId="12" applyNumberFormat="1" applyFont="1" applyFill="1" applyBorder="1" applyAlignment="1">
      <alignment horizontal="right" vertical="top" wrapText="1"/>
    </xf>
    <xf numFmtId="0" fontId="32" fillId="5" borderId="1" xfId="12" applyFont="1" applyFill="1" applyBorder="1" applyAlignment="1">
      <alignment horizontal="left" vertical="top" wrapText="1"/>
    </xf>
    <xf numFmtId="3" fontId="31" fillId="5" borderId="1" xfId="12" applyNumberFormat="1" applyFont="1" applyFill="1" applyBorder="1" applyAlignment="1">
      <alignment horizontal="right" vertical="top" wrapText="1"/>
    </xf>
    <xf numFmtId="0" fontId="21" fillId="0" borderId="0" xfId="27" applyFont="1" applyAlignment="1">
      <alignment vertical="center" wrapText="1"/>
    </xf>
    <xf numFmtId="0" fontId="24" fillId="6" borderId="1" xfId="12" applyFont="1" applyFill="1" applyBorder="1" applyAlignment="1">
      <alignment horizontal="center" vertical="center" wrapText="1"/>
    </xf>
    <xf numFmtId="0" fontId="24" fillId="0" borderId="1" xfId="12" applyFont="1" applyBorder="1" applyAlignment="1">
      <alignment horizontal="center" vertical="center" wrapText="1"/>
    </xf>
    <xf numFmtId="0" fontId="24" fillId="0" borderId="1" xfId="12" applyFont="1" applyBorder="1" applyAlignment="1">
      <alignment vertical="center" wrapText="1"/>
    </xf>
    <xf numFmtId="168" fontId="24" fillId="0" borderId="1" xfId="28" applyNumberFormat="1" applyFont="1" applyFill="1" applyBorder="1" applyAlignment="1">
      <alignment horizontal="right" vertical="center"/>
    </xf>
    <xf numFmtId="0" fontId="21" fillId="0" borderId="1" xfId="27" applyFont="1" applyBorder="1" applyAlignment="1">
      <alignment vertical="center" wrapText="1"/>
    </xf>
    <xf numFmtId="0" fontId="24" fillId="0" borderId="0" xfId="27" applyFont="1" applyAlignment="1">
      <alignment vertical="center" wrapText="1"/>
    </xf>
    <xf numFmtId="0" fontId="24" fillId="0" borderId="1" xfId="27" applyFont="1" applyBorder="1" applyAlignment="1">
      <alignment vertical="center" wrapText="1"/>
    </xf>
    <xf numFmtId="0" fontId="21" fillId="0" borderId="1" xfId="12" quotePrefix="1" applyFont="1" applyBorder="1" applyAlignment="1">
      <alignment horizontal="center" vertical="center" wrapText="1"/>
    </xf>
    <xf numFmtId="0" fontId="13" fillId="0" borderId="1" xfId="27" applyFont="1" applyBorder="1" applyAlignment="1">
      <alignment horizontal="left" vertical="center" wrapText="1"/>
    </xf>
    <xf numFmtId="0" fontId="21" fillId="0" borderId="1" xfId="12" applyFont="1" applyBorder="1" applyAlignment="1">
      <alignment horizontal="center" vertical="center" wrapText="1"/>
    </xf>
    <xf numFmtId="169" fontId="21" fillId="0" borderId="1" xfId="28" applyNumberFormat="1" applyFont="1" applyFill="1" applyBorder="1" applyAlignment="1">
      <alignment vertical="center" wrapText="1"/>
    </xf>
    <xf numFmtId="9" fontId="21" fillId="0" borderId="1" xfId="29" applyFont="1" applyFill="1" applyBorder="1" applyAlignment="1">
      <alignment vertical="center" wrapText="1"/>
    </xf>
    <xf numFmtId="0" fontId="21" fillId="0" borderId="1" xfId="27" applyFont="1" applyBorder="1" applyAlignment="1">
      <alignment horizontal="left" vertical="center" wrapText="1"/>
    </xf>
    <xf numFmtId="168" fontId="21" fillId="0" borderId="1" xfId="12" applyNumberFormat="1" applyFont="1" applyBorder="1" applyAlignment="1">
      <alignment horizontal="left" vertical="center" wrapText="1"/>
    </xf>
    <xf numFmtId="0" fontId="33" fillId="0" borderId="1" xfId="12" quotePrefix="1" applyFont="1" applyBorder="1" applyAlignment="1">
      <alignment horizontal="center" vertical="center" wrapText="1"/>
    </xf>
    <xf numFmtId="0" fontId="33" fillId="0" borderId="1" xfId="27" applyFont="1" applyBorder="1" applyAlignment="1">
      <alignment vertical="center" wrapText="1"/>
    </xf>
    <xf numFmtId="0" fontId="33" fillId="0" borderId="1" xfId="27" applyFont="1" applyBorder="1" applyAlignment="1">
      <alignment horizontal="center" vertical="center" wrapText="1"/>
    </xf>
    <xf numFmtId="170" fontId="33" fillId="0" borderId="1" xfId="29" applyNumberFormat="1" applyFont="1" applyBorder="1" applyAlignment="1">
      <alignment horizontal="center" vertical="center" wrapText="1"/>
    </xf>
    <xf numFmtId="168" fontId="33" fillId="0" borderId="1" xfId="12" applyNumberFormat="1" applyFont="1" applyBorder="1" applyAlignment="1">
      <alignment horizontal="center" vertical="center" wrapText="1"/>
    </xf>
    <xf numFmtId="169" fontId="33" fillId="0" borderId="1" xfId="28" applyNumberFormat="1" applyFont="1" applyFill="1" applyBorder="1" applyAlignment="1">
      <alignment vertical="center" wrapText="1"/>
    </xf>
    <xf numFmtId="0" fontId="33" fillId="0" borderId="0" xfId="27" applyFont="1" applyAlignment="1">
      <alignment vertical="center" wrapText="1"/>
    </xf>
    <xf numFmtId="168" fontId="24" fillId="0" borderId="1" xfId="12" applyNumberFormat="1" applyFont="1" applyBorder="1" applyAlignment="1">
      <alignment horizontal="center" vertical="center" wrapText="1"/>
    </xf>
    <xf numFmtId="0" fontId="24" fillId="0" borderId="1" xfId="12" quotePrefix="1" applyFont="1" applyBorder="1" applyAlignment="1">
      <alignment horizontal="center" vertical="center" wrapText="1"/>
    </xf>
    <xf numFmtId="0" fontId="24" fillId="0" borderId="1" xfId="27" applyFont="1" applyBorder="1" applyAlignment="1">
      <alignment horizontal="center" vertical="center" wrapText="1"/>
    </xf>
    <xf numFmtId="9" fontId="33" fillId="0" borderId="1" xfId="29" applyFont="1" applyFill="1" applyBorder="1" applyAlignment="1">
      <alignment vertical="center" wrapText="1"/>
    </xf>
    <xf numFmtId="0" fontId="24" fillId="0" borderId="1" xfId="12" applyFont="1" applyBorder="1" applyAlignment="1">
      <alignment horizontal="left" vertical="center" wrapText="1"/>
    </xf>
    <xf numFmtId="9" fontId="24" fillId="0" borderId="1" xfId="29" applyFont="1" applyBorder="1" applyAlignment="1">
      <alignment horizontal="center" vertical="center" wrapText="1"/>
    </xf>
    <xf numFmtId="0" fontId="24" fillId="3" borderId="1" xfId="12" applyFont="1" applyFill="1" applyBorder="1" applyAlignment="1">
      <alignment horizontal="center" vertical="center" wrapText="1"/>
    </xf>
    <xf numFmtId="0" fontId="24" fillId="3" borderId="1" xfId="12" applyFont="1" applyFill="1" applyBorder="1" applyAlignment="1">
      <alignment vertical="center" wrapText="1"/>
    </xf>
    <xf numFmtId="168" fontId="24" fillId="3" borderId="1" xfId="28" applyNumberFormat="1" applyFont="1" applyFill="1" applyBorder="1" applyAlignment="1">
      <alignment horizontal="right" vertical="center"/>
    </xf>
    <xf numFmtId="0" fontId="21" fillId="0" borderId="1" xfId="12" applyFont="1" applyBorder="1" applyAlignment="1">
      <alignment vertical="center" wrapText="1"/>
    </xf>
    <xf numFmtId="169" fontId="21" fillId="0" borderId="1" xfId="28" applyNumberFormat="1" applyFont="1" applyFill="1" applyBorder="1" applyAlignment="1">
      <alignment horizontal="right" vertical="center"/>
    </xf>
    <xf numFmtId="168" fontId="24" fillId="3" borderId="1" xfId="28" applyNumberFormat="1" applyFont="1" applyFill="1" applyBorder="1" applyAlignment="1">
      <alignment horizontal="left" vertical="center" indent="2"/>
    </xf>
    <xf numFmtId="168" fontId="24" fillId="6" borderId="1" xfId="28" applyNumberFormat="1" applyFont="1" applyFill="1" applyBorder="1" applyAlignment="1">
      <alignment vertical="center"/>
    </xf>
    <xf numFmtId="0" fontId="21" fillId="0" borderId="0" xfId="27" applyFont="1" applyAlignment="1">
      <alignment horizontal="center" vertical="center" wrapText="1"/>
    </xf>
    <xf numFmtId="0" fontId="34" fillId="0" borderId="0" xfId="27" applyFont="1" applyAlignment="1">
      <alignment vertical="center"/>
    </xf>
    <xf numFmtId="0" fontId="35" fillId="0" borderId="0" xfId="27" applyFont="1" applyAlignment="1">
      <alignment vertical="center"/>
    </xf>
    <xf numFmtId="0" fontId="36" fillId="0" borderId="0" xfId="27" applyFont="1" applyAlignment="1">
      <alignment vertical="center"/>
    </xf>
    <xf numFmtId="0" fontId="4" fillId="0" borderId="0" xfId="27" applyAlignment="1">
      <alignment vertical="center"/>
    </xf>
    <xf numFmtId="0" fontId="37" fillId="6" borderId="12" xfId="27" applyFont="1" applyFill="1" applyBorder="1" applyAlignment="1">
      <alignment horizontal="center" vertical="center" wrapText="1"/>
    </xf>
    <xf numFmtId="0" fontId="37" fillId="0" borderId="12" xfId="27" applyFont="1" applyBorder="1" applyAlignment="1">
      <alignment horizontal="center" vertical="center" wrapText="1"/>
    </xf>
    <xf numFmtId="0" fontId="37" fillId="0" borderId="12" xfId="27" applyFont="1" applyBorder="1" applyAlignment="1">
      <alignment horizontal="justify" vertical="center" wrapText="1"/>
    </xf>
    <xf numFmtId="3" fontId="37" fillId="0" borderId="12" xfId="27" applyNumberFormat="1" applyFont="1" applyBorder="1" applyAlignment="1">
      <alignment horizontal="right" vertical="center" wrapText="1"/>
    </xf>
    <xf numFmtId="171" fontId="37" fillId="0" borderId="12" xfId="27" applyNumberFormat="1" applyFont="1" applyBorder="1" applyAlignment="1">
      <alignment horizontal="right" vertical="center" wrapText="1"/>
    </xf>
    <xf numFmtId="3" fontId="37" fillId="0" borderId="12" xfId="27" applyNumberFormat="1" applyFont="1" applyBorder="1" applyAlignment="1" applyProtection="1">
      <alignment horizontal="right" vertical="center" wrapText="1"/>
      <protection locked="0"/>
    </xf>
    <xf numFmtId="172" fontId="37" fillId="0" borderId="12" xfId="27" applyNumberFormat="1" applyFont="1" applyBorder="1" applyAlignment="1">
      <alignment horizontal="center" vertical="center" wrapText="1"/>
    </xf>
    <xf numFmtId="0" fontId="37" fillId="0" borderId="0" xfId="27" applyFont="1" applyAlignment="1">
      <alignment horizontal="right" vertical="center"/>
    </xf>
    <xf numFmtId="3" fontId="37" fillId="6" borderId="12" xfId="27" applyNumberFormat="1" applyFont="1" applyFill="1" applyBorder="1" applyAlignment="1">
      <alignment horizontal="right" vertical="center" wrapText="1"/>
    </xf>
    <xf numFmtId="2" fontId="37" fillId="0" borderId="12" xfId="27" applyNumberFormat="1" applyFont="1" applyBorder="1" applyAlignment="1">
      <alignment horizontal="center" vertical="center" wrapText="1"/>
    </xf>
    <xf numFmtId="2" fontId="37" fillId="2" borderId="12" xfId="27" applyNumberFormat="1" applyFont="1" applyFill="1" applyBorder="1" applyAlignment="1">
      <alignment horizontal="center" vertical="center" wrapText="1"/>
    </xf>
    <xf numFmtId="171" fontId="37" fillId="0" borderId="12" xfId="27" applyNumberFormat="1" applyFont="1" applyBorder="1" applyAlignment="1" applyProtection="1">
      <alignment horizontal="right" vertical="center" wrapText="1"/>
      <protection locked="0"/>
    </xf>
    <xf numFmtId="0" fontId="37" fillId="0" borderId="12" xfId="27" applyFont="1" applyBorder="1" applyAlignment="1">
      <alignment horizontal="center" vertical="center"/>
    </xf>
    <xf numFmtId="0" fontId="37" fillId="0" borderId="12" xfId="27" applyFont="1" applyBorder="1" applyAlignment="1">
      <alignment vertical="center"/>
    </xf>
    <xf numFmtId="2" fontId="37" fillId="0" borderId="12" xfId="27" applyNumberFormat="1" applyFont="1" applyBorder="1" applyAlignment="1">
      <alignment horizontal="center" vertical="center"/>
    </xf>
    <xf numFmtId="173" fontId="37" fillId="0" borderId="12" xfId="27" applyNumberFormat="1" applyFont="1" applyBorder="1" applyAlignment="1">
      <alignment horizontal="center" vertical="center" wrapText="1"/>
    </xf>
    <xf numFmtId="0" fontId="37" fillId="0" borderId="0" xfId="27" applyFont="1" applyAlignment="1">
      <alignment horizontal="center" vertical="center"/>
    </xf>
    <xf numFmtId="0" fontId="37" fillId="2" borderId="12" xfId="27" applyFont="1" applyFill="1" applyBorder="1" applyAlignment="1">
      <alignment horizontal="center" vertical="center" wrapText="1"/>
    </xf>
    <xf numFmtId="3" fontId="37" fillId="6" borderId="12" xfId="27" applyNumberFormat="1" applyFont="1" applyFill="1" applyBorder="1" applyAlignment="1">
      <alignment horizontal="center" vertical="center" wrapText="1"/>
    </xf>
    <xf numFmtId="0" fontId="20" fillId="0" borderId="0" xfId="15" applyFont="1" applyAlignment="1">
      <alignment horizontal="center" vertical="center"/>
    </xf>
    <xf numFmtId="3" fontId="26" fillId="0" borderId="0" xfId="0" applyNumberFormat="1" applyFont="1"/>
    <xf numFmtId="0" fontId="26" fillId="0" borderId="0" xfId="0" applyFont="1"/>
    <xf numFmtId="0" fontId="18" fillId="0" borderId="1" xfId="15" applyFont="1" applyBorder="1" applyAlignment="1">
      <alignment horizontal="center" vertical="center"/>
    </xf>
    <xf numFmtId="0" fontId="18" fillId="0" borderId="1" xfId="15" applyFont="1" applyBorder="1" applyAlignment="1">
      <alignment horizontal="left" vertical="center" wrapText="1"/>
    </xf>
    <xf numFmtId="0" fontId="18" fillId="0" borderId="1" xfId="15" applyFont="1" applyBorder="1" applyAlignment="1">
      <alignment horizontal="center" vertical="center" wrapText="1"/>
    </xf>
    <xf numFmtId="3" fontId="18" fillId="0" borderId="1" xfId="1" applyNumberFormat="1" applyFont="1" applyFill="1" applyBorder="1" applyAlignment="1">
      <alignment horizontal="right" vertical="center" wrapText="1"/>
    </xf>
    <xf numFmtId="0" fontId="20" fillId="0" borderId="1" xfId="15" applyFont="1" applyBorder="1" applyAlignment="1">
      <alignment horizontal="center" vertical="center" wrapText="1"/>
    </xf>
    <xf numFmtId="164" fontId="18" fillId="0" borderId="1" xfId="1" applyFont="1" applyFill="1" applyBorder="1" applyAlignment="1">
      <alignment horizontal="right" vertical="center" wrapText="1"/>
    </xf>
    <xf numFmtId="0" fontId="18" fillId="0" borderId="0" xfId="15" applyFont="1" applyAlignment="1">
      <alignment horizontal="center" vertical="center"/>
    </xf>
    <xf numFmtId="0" fontId="18" fillId="0" borderId="1" xfId="15" applyFont="1" applyBorder="1" applyAlignment="1">
      <alignment horizontal="justify" vertical="center" wrapText="1"/>
    </xf>
    <xf numFmtId="0" fontId="18" fillId="0" borderId="1" xfId="15" applyFont="1" applyBorder="1" applyAlignment="1">
      <alignment vertical="center" wrapText="1"/>
    </xf>
    <xf numFmtId="3" fontId="20" fillId="0" borderId="1" xfId="15" applyNumberFormat="1" applyFont="1" applyBorder="1" applyAlignment="1">
      <alignment horizontal="left" vertical="center" wrapText="1"/>
    </xf>
    <xf numFmtId="0" fontId="20" fillId="0" borderId="1" xfId="15" applyFont="1" applyBorder="1" applyAlignment="1">
      <alignment horizontal="center" vertical="center"/>
    </xf>
    <xf numFmtId="3" fontId="20" fillId="0" borderId="1" xfId="15" applyNumberFormat="1" applyFont="1" applyBorder="1" applyAlignment="1">
      <alignment horizontal="right" vertical="center" wrapText="1"/>
    </xf>
    <xf numFmtId="164" fontId="20" fillId="0" borderId="1" xfId="1" applyFont="1" applyFill="1" applyBorder="1" applyAlignment="1">
      <alignment horizontal="right" vertical="center" wrapText="1"/>
    </xf>
    <xf numFmtId="0" fontId="20" fillId="0" borderId="1" xfId="15" applyFont="1" applyBorder="1" applyAlignment="1">
      <alignment horizontal="justify" vertical="center" wrapText="1"/>
    </xf>
    <xf numFmtId="3" fontId="20" fillId="0" borderId="1" xfId="15" applyNumberFormat="1" applyFont="1" applyBorder="1" applyAlignment="1">
      <alignment horizontal="center" vertical="center" wrapText="1"/>
    </xf>
    <xf numFmtId="0" fontId="18" fillId="0" borderId="1" xfId="15" applyFont="1" applyBorder="1" applyAlignment="1">
      <alignment vertical="center"/>
    </xf>
    <xf numFmtId="0" fontId="18" fillId="0" borderId="1" xfId="15" applyFont="1" applyBorder="1" applyAlignment="1">
      <alignment horizontal="left" vertical="center"/>
    </xf>
    <xf numFmtId="0" fontId="20" fillId="0" borderId="1" xfId="15" applyFont="1" applyBorder="1" applyAlignment="1">
      <alignment horizontal="left" vertical="center" wrapText="1"/>
    </xf>
    <xf numFmtId="165" fontId="18" fillId="0" borderId="1" xfId="1" applyNumberFormat="1" applyFont="1" applyFill="1" applyBorder="1" applyAlignment="1">
      <alignment horizontal="right" vertical="center" wrapText="1"/>
    </xf>
    <xf numFmtId="0" fontId="0" fillId="0" borderId="0" xfId="0" applyAlignment="1">
      <alignment wrapText="1"/>
    </xf>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165" fontId="20" fillId="0" borderId="1" xfId="1" applyNumberFormat="1" applyFont="1" applyFill="1" applyBorder="1" applyAlignment="1">
      <alignment horizontal="right" vertical="center" wrapText="1"/>
    </xf>
    <xf numFmtId="0" fontId="20" fillId="0" borderId="3" xfId="15" applyFont="1" applyBorder="1" applyAlignment="1">
      <alignment horizontal="center" vertical="center" wrapText="1"/>
    </xf>
    <xf numFmtId="164" fontId="20" fillId="0" borderId="3" xfId="1" applyFont="1" applyFill="1" applyBorder="1" applyAlignment="1">
      <alignment horizontal="right" vertical="center" wrapText="1"/>
    </xf>
    <xf numFmtId="3" fontId="20" fillId="0" borderId="3" xfId="15" applyNumberFormat="1" applyFont="1" applyBorder="1" applyAlignment="1">
      <alignment horizontal="right" vertical="center" wrapText="1"/>
    </xf>
    <xf numFmtId="0" fontId="18" fillId="0" borderId="3" xfId="15" applyFont="1" applyBorder="1" applyAlignment="1">
      <alignment horizontal="center" vertical="center"/>
    </xf>
    <xf numFmtId="3" fontId="18" fillId="0" borderId="3" xfId="1" applyNumberFormat="1" applyFont="1" applyFill="1" applyBorder="1" applyAlignment="1">
      <alignment horizontal="right" vertical="center" wrapText="1"/>
    </xf>
    <xf numFmtId="0" fontId="0" fillId="0" borderId="1" xfId="0" applyBorder="1"/>
    <xf numFmtId="0" fontId="18" fillId="7" borderId="1" xfId="15" applyFont="1" applyFill="1" applyBorder="1" applyAlignment="1">
      <alignment horizontal="center" vertical="center"/>
    </xf>
    <xf numFmtId="0" fontId="18" fillId="7" borderId="1" xfId="15" applyFont="1" applyFill="1" applyBorder="1" applyAlignment="1">
      <alignment horizontal="left" vertical="center"/>
    </xf>
    <xf numFmtId="3" fontId="18" fillId="7" borderId="1" xfId="1" applyNumberFormat="1" applyFont="1" applyFill="1" applyBorder="1" applyAlignment="1">
      <alignment horizontal="right" vertical="center" wrapText="1"/>
    </xf>
    <xf numFmtId="0" fontId="18" fillId="7" borderId="1" xfId="15" applyFont="1" applyFill="1" applyBorder="1" applyAlignment="1">
      <alignment horizontal="left" vertical="center" wrapText="1"/>
    </xf>
    <xf numFmtId="0" fontId="18" fillId="7" borderId="1" xfId="15" applyFont="1" applyFill="1" applyBorder="1" applyAlignment="1">
      <alignment horizontal="center" vertical="center" wrapText="1"/>
    </xf>
    <xf numFmtId="165" fontId="21" fillId="0" borderId="1" xfId="1" applyNumberFormat="1" applyFont="1" applyBorder="1" applyAlignment="1">
      <alignment vertical="center" wrapText="1"/>
    </xf>
    <xf numFmtId="165" fontId="21" fillId="0" borderId="0" xfId="27" applyNumberFormat="1" applyFont="1" applyAlignment="1">
      <alignment vertical="center" wrapText="1"/>
    </xf>
    <xf numFmtId="0" fontId="21" fillId="0" borderId="5" xfId="27" applyFont="1" applyBorder="1" applyAlignment="1">
      <alignment vertical="center" wrapText="1"/>
    </xf>
    <xf numFmtId="0" fontId="19" fillId="2" borderId="0" xfId="15" applyFont="1" applyFill="1" applyAlignment="1">
      <alignment horizontal="center" vertical="center"/>
    </xf>
    <xf numFmtId="0" fontId="29" fillId="2" borderId="1" xfId="15" applyFont="1" applyFill="1" applyBorder="1" applyAlignment="1">
      <alignment horizontal="center" vertical="center"/>
    </xf>
    <xf numFmtId="0" fontId="29" fillId="2" borderId="1" xfId="15" applyFont="1" applyFill="1" applyBorder="1" applyAlignment="1">
      <alignment horizontal="justify" vertical="center" wrapText="1"/>
    </xf>
    <xf numFmtId="0" fontId="19" fillId="2" borderId="1" xfId="15" applyFont="1" applyFill="1" applyBorder="1" applyAlignment="1">
      <alignment horizontal="center" vertical="center" wrapText="1"/>
    </xf>
    <xf numFmtId="0" fontId="19" fillId="2" borderId="1" xfId="15" applyFont="1" applyFill="1" applyBorder="1" applyAlignment="1">
      <alignment horizontal="center" vertical="center"/>
    </xf>
    <xf numFmtId="3" fontId="19" fillId="2" borderId="1" xfId="15" applyNumberFormat="1" applyFont="1" applyFill="1" applyBorder="1" applyAlignment="1">
      <alignment horizontal="right" vertical="center" wrapText="1"/>
    </xf>
    <xf numFmtId="164" fontId="19" fillId="2" borderId="1" xfId="1" applyFont="1" applyFill="1" applyBorder="1" applyAlignment="1">
      <alignment horizontal="right" vertical="center" wrapText="1"/>
    </xf>
    <xf numFmtId="0" fontId="39" fillId="2" borderId="0" xfId="0" applyFont="1" applyFill="1"/>
    <xf numFmtId="174" fontId="3" fillId="0" borderId="0" xfId="30" applyNumberFormat="1"/>
    <xf numFmtId="0" fontId="20" fillId="2" borderId="1" xfId="0" applyFont="1" applyFill="1" applyBorder="1" applyAlignment="1">
      <alignment vertical="center" wrapText="1"/>
    </xf>
    <xf numFmtId="0" fontId="29" fillId="8" borderId="1" xfId="15" applyFont="1" applyFill="1" applyBorder="1" applyAlignment="1">
      <alignment horizontal="center" vertical="center"/>
    </xf>
    <xf numFmtId="3" fontId="20" fillId="2" borderId="1" xfId="2" applyNumberFormat="1" applyFont="1" applyFill="1" applyBorder="1" applyAlignment="1">
      <alignment vertical="center"/>
    </xf>
    <xf numFmtId="0" fontId="20" fillId="2" borderId="1" xfId="2" applyFont="1" applyFill="1" applyBorder="1" applyAlignment="1">
      <alignment horizontal="justify" vertical="center" wrapText="1"/>
    </xf>
    <xf numFmtId="0" fontId="20" fillId="2" borderId="1" xfId="15" applyFont="1" applyFill="1" applyBorder="1" applyAlignment="1">
      <alignment horizontal="center" vertical="center"/>
    </xf>
    <xf numFmtId="49" fontId="20" fillId="2" borderId="1" xfId="15" applyNumberFormat="1" applyFont="1" applyFill="1" applyBorder="1" applyAlignment="1">
      <alignment horizontal="justify" vertical="center" wrapText="1"/>
    </xf>
    <xf numFmtId="0" fontId="20" fillId="2" borderId="0" xfId="15" applyFont="1" applyFill="1" applyAlignment="1">
      <alignment horizontal="center" vertical="center" wrapText="1"/>
    </xf>
    <xf numFmtId="0" fontId="20" fillId="2" borderId="0" xfId="15" applyFont="1" applyFill="1" applyAlignment="1">
      <alignment horizontal="center" vertical="center"/>
    </xf>
    <xf numFmtId="3" fontId="20" fillId="2" borderId="0" xfId="15" applyNumberFormat="1" applyFont="1" applyFill="1" applyAlignment="1">
      <alignment horizontal="right" vertical="center" wrapText="1"/>
    </xf>
    <xf numFmtId="164" fontId="20" fillId="2" borderId="0" xfId="1" applyFont="1" applyFill="1" applyBorder="1" applyAlignment="1">
      <alignment horizontal="right" vertical="center" wrapText="1"/>
    </xf>
    <xf numFmtId="0" fontId="19" fillId="2" borderId="4" xfId="0" quotePrefix="1" applyFont="1" applyFill="1" applyBorder="1" applyAlignment="1">
      <alignment horizontal="left" vertical="center" wrapText="1"/>
    </xf>
    <xf numFmtId="0" fontId="19" fillId="2" borderId="1" xfId="0" applyFont="1" applyFill="1" applyBorder="1" applyAlignment="1">
      <alignment vertical="center" wrapText="1"/>
    </xf>
    <xf numFmtId="0" fontId="20" fillId="2" borderId="1" xfId="0" applyFont="1" applyFill="1" applyBorder="1" applyAlignment="1">
      <alignment horizontal="left" vertical="center" wrapText="1"/>
    </xf>
    <xf numFmtId="0" fontId="20" fillId="2" borderId="1" xfId="0" quotePrefix="1" applyFont="1" applyFill="1" applyBorder="1" applyAlignment="1">
      <alignment vertical="center" wrapText="1"/>
    </xf>
    <xf numFmtId="49" fontId="20" fillId="2" borderId="1" xfId="0" quotePrefix="1" applyNumberFormat="1" applyFont="1" applyFill="1" applyBorder="1" applyAlignment="1">
      <alignment vertical="center" wrapText="1"/>
    </xf>
    <xf numFmtId="0" fontId="18" fillId="2" borderId="1" xfId="0" applyFont="1" applyFill="1" applyBorder="1" applyAlignment="1">
      <alignment horizontal="left" vertical="center" wrapText="1"/>
    </xf>
    <xf numFmtId="0" fontId="18" fillId="2" borderId="1" xfId="15" applyFont="1" applyFill="1" applyBorder="1" applyAlignment="1">
      <alignment horizontal="justify" vertical="center" wrapText="1"/>
    </xf>
    <xf numFmtId="0" fontId="18" fillId="2" borderId="1" xfId="0" applyFont="1" applyFill="1" applyBorder="1" applyAlignment="1">
      <alignment horizontal="center" vertical="center" wrapText="1"/>
    </xf>
    <xf numFmtId="0" fontId="18" fillId="2" borderId="1" xfId="0" applyFont="1" applyFill="1" applyBorder="1" applyAlignment="1">
      <alignment horizontal="justify" vertical="center" wrapText="1"/>
    </xf>
    <xf numFmtId="0" fontId="18" fillId="2" borderId="1" xfId="0" applyFont="1" applyFill="1" applyBorder="1" applyAlignment="1">
      <alignment vertical="center" wrapText="1"/>
    </xf>
    <xf numFmtId="165" fontId="18" fillId="2" borderId="1" xfId="1" applyNumberFormat="1" applyFont="1" applyFill="1" applyBorder="1" applyAlignment="1">
      <alignment vertical="center" wrapText="1"/>
    </xf>
    <xf numFmtId="3" fontId="18" fillId="2" borderId="1" xfId="0" applyNumberFormat="1" applyFont="1" applyFill="1" applyBorder="1" applyAlignment="1">
      <alignment horizontal="left" vertical="center" wrapText="1"/>
    </xf>
    <xf numFmtId="0" fontId="20" fillId="2" borderId="1" xfId="0" applyFont="1" applyFill="1" applyBorder="1" applyAlignment="1">
      <alignment horizontal="center" vertical="center"/>
    </xf>
    <xf numFmtId="0" fontId="20" fillId="2" borderId="1" xfId="0" applyFont="1" applyFill="1" applyBorder="1" applyAlignment="1">
      <alignment horizontal="justify" vertical="center" wrapText="1"/>
    </xf>
    <xf numFmtId="0" fontId="20" fillId="2" borderId="1" xfId="0" applyFont="1" applyFill="1" applyBorder="1" applyAlignment="1">
      <alignment horizontal="center" vertical="center" wrapText="1"/>
    </xf>
    <xf numFmtId="49" fontId="18" fillId="2" borderId="1" xfId="0" quotePrefix="1" applyNumberFormat="1" applyFont="1" applyFill="1" applyBorder="1" applyAlignment="1">
      <alignment vertical="center" wrapText="1"/>
    </xf>
    <xf numFmtId="0" fontId="20" fillId="2" borderId="1" xfId="0" applyFont="1" applyFill="1" applyBorder="1" applyAlignment="1">
      <alignment wrapText="1"/>
    </xf>
    <xf numFmtId="0" fontId="20" fillId="2" borderId="1" xfId="0" applyFont="1" applyFill="1" applyBorder="1" applyAlignment="1">
      <alignment vertical="center"/>
    </xf>
    <xf numFmtId="8" fontId="20" fillId="2" borderId="0" xfId="0" applyNumberFormat="1" applyFont="1" applyFill="1"/>
    <xf numFmtId="0" fontId="20" fillId="2" borderId="3" xfId="0" applyFont="1" applyFill="1" applyBorder="1" applyAlignment="1">
      <alignment horizontal="center" vertical="center"/>
    </xf>
    <xf numFmtId="165" fontId="20" fillId="2" borderId="0" xfId="1" applyNumberFormat="1" applyFont="1" applyFill="1" applyBorder="1" applyAlignment="1">
      <alignment horizontal="center" vertical="center" wrapText="1"/>
    </xf>
    <xf numFmtId="0" fontId="20" fillId="2" borderId="0" xfId="0" applyFont="1" applyFill="1" applyAlignment="1">
      <alignment horizontal="center" vertical="center"/>
    </xf>
    <xf numFmtId="0" fontId="20" fillId="2" borderId="1" xfId="0" applyFont="1" applyFill="1" applyBorder="1"/>
    <xf numFmtId="0" fontId="20" fillId="2" borderId="0" xfId="0" applyFont="1" applyFill="1" applyAlignment="1">
      <alignment vertical="center"/>
    </xf>
    <xf numFmtId="168" fontId="20" fillId="2" borderId="0" xfId="1" applyNumberFormat="1" applyFont="1" applyFill="1" applyBorder="1" applyAlignment="1">
      <alignment horizontal="center" vertical="center" wrapText="1"/>
    </xf>
    <xf numFmtId="168" fontId="20" fillId="2" borderId="0" xfId="0" applyNumberFormat="1" applyFont="1" applyFill="1" applyAlignment="1">
      <alignment horizontal="center" vertical="center" wrapText="1"/>
    </xf>
    <xf numFmtId="0" fontId="18" fillId="2" borderId="1" xfId="0" applyFont="1" applyFill="1" applyBorder="1" applyAlignment="1">
      <alignment horizontal="center"/>
    </xf>
    <xf numFmtId="0" fontId="20" fillId="2" borderId="1" xfId="0" applyFont="1" applyFill="1" applyBorder="1" applyAlignment="1">
      <alignment horizontal="center"/>
    </xf>
    <xf numFmtId="0" fontId="18" fillId="2" borderId="0" xfId="0" applyFont="1" applyFill="1"/>
    <xf numFmtId="168" fontId="18" fillId="2" borderId="0" xfId="1" applyNumberFormat="1" applyFont="1" applyFill="1" applyBorder="1" applyAlignment="1">
      <alignment vertical="center" wrapText="1"/>
    </xf>
    <xf numFmtId="0" fontId="20" fillId="2" borderId="0" xfId="0" applyFont="1" applyFill="1" applyAlignment="1">
      <alignment vertical="center" wrapText="1"/>
    </xf>
    <xf numFmtId="0" fontId="20" fillId="2" borderId="1" xfId="0" quotePrefix="1" applyFont="1" applyFill="1" applyBorder="1" applyAlignment="1">
      <alignment horizontal="left" vertical="center" wrapText="1"/>
    </xf>
    <xf numFmtId="0" fontId="20" fillId="2" borderId="1" xfId="15" applyFont="1" applyFill="1" applyBorder="1" applyAlignment="1">
      <alignment horizontal="left" vertical="center" wrapText="1"/>
    </xf>
    <xf numFmtId="0" fontId="29" fillId="2" borderId="1" xfId="0" applyFont="1" applyFill="1" applyBorder="1" applyAlignment="1">
      <alignment horizontal="center" vertical="center"/>
    </xf>
    <xf numFmtId="0" fontId="29" fillId="2" borderId="1" xfId="15" applyFont="1" applyFill="1" applyBorder="1" applyAlignment="1">
      <alignment horizontal="center" vertical="center" wrapText="1"/>
    </xf>
    <xf numFmtId="3" fontId="39" fillId="2" borderId="0" xfId="0" applyNumberFormat="1" applyFont="1" applyFill="1"/>
    <xf numFmtId="3" fontId="29" fillId="2" borderId="1" xfId="1" applyNumberFormat="1" applyFont="1" applyFill="1" applyBorder="1" applyAlignment="1">
      <alignment horizontal="right" vertical="center" wrapText="1"/>
    </xf>
    <xf numFmtId="0" fontId="29" fillId="2" borderId="0" xfId="15" applyFont="1" applyFill="1" applyAlignment="1">
      <alignment horizontal="center" vertical="center"/>
    </xf>
    <xf numFmtId="0" fontId="19" fillId="2" borderId="1" xfId="15" applyFont="1" applyFill="1" applyBorder="1" applyAlignment="1">
      <alignment horizontal="justify" vertical="center" wrapText="1"/>
    </xf>
    <xf numFmtId="49" fontId="19" fillId="2" borderId="1" xfId="15" applyNumberFormat="1" applyFont="1" applyFill="1" applyBorder="1" applyAlignment="1">
      <alignment horizontal="justify" vertical="center" wrapText="1"/>
    </xf>
    <xf numFmtId="0" fontId="29" fillId="2" borderId="1" xfId="15" applyFont="1" applyFill="1" applyBorder="1" applyAlignment="1">
      <alignment horizontal="left" vertical="center"/>
    </xf>
    <xf numFmtId="0" fontId="19" fillId="2" borderId="1" xfId="15" applyFont="1" applyFill="1" applyBorder="1" applyAlignment="1">
      <alignment horizontal="left" vertical="center" wrapText="1"/>
    </xf>
    <xf numFmtId="165" fontId="29" fillId="2" borderId="1" xfId="1" applyNumberFormat="1" applyFont="1" applyFill="1" applyBorder="1" applyAlignment="1">
      <alignment vertical="center"/>
    </xf>
    <xf numFmtId="165" fontId="29" fillId="2" borderId="1" xfId="1" applyNumberFormat="1" applyFont="1" applyFill="1" applyBorder="1" applyAlignment="1">
      <alignment horizontal="center" vertical="center"/>
    </xf>
    <xf numFmtId="3" fontId="19" fillId="2" borderId="1" xfId="0" applyNumberFormat="1" applyFont="1" applyFill="1" applyBorder="1" applyAlignment="1">
      <alignment horizontal="right" vertical="center" wrapText="1"/>
    </xf>
    <xf numFmtId="165" fontId="19" fillId="2" borderId="1" xfId="1" applyNumberFormat="1" applyFont="1" applyFill="1" applyBorder="1" applyAlignment="1">
      <alignment horizontal="right" vertical="center" wrapText="1"/>
    </xf>
    <xf numFmtId="0" fontId="19" fillId="2" borderId="1" xfId="0" applyFont="1" applyFill="1" applyBorder="1" applyAlignment="1">
      <alignment horizontal="center" vertical="center"/>
    </xf>
    <xf numFmtId="0" fontId="19" fillId="2" borderId="1" xfId="0" applyFont="1" applyFill="1" applyBorder="1" applyAlignment="1">
      <alignment horizontal="left" vertical="center" wrapText="1"/>
    </xf>
    <xf numFmtId="49" fontId="19" fillId="2" borderId="1" xfId="0" applyNumberFormat="1" applyFont="1" applyFill="1" applyBorder="1" applyAlignment="1">
      <alignment horizontal="left" vertical="center" wrapText="1"/>
    </xf>
    <xf numFmtId="3" fontId="19" fillId="2" borderId="1" xfId="1" applyNumberFormat="1" applyFont="1" applyFill="1" applyBorder="1" applyAlignment="1">
      <alignment horizontal="right" vertical="center" wrapText="1"/>
    </xf>
    <xf numFmtId="164" fontId="19" fillId="2" borderId="1" xfId="1" applyFont="1" applyFill="1" applyBorder="1" applyAlignment="1">
      <alignment horizontal="center" vertical="center"/>
    </xf>
    <xf numFmtId="3" fontId="29" fillId="2" borderId="0" xfId="1" applyNumberFormat="1" applyFont="1" applyFill="1" applyBorder="1" applyAlignment="1">
      <alignment horizontal="right" vertical="center" wrapText="1"/>
    </xf>
    <xf numFmtId="0" fontId="38" fillId="2" borderId="1" xfId="0" applyFont="1" applyFill="1" applyBorder="1"/>
    <xf numFmtId="3" fontId="40" fillId="2" borderId="1" xfId="0" applyNumberFormat="1" applyFont="1" applyFill="1" applyBorder="1"/>
    <xf numFmtId="0" fontId="38" fillId="2" borderId="0" xfId="0" applyFont="1" applyFill="1"/>
    <xf numFmtId="3" fontId="40" fillId="2" borderId="0" xfId="0" applyNumberFormat="1" applyFont="1" applyFill="1"/>
    <xf numFmtId="0" fontId="29" fillId="8" borderId="1" xfId="15" applyFont="1" applyFill="1" applyBorder="1" applyAlignment="1">
      <alignment horizontal="left" vertical="center" wrapText="1"/>
    </xf>
    <xf numFmtId="0" fontId="29" fillId="8" borderId="1" xfId="15" applyFont="1" applyFill="1" applyBorder="1" applyAlignment="1">
      <alignment horizontal="center" vertical="center" wrapText="1"/>
    </xf>
    <xf numFmtId="165" fontId="29" fillId="8" borderId="1" xfId="1" applyNumberFormat="1" applyFont="1" applyFill="1" applyBorder="1" applyAlignment="1">
      <alignment horizontal="right" vertical="center" wrapText="1"/>
    </xf>
    <xf numFmtId="0" fontId="29" fillId="9" borderId="1" xfId="15" applyFont="1" applyFill="1" applyBorder="1" applyAlignment="1">
      <alignment horizontal="center" vertical="center"/>
    </xf>
    <xf numFmtId="0" fontId="29" fillId="9" borderId="1" xfId="15" applyFont="1" applyFill="1" applyBorder="1" applyAlignment="1">
      <alignment horizontal="left" vertical="center" wrapText="1"/>
    </xf>
    <xf numFmtId="0" fontId="29" fillId="9" borderId="1" xfId="15" applyFont="1" applyFill="1" applyBorder="1" applyAlignment="1">
      <alignment horizontal="center" vertical="center" wrapText="1"/>
    </xf>
    <xf numFmtId="3" fontId="29" fillId="9" borderId="1" xfId="1" applyNumberFormat="1" applyFont="1" applyFill="1" applyBorder="1" applyAlignment="1">
      <alignment horizontal="right" vertical="center" wrapText="1"/>
    </xf>
    <xf numFmtId="0" fontId="29" fillId="10" borderId="1" xfId="15" applyFont="1" applyFill="1" applyBorder="1" applyAlignment="1">
      <alignment horizontal="center" vertical="center" wrapText="1"/>
    </xf>
    <xf numFmtId="0" fontId="29" fillId="10" borderId="1" xfId="15" applyFont="1" applyFill="1" applyBorder="1" applyAlignment="1">
      <alignment horizontal="justify" vertical="center" wrapText="1"/>
    </xf>
    <xf numFmtId="0" fontId="29" fillId="10" borderId="1" xfId="15" applyFont="1" applyFill="1" applyBorder="1" applyAlignment="1">
      <alignment vertical="center" wrapText="1"/>
    </xf>
    <xf numFmtId="0" fontId="29" fillId="10" borderId="1" xfId="15" applyFont="1" applyFill="1" applyBorder="1" applyAlignment="1">
      <alignment horizontal="center" vertical="center"/>
    </xf>
    <xf numFmtId="3" fontId="29" fillId="10" borderId="1" xfId="1" applyNumberFormat="1" applyFont="1" applyFill="1" applyBorder="1" applyAlignment="1">
      <alignment horizontal="right" vertical="center" wrapText="1"/>
    </xf>
    <xf numFmtId="2" fontId="29" fillId="2" borderId="1" xfId="15" applyNumberFormat="1" applyFont="1" applyFill="1" applyBorder="1" applyAlignment="1">
      <alignment horizontal="center" vertical="center"/>
    </xf>
    <xf numFmtId="164" fontId="19" fillId="2" borderId="0" xfId="1" applyFont="1" applyFill="1" applyBorder="1" applyAlignment="1">
      <alignment horizontal="right" vertical="center" wrapText="1"/>
    </xf>
    <xf numFmtId="164" fontId="39" fillId="2" borderId="0" xfId="1" applyFont="1" applyFill="1"/>
    <xf numFmtId="164" fontId="4" fillId="0" borderId="0" xfId="1" applyFont="1"/>
    <xf numFmtId="43" fontId="4" fillId="0" borderId="0" xfId="27" applyNumberFormat="1"/>
    <xf numFmtId="0" fontId="40" fillId="2" borderId="17" xfId="0" applyFont="1" applyFill="1" applyBorder="1"/>
    <xf numFmtId="0" fontId="40" fillId="2" borderId="18" xfId="0" applyFont="1" applyFill="1" applyBorder="1"/>
    <xf numFmtId="0" fontId="42" fillId="0" borderId="0" xfId="0" applyFont="1"/>
    <xf numFmtId="1" fontId="29" fillId="2" borderId="1" xfId="15" applyNumberFormat="1" applyFont="1" applyFill="1" applyBorder="1" applyAlignment="1">
      <alignment horizontal="center" vertical="center"/>
    </xf>
    <xf numFmtId="164" fontId="4" fillId="0" borderId="0" xfId="1" applyFont="1" applyAlignment="1">
      <alignment vertical="center"/>
    </xf>
    <xf numFmtId="168" fontId="21" fillId="3" borderId="1" xfId="28" applyNumberFormat="1" applyFont="1" applyFill="1" applyBorder="1" applyAlignment="1">
      <alignment horizontal="left" vertical="center"/>
    </xf>
    <xf numFmtId="0" fontId="29"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1" xfId="0" applyFont="1" applyBorder="1" applyAlignment="1">
      <alignment vertical="center"/>
    </xf>
    <xf numFmtId="3" fontId="19" fillId="0" borderId="1" xfId="0" applyNumberFormat="1" applyFont="1" applyBorder="1" applyAlignment="1">
      <alignment vertical="center"/>
    </xf>
    <xf numFmtId="3" fontId="19" fillId="0" borderId="1" xfId="0" applyNumberFormat="1" applyFont="1" applyBorder="1" applyAlignment="1">
      <alignment horizontal="right" vertical="center" wrapText="1"/>
    </xf>
    <xf numFmtId="0" fontId="19" fillId="0" borderId="1" xfId="0" applyFont="1" applyBorder="1" applyAlignment="1">
      <alignment vertical="center" wrapText="1"/>
    </xf>
    <xf numFmtId="0" fontId="19" fillId="0" borderId="1" xfId="0" applyFont="1" applyBorder="1"/>
    <xf numFmtId="3" fontId="29" fillId="0" borderId="1" xfId="0" applyNumberFormat="1" applyFont="1" applyBorder="1" applyAlignment="1">
      <alignment horizontal="right" vertical="center"/>
    </xf>
    <xf numFmtId="0" fontId="30" fillId="0" borderId="2" xfId="12" applyFont="1" applyBorder="1" applyAlignment="1">
      <alignment horizontal="center" wrapText="1"/>
    </xf>
    <xf numFmtId="0" fontId="31" fillId="4" borderId="5" xfId="12" applyFont="1" applyFill="1" applyBorder="1" applyAlignment="1">
      <alignment horizontal="center" vertical="center" wrapText="1"/>
    </xf>
    <xf numFmtId="0" fontId="31" fillId="4" borderId="6" xfId="12" applyFont="1" applyFill="1" applyBorder="1" applyAlignment="1">
      <alignment horizontal="center" vertical="center" wrapText="1"/>
    </xf>
    <xf numFmtId="0" fontId="24" fillId="0" borderId="2" xfId="27" applyFont="1" applyBorder="1" applyAlignment="1">
      <alignment horizontal="center" vertical="center" wrapText="1"/>
    </xf>
    <xf numFmtId="0" fontId="21" fillId="0" borderId="5" xfId="27" applyFont="1" applyBorder="1" applyAlignment="1">
      <alignment horizontal="center" vertical="center" wrapText="1"/>
    </xf>
    <xf numFmtId="0" fontId="21" fillId="0" borderId="7" xfId="27" applyFont="1" applyBorder="1" applyAlignment="1">
      <alignment horizontal="center" vertical="center" wrapText="1"/>
    </xf>
    <xf numFmtId="0" fontId="21" fillId="0" borderId="6" xfId="27" applyFont="1" applyBorder="1" applyAlignment="1">
      <alignment horizontal="center" vertical="center" wrapText="1"/>
    </xf>
    <xf numFmtId="0" fontId="18" fillId="0" borderId="16" xfId="15" applyFont="1" applyBorder="1" applyAlignment="1">
      <alignment horizontal="center" vertical="center" wrapText="1"/>
    </xf>
    <xf numFmtId="0" fontId="18" fillId="0" borderId="2" xfId="15" applyFont="1" applyBorder="1" applyAlignment="1">
      <alignment horizontal="center" vertical="center" wrapText="1"/>
    </xf>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18" fillId="0" borderId="1" xfId="15" applyFont="1" applyBorder="1" applyAlignment="1">
      <alignment horizontal="center" vertical="center" wrapText="1"/>
    </xf>
    <xf numFmtId="0" fontId="36" fillId="6" borderId="15" xfId="27" applyFont="1" applyFill="1" applyBorder="1" applyAlignment="1">
      <alignment horizontal="center" vertical="center" wrapText="1"/>
    </xf>
    <xf numFmtId="0" fontId="36" fillId="6" borderId="0" xfId="27" applyFont="1" applyFill="1" applyAlignment="1">
      <alignment horizontal="center" vertical="center" wrapText="1"/>
    </xf>
    <xf numFmtId="0" fontId="36" fillId="6" borderId="8" xfId="12" applyFont="1" applyFill="1" applyBorder="1" applyAlignment="1">
      <alignment horizontal="center" vertical="center" wrapText="1"/>
    </xf>
    <xf numFmtId="0" fontId="36" fillId="6" borderId="11" xfId="12" applyFont="1" applyFill="1" applyBorder="1" applyAlignment="1">
      <alignment horizontal="center" vertical="center" wrapText="1"/>
    </xf>
    <xf numFmtId="0" fontId="36" fillId="3" borderId="8" xfId="12" applyFont="1" applyFill="1" applyBorder="1" applyAlignment="1">
      <alignment horizontal="center" vertical="center" wrapText="1"/>
    </xf>
    <xf numFmtId="0" fontId="36" fillId="3" borderId="11" xfId="12" applyFont="1" applyFill="1" applyBorder="1" applyAlignment="1">
      <alignment horizontal="center" vertical="center" wrapText="1"/>
    </xf>
    <xf numFmtId="0" fontId="36" fillId="6" borderId="9" xfId="27" applyFont="1" applyFill="1" applyBorder="1" applyAlignment="1">
      <alignment horizontal="center" vertical="center" wrapText="1"/>
    </xf>
    <xf numFmtId="0" fontId="36" fillId="6" borderId="10" xfId="27" applyFont="1" applyFill="1" applyBorder="1" applyAlignment="1">
      <alignment horizontal="center" vertical="center" wrapText="1"/>
    </xf>
    <xf numFmtId="0" fontId="36" fillId="6" borderId="12" xfId="27" applyFont="1" applyFill="1" applyBorder="1" applyAlignment="1">
      <alignment horizontal="center" vertical="center" wrapText="1"/>
    </xf>
    <xf numFmtId="0" fontId="36" fillId="6" borderId="13" xfId="27" applyFont="1" applyFill="1" applyBorder="1" applyAlignment="1">
      <alignment horizontal="center" vertical="center" wrapText="1"/>
    </xf>
    <xf numFmtId="0" fontId="36" fillId="6" borderId="14" xfId="27" applyFont="1" applyFill="1" applyBorder="1" applyAlignment="1">
      <alignment horizontal="center" vertical="center" wrapText="1"/>
    </xf>
  </cellXfs>
  <cellStyles count="34">
    <cellStyle name="Comma" xfId="1" builtinId="3"/>
    <cellStyle name="Comma 2" xfId="6" xr:uid="{00000000-0005-0000-0000-000001000000}"/>
    <cellStyle name="Comma 2 2" xfId="14" xr:uid="{00000000-0005-0000-0000-000002000000}"/>
    <cellStyle name="Comma 2 2 2" xfId="10" xr:uid="{00000000-0005-0000-0000-000003000000}"/>
    <cellStyle name="Comma 2 4" xfId="18" xr:uid="{00000000-0005-0000-0000-000004000000}"/>
    <cellStyle name="Comma 3" xfId="28" xr:uid="{00000000-0005-0000-0000-000005000000}"/>
    <cellStyle name="Comma 4" xfId="31" xr:uid="{00000000-0005-0000-0000-000006000000}"/>
    <cellStyle name="Currency 2" xfId="9" xr:uid="{00000000-0005-0000-0000-000007000000}"/>
    <cellStyle name="Currency 3" xfId="19" xr:uid="{00000000-0005-0000-0000-000008000000}"/>
    <cellStyle name="Currency 3 2" xfId="25" xr:uid="{00000000-0005-0000-0000-000009000000}"/>
    <cellStyle name="Hyperlink 2" xfId="8" xr:uid="{00000000-0005-0000-0000-00000A000000}"/>
    <cellStyle name="Ledger 17 x 11 in" xfId="3" xr:uid="{00000000-0005-0000-0000-00000B000000}"/>
    <cellStyle name="Normal" xfId="0" builtinId="0"/>
    <cellStyle name="Normal 10" xfId="30" xr:uid="{00000000-0005-0000-0000-00000D000000}"/>
    <cellStyle name="Normal 11" xfId="32" xr:uid="{246236EA-530F-416B-8A70-C2F4FAB369DC}"/>
    <cellStyle name="Normal 12" xfId="33" xr:uid="{F44B61D2-1CEB-40AA-BE26-6032A0389D2F}"/>
    <cellStyle name="Normal 2" xfId="2" xr:uid="{00000000-0005-0000-0000-00000E000000}"/>
    <cellStyle name="Normal 2 2" xfId="16" xr:uid="{00000000-0005-0000-0000-00000F000000}"/>
    <cellStyle name="Normal 2 2 2" xfId="12" xr:uid="{00000000-0005-0000-0000-000010000000}"/>
    <cellStyle name="Normal 3" xfId="5" xr:uid="{00000000-0005-0000-0000-000011000000}"/>
    <cellStyle name="Normal 3 2" xfId="11" xr:uid="{00000000-0005-0000-0000-000012000000}"/>
    <cellStyle name="Normal 30 2" xfId="15" xr:uid="{00000000-0005-0000-0000-000013000000}"/>
    <cellStyle name="Normal 4" xfId="17" xr:uid="{00000000-0005-0000-0000-000014000000}"/>
    <cellStyle name="Normal 4 2" xfId="27" xr:uid="{00000000-0005-0000-0000-000015000000}"/>
    <cellStyle name="Normal 5" xfId="22" xr:uid="{00000000-0005-0000-0000-000016000000}"/>
    <cellStyle name="Normal 6" xfId="23" xr:uid="{00000000-0005-0000-0000-000017000000}"/>
    <cellStyle name="Normal 7" xfId="13" xr:uid="{00000000-0005-0000-0000-000018000000}"/>
    <cellStyle name="Normal 7 2" xfId="20" xr:uid="{00000000-0005-0000-0000-000019000000}"/>
    <cellStyle name="Normal 8" xfId="24" xr:uid="{00000000-0005-0000-0000-00001A000000}"/>
    <cellStyle name="Normal 9" xfId="26" xr:uid="{00000000-0005-0000-0000-00001B000000}"/>
    <cellStyle name="Percent 2" xfId="7" xr:uid="{00000000-0005-0000-0000-00001C000000}"/>
    <cellStyle name="Percent 3" xfId="29" xr:uid="{00000000-0005-0000-0000-00001D000000}"/>
    <cellStyle name="QATable" xfId="21" xr:uid="{00000000-0005-0000-0000-00001E000000}"/>
    <cellStyle name="Style 1" xfId="4" xr:uid="{00000000-0005-0000-0000-00001F000000}"/>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xdr:col>
      <xdr:colOff>0</xdr:colOff>
      <xdr:row>120</xdr:row>
      <xdr:rowOff>0</xdr:rowOff>
    </xdr:from>
    <xdr:ext cx="587375" cy="329143"/>
    <xdr:pic>
      <xdr:nvPicPr>
        <xdr:cNvPr id="2" name="Control 33" hidden="1">
          <a:extLst>
            <a:ext uri="{FF2B5EF4-FFF2-40B4-BE49-F238E27FC236}">
              <a16:creationId xmlns:a16="http://schemas.microsoft.com/office/drawing/2014/main" id="{00000000-0008-0000-0100-000002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3" name="Control 33" hidden="1">
          <a:extLst>
            <a:ext uri="{FF2B5EF4-FFF2-40B4-BE49-F238E27FC236}">
              <a16:creationId xmlns:a16="http://schemas.microsoft.com/office/drawing/2014/main" id="{00000000-0008-0000-0100-000003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4" name="Control 33" hidden="1">
          <a:extLst>
            <a:ext uri="{FF2B5EF4-FFF2-40B4-BE49-F238E27FC236}">
              <a16:creationId xmlns:a16="http://schemas.microsoft.com/office/drawing/2014/main" id="{00000000-0008-0000-0100-000004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5" name="Control 33" hidden="1">
          <a:extLst>
            <a:ext uri="{FF2B5EF4-FFF2-40B4-BE49-F238E27FC236}">
              <a16:creationId xmlns:a16="http://schemas.microsoft.com/office/drawing/2014/main" id="{00000000-0008-0000-0100-000005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6" name="Control 33" hidden="1">
          <a:extLst>
            <a:ext uri="{FF2B5EF4-FFF2-40B4-BE49-F238E27FC236}">
              <a16:creationId xmlns:a16="http://schemas.microsoft.com/office/drawing/2014/main" id="{00000000-0008-0000-0100-000006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7" name="Control 33" hidden="1">
          <a:extLst>
            <a:ext uri="{FF2B5EF4-FFF2-40B4-BE49-F238E27FC236}">
              <a16:creationId xmlns:a16="http://schemas.microsoft.com/office/drawing/2014/main" id="{00000000-0008-0000-0100-000007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8" name="Control 33" hidden="1">
          <a:extLst>
            <a:ext uri="{FF2B5EF4-FFF2-40B4-BE49-F238E27FC236}">
              <a16:creationId xmlns:a16="http://schemas.microsoft.com/office/drawing/2014/main" id="{00000000-0008-0000-0100-000008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9" name="Control 33" hidden="1">
          <a:extLst>
            <a:ext uri="{FF2B5EF4-FFF2-40B4-BE49-F238E27FC236}">
              <a16:creationId xmlns:a16="http://schemas.microsoft.com/office/drawing/2014/main" id="{00000000-0008-0000-0100-000009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10" name="Control 33" hidden="1">
          <a:extLst>
            <a:ext uri="{FF2B5EF4-FFF2-40B4-BE49-F238E27FC236}">
              <a16:creationId xmlns:a16="http://schemas.microsoft.com/office/drawing/2014/main" id="{00000000-0008-0000-0100-00000A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11" name="Control 33" hidden="1">
          <a:extLst>
            <a:ext uri="{FF2B5EF4-FFF2-40B4-BE49-F238E27FC236}">
              <a16:creationId xmlns:a16="http://schemas.microsoft.com/office/drawing/2014/main" id="{00000000-0008-0000-0100-00000B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12" name="Control 33" hidden="1">
          <a:extLst>
            <a:ext uri="{FF2B5EF4-FFF2-40B4-BE49-F238E27FC236}">
              <a16:creationId xmlns:a16="http://schemas.microsoft.com/office/drawing/2014/main" id="{00000000-0008-0000-0100-00000C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13" name="Control 33" hidden="1">
          <a:extLst>
            <a:ext uri="{FF2B5EF4-FFF2-40B4-BE49-F238E27FC236}">
              <a16:creationId xmlns:a16="http://schemas.microsoft.com/office/drawing/2014/main" id="{00000000-0008-0000-0100-00000D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14" name="Control 33" hidden="1">
          <a:extLst>
            <a:ext uri="{FF2B5EF4-FFF2-40B4-BE49-F238E27FC236}">
              <a16:creationId xmlns:a16="http://schemas.microsoft.com/office/drawing/2014/main" id="{00000000-0008-0000-0100-00000E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15" name="Control 33" hidden="1">
          <a:extLst>
            <a:ext uri="{FF2B5EF4-FFF2-40B4-BE49-F238E27FC236}">
              <a16:creationId xmlns:a16="http://schemas.microsoft.com/office/drawing/2014/main" id="{00000000-0008-0000-0100-00000F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16" name="Control 33" hidden="1">
          <a:extLst>
            <a:ext uri="{FF2B5EF4-FFF2-40B4-BE49-F238E27FC236}">
              <a16:creationId xmlns:a16="http://schemas.microsoft.com/office/drawing/2014/main" id="{00000000-0008-0000-0100-000010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17" name="Control 33" hidden="1">
          <a:extLst>
            <a:ext uri="{FF2B5EF4-FFF2-40B4-BE49-F238E27FC236}">
              <a16:creationId xmlns:a16="http://schemas.microsoft.com/office/drawing/2014/main" id="{00000000-0008-0000-0100-000011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18" name="Control 33" hidden="1">
          <a:extLst>
            <a:ext uri="{FF2B5EF4-FFF2-40B4-BE49-F238E27FC236}">
              <a16:creationId xmlns:a16="http://schemas.microsoft.com/office/drawing/2014/main" id="{00000000-0008-0000-0100-000012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19" name="Control 33" hidden="1">
          <a:extLst>
            <a:ext uri="{FF2B5EF4-FFF2-40B4-BE49-F238E27FC236}">
              <a16:creationId xmlns:a16="http://schemas.microsoft.com/office/drawing/2014/main" id="{00000000-0008-0000-0100-000013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20" name="Control 33" hidden="1">
          <a:extLst>
            <a:ext uri="{FF2B5EF4-FFF2-40B4-BE49-F238E27FC236}">
              <a16:creationId xmlns:a16="http://schemas.microsoft.com/office/drawing/2014/main" id="{00000000-0008-0000-0100-000014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21" name="Control 33" hidden="1">
          <a:extLst>
            <a:ext uri="{FF2B5EF4-FFF2-40B4-BE49-F238E27FC236}">
              <a16:creationId xmlns:a16="http://schemas.microsoft.com/office/drawing/2014/main" id="{00000000-0008-0000-0100-000015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22" name="Control 33" hidden="1">
          <a:extLst>
            <a:ext uri="{FF2B5EF4-FFF2-40B4-BE49-F238E27FC236}">
              <a16:creationId xmlns:a16="http://schemas.microsoft.com/office/drawing/2014/main" id="{00000000-0008-0000-0100-000016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23" name="Control 33" hidden="1">
          <a:extLst>
            <a:ext uri="{FF2B5EF4-FFF2-40B4-BE49-F238E27FC236}">
              <a16:creationId xmlns:a16="http://schemas.microsoft.com/office/drawing/2014/main" id="{00000000-0008-0000-0100-000017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24" name="Control 33" hidden="1">
          <a:extLst>
            <a:ext uri="{FF2B5EF4-FFF2-40B4-BE49-F238E27FC236}">
              <a16:creationId xmlns:a16="http://schemas.microsoft.com/office/drawing/2014/main" id="{00000000-0008-0000-0100-000018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25" name="Control 33" hidden="1">
          <a:extLst>
            <a:ext uri="{FF2B5EF4-FFF2-40B4-BE49-F238E27FC236}">
              <a16:creationId xmlns:a16="http://schemas.microsoft.com/office/drawing/2014/main" id="{00000000-0008-0000-0100-000019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26" name="Control 33" hidden="1">
          <a:extLst>
            <a:ext uri="{FF2B5EF4-FFF2-40B4-BE49-F238E27FC236}">
              <a16:creationId xmlns:a16="http://schemas.microsoft.com/office/drawing/2014/main" id="{00000000-0008-0000-0100-00001A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27" name="Control 33" hidden="1">
          <a:extLst>
            <a:ext uri="{FF2B5EF4-FFF2-40B4-BE49-F238E27FC236}">
              <a16:creationId xmlns:a16="http://schemas.microsoft.com/office/drawing/2014/main" id="{00000000-0008-0000-0100-00001B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28" name="Control 33" hidden="1">
          <a:extLst>
            <a:ext uri="{FF2B5EF4-FFF2-40B4-BE49-F238E27FC236}">
              <a16:creationId xmlns:a16="http://schemas.microsoft.com/office/drawing/2014/main" id="{00000000-0008-0000-0100-00001C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29" name="Control 33" hidden="1">
          <a:extLst>
            <a:ext uri="{FF2B5EF4-FFF2-40B4-BE49-F238E27FC236}">
              <a16:creationId xmlns:a16="http://schemas.microsoft.com/office/drawing/2014/main" id="{00000000-0008-0000-0100-00001D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30" name="Control 33" hidden="1">
          <a:extLst>
            <a:ext uri="{FF2B5EF4-FFF2-40B4-BE49-F238E27FC236}">
              <a16:creationId xmlns:a16="http://schemas.microsoft.com/office/drawing/2014/main" id="{00000000-0008-0000-0100-00001E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31" name="Control 33" hidden="1">
          <a:extLst>
            <a:ext uri="{FF2B5EF4-FFF2-40B4-BE49-F238E27FC236}">
              <a16:creationId xmlns:a16="http://schemas.microsoft.com/office/drawing/2014/main" id="{00000000-0008-0000-0100-00001F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32" name="Control 33" hidden="1">
          <a:extLst>
            <a:ext uri="{FF2B5EF4-FFF2-40B4-BE49-F238E27FC236}">
              <a16:creationId xmlns:a16="http://schemas.microsoft.com/office/drawing/2014/main" id="{00000000-0008-0000-0100-000020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33" name="Control 33" hidden="1">
          <a:extLst>
            <a:ext uri="{FF2B5EF4-FFF2-40B4-BE49-F238E27FC236}">
              <a16:creationId xmlns:a16="http://schemas.microsoft.com/office/drawing/2014/main" id="{00000000-0008-0000-0100-000021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34" name="Control 33" hidden="1">
          <a:extLst>
            <a:ext uri="{FF2B5EF4-FFF2-40B4-BE49-F238E27FC236}">
              <a16:creationId xmlns:a16="http://schemas.microsoft.com/office/drawing/2014/main" id="{00000000-0008-0000-0100-000022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35" name="Control 33" hidden="1">
          <a:extLst>
            <a:ext uri="{FF2B5EF4-FFF2-40B4-BE49-F238E27FC236}">
              <a16:creationId xmlns:a16="http://schemas.microsoft.com/office/drawing/2014/main" id="{00000000-0008-0000-0100-000023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36" name="Control 33" hidden="1">
          <a:extLst>
            <a:ext uri="{FF2B5EF4-FFF2-40B4-BE49-F238E27FC236}">
              <a16:creationId xmlns:a16="http://schemas.microsoft.com/office/drawing/2014/main" id="{00000000-0008-0000-0100-000024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37" name="Control 33" hidden="1">
          <a:extLst>
            <a:ext uri="{FF2B5EF4-FFF2-40B4-BE49-F238E27FC236}">
              <a16:creationId xmlns:a16="http://schemas.microsoft.com/office/drawing/2014/main" id="{00000000-0008-0000-0100-000025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8" name="Control 33" hidden="1">
          <a:extLst>
            <a:ext uri="{FF2B5EF4-FFF2-40B4-BE49-F238E27FC236}">
              <a16:creationId xmlns:a16="http://schemas.microsoft.com/office/drawing/2014/main" id="{00000000-0008-0000-0100-000026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9" name="Control 33" hidden="1">
          <a:extLst>
            <a:ext uri="{FF2B5EF4-FFF2-40B4-BE49-F238E27FC236}">
              <a16:creationId xmlns:a16="http://schemas.microsoft.com/office/drawing/2014/main" id="{00000000-0008-0000-0100-000027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0" name="Control 33" hidden="1">
          <a:extLst>
            <a:ext uri="{FF2B5EF4-FFF2-40B4-BE49-F238E27FC236}">
              <a16:creationId xmlns:a16="http://schemas.microsoft.com/office/drawing/2014/main" id="{00000000-0008-0000-0100-000028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1" name="Control 33" hidden="1">
          <a:extLst>
            <a:ext uri="{FF2B5EF4-FFF2-40B4-BE49-F238E27FC236}">
              <a16:creationId xmlns:a16="http://schemas.microsoft.com/office/drawing/2014/main" id="{00000000-0008-0000-0100-000029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2" name="Control 33" hidden="1">
          <a:extLst>
            <a:ext uri="{FF2B5EF4-FFF2-40B4-BE49-F238E27FC236}">
              <a16:creationId xmlns:a16="http://schemas.microsoft.com/office/drawing/2014/main" id="{00000000-0008-0000-0100-00002A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3" name="Control 33" hidden="1">
          <a:extLst>
            <a:ext uri="{FF2B5EF4-FFF2-40B4-BE49-F238E27FC236}">
              <a16:creationId xmlns:a16="http://schemas.microsoft.com/office/drawing/2014/main" id="{00000000-0008-0000-0100-00002B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4" name="Control 33" hidden="1">
          <a:extLst>
            <a:ext uri="{FF2B5EF4-FFF2-40B4-BE49-F238E27FC236}">
              <a16:creationId xmlns:a16="http://schemas.microsoft.com/office/drawing/2014/main" id="{00000000-0008-0000-0100-00002C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5" name="Control 33" hidden="1">
          <a:extLst>
            <a:ext uri="{FF2B5EF4-FFF2-40B4-BE49-F238E27FC236}">
              <a16:creationId xmlns:a16="http://schemas.microsoft.com/office/drawing/2014/main" id="{00000000-0008-0000-0100-00002D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6" name="Control 33" hidden="1">
          <a:extLst>
            <a:ext uri="{FF2B5EF4-FFF2-40B4-BE49-F238E27FC236}">
              <a16:creationId xmlns:a16="http://schemas.microsoft.com/office/drawing/2014/main" id="{00000000-0008-0000-0100-00002E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7" name="Control 33" hidden="1">
          <a:extLst>
            <a:ext uri="{FF2B5EF4-FFF2-40B4-BE49-F238E27FC236}">
              <a16:creationId xmlns:a16="http://schemas.microsoft.com/office/drawing/2014/main" id="{00000000-0008-0000-0100-00002F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8" name="Control 33" hidden="1">
          <a:extLst>
            <a:ext uri="{FF2B5EF4-FFF2-40B4-BE49-F238E27FC236}">
              <a16:creationId xmlns:a16="http://schemas.microsoft.com/office/drawing/2014/main" id="{00000000-0008-0000-0100-000030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9" name="Control 33" hidden="1">
          <a:extLst>
            <a:ext uri="{FF2B5EF4-FFF2-40B4-BE49-F238E27FC236}">
              <a16:creationId xmlns:a16="http://schemas.microsoft.com/office/drawing/2014/main" id="{00000000-0008-0000-0100-000031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50" name="Control 33" hidden="1">
          <a:extLst>
            <a:ext uri="{FF2B5EF4-FFF2-40B4-BE49-F238E27FC236}">
              <a16:creationId xmlns:a16="http://schemas.microsoft.com/office/drawing/2014/main" id="{00000000-0008-0000-0100-000032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51" name="Control 33" hidden="1">
          <a:extLst>
            <a:ext uri="{FF2B5EF4-FFF2-40B4-BE49-F238E27FC236}">
              <a16:creationId xmlns:a16="http://schemas.microsoft.com/office/drawing/2014/main" id="{00000000-0008-0000-0100-000033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52" name="Control 33" hidden="1">
          <a:extLst>
            <a:ext uri="{FF2B5EF4-FFF2-40B4-BE49-F238E27FC236}">
              <a16:creationId xmlns:a16="http://schemas.microsoft.com/office/drawing/2014/main" id="{00000000-0008-0000-0100-000034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53" name="Control 33" hidden="1">
          <a:extLst>
            <a:ext uri="{FF2B5EF4-FFF2-40B4-BE49-F238E27FC236}">
              <a16:creationId xmlns:a16="http://schemas.microsoft.com/office/drawing/2014/main" id="{00000000-0008-0000-0100-000035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54" name="Control 33" hidden="1">
          <a:extLst>
            <a:ext uri="{FF2B5EF4-FFF2-40B4-BE49-F238E27FC236}">
              <a16:creationId xmlns:a16="http://schemas.microsoft.com/office/drawing/2014/main" id="{00000000-0008-0000-0100-000036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55" name="Control 33" hidden="1">
          <a:extLst>
            <a:ext uri="{FF2B5EF4-FFF2-40B4-BE49-F238E27FC236}">
              <a16:creationId xmlns:a16="http://schemas.microsoft.com/office/drawing/2014/main" id="{00000000-0008-0000-0100-000037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56" name="Control 33" hidden="1">
          <a:extLst>
            <a:ext uri="{FF2B5EF4-FFF2-40B4-BE49-F238E27FC236}">
              <a16:creationId xmlns:a16="http://schemas.microsoft.com/office/drawing/2014/main" id="{00000000-0008-0000-0100-000038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57" name="Control 33" hidden="1">
          <a:extLst>
            <a:ext uri="{FF2B5EF4-FFF2-40B4-BE49-F238E27FC236}">
              <a16:creationId xmlns:a16="http://schemas.microsoft.com/office/drawing/2014/main" id="{00000000-0008-0000-0100-000039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58" name="Control 33" hidden="1">
          <a:extLst>
            <a:ext uri="{FF2B5EF4-FFF2-40B4-BE49-F238E27FC236}">
              <a16:creationId xmlns:a16="http://schemas.microsoft.com/office/drawing/2014/main" id="{00000000-0008-0000-0100-00003A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59" name="Control 33" hidden="1">
          <a:extLst>
            <a:ext uri="{FF2B5EF4-FFF2-40B4-BE49-F238E27FC236}">
              <a16:creationId xmlns:a16="http://schemas.microsoft.com/office/drawing/2014/main" id="{00000000-0008-0000-0100-00003B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60" name="Control 33" hidden="1">
          <a:extLst>
            <a:ext uri="{FF2B5EF4-FFF2-40B4-BE49-F238E27FC236}">
              <a16:creationId xmlns:a16="http://schemas.microsoft.com/office/drawing/2014/main" id="{00000000-0008-0000-0100-00003C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61" name="Control 33" hidden="1">
          <a:extLst>
            <a:ext uri="{FF2B5EF4-FFF2-40B4-BE49-F238E27FC236}">
              <a16:creationId xmlns:a16="http://schemas.microsoft.com/office/drawing/2014/main" id="{00000000-0008-0000-0100-00003D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62" name="Control 33" hidden="1">
          <a:extLst>
            <a:ext uri="{FF2B5EF4-FFF2-40B4-BE49-F238E27FC236}">
              <a16:creationId xmlns:a16="http://schemas.microsoft.com/office/drawing/2014/main" id="{00000000-0008-0000-0100-00003E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63" name="Control 33" hidden="1">
          <a:extLst>
            <a:ext uri="{FF2B5EF4-FFF2-40B4-BE49-F238E27FC236}">
              <a16:creationId xmlns:a16="http://schemas.microsoft.com/office/drawing/2014/main" id="{00000000-0008-0000-0100-00003F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64" name="Control 33" hidden="1">
          <a:extLst>
            <a:ext uri="{FF2B5EF4-FFF2-40B4-BE49-F238E27FC236}">
              <a16:creationId xmlns:a16="http://schemas.microsoft.com/office/drawing/2014/main" id="{00000000-0008-0000-0100-000040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65" name="Control 33" hidden="1">
          <a:extLst>
            <a:ext uri="{FF2B5EF4-FFF2-40B4-BE49-F238E27FC236}">
              <a16:creationId xmlns:a16="http://schemas.microsoft.com/office/drawing/2014/main" id="{00000000-0008-0000-0100-000041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66" name="Control 33" hidden="1">
          <a:extLst>
            <a:ext uri="{FF2B5EF4-FFF2-40B4-BE49-F238E27FC236}">
              <a16:creationId xmlns:a16="http://schemas.microsoft.com/office/drawing/2014/main" id="{00000000-0008-0000-0100-000042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67" name="Control 33" hidden="1">
          <a:extLst>
            <a:ext uri="{FF2B5EF4-FFF2-40B4-BE49-F238E27FC236}">
              <a16:creationId xmlns:a16="http://schemas.microsoft.com/office/drawing/2014/main" id="{00000000-0008-0000-0100-000043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68" name="Control 33" hidden="1">
          <a:extLst>
            <a:ext uri="{FF2B5EF4-FFF2-40B4-BE49-F238E27FC236}">
              <a16:creationId xmlns:a16="http://schemas.microsoft.com/office/drawing/2014/main" id="{00000000-0008-0000-0100-000044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69" name="Control 33" hidden="1">
          <a:extLst>
            <a:ext uri="{FF2B5EF4-FFF2-40B4-BE49-F238E27FC236}">
              <a16:creationId xmlns:a16="http://schemas.microsoft.com/office/drawing/2014/main" id="{00000000-0008-0000-0100-000045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70" name="Control 33" hidden="1">
          <a:extLst>
            <a:ext uri="{FF2B5EF4-FFF2-40B4-BE49-F238E27FC236}">
              <a16:creationId xmlns:a16="http://schemas.microsoft.com/office/drawing/2014/main" id="{00000000-0008-0000-0100-000046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71" name="Control 33" hidden="1">
          <a:extLst>
            <a:ext uri="{FF2B5EF4-FFF2-40B4-BE49-F238E27FC236}">
              <a16:creationId xmlns:a16="http://schemas.microsoft.com/office/drawing/2014/main" id="{00000000-0008-0000-0100-000047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72" name="Control 33" hidden="1">
          <a:extLst>
            <a:ext uri="{FF2B5EF4-FFF2-40B4-BE49-F238E27FC236}">
              <a16:creationId xmlns:a16="http://schemas.microsoft.com/office/drawing/2014/main" id="{00000000-0008-0000-0100-000048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73" name="Control 33" hidden="1">
          <a:extLst>
            <a:ext uri="{FF2B5EF4-FFF2-40B4-BE49-F238E27FC236}">
              <a16:creationId xmlns:a16="http://schemas.microsoft.com/office/drawing/2014/main" id="{00000000-0008-0000-0100-000049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74" name="Control 33" hidden="1">
          <a:extLst>
            <a:ext uri="{FF2B5EF4-FFF2-40B4-BE49-F238E27FC236}">
              <a16:creationId xmlns:a16="http://schemas.microsoft.com/office/drawing/2014/main" id="{00000000-0008-0000-0100-00004A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75" name="Control 33" hidden="1">
          <a:extLst>
            <a:ext uri="{FF2B5EF4-FFF2-40B4-BE49-F238E27FC236}">
              <a16:creationId xmlns:a16="http://schemas.microsoft.com/office/drawing/2014/main" id="{00000000-0008-0000-0100-00004B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76" name="Control 33" hidden="1">
          <a:extLst>
            <a:ext uri="{FF2B5EF4-FFF2-40B4-BE49-F238E27FC236}">
              <a16:creationId xmlns:a16="http://schemas.microsoft.com/office/drawing/2014/main" id="{00000000-0008-0000-0100-00004C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77" name="Control 33" hidden="1">
          <a:extLst>
            <a:ext uri="{FF2B5EF4-FFF2-40B4-BE49-F238E27FC236}">
              <a16:creationId xmlns:a16="http://schemas.microsoft.com/office/drawing/2014/main" id="{00000000-0008-0000-0100-00004D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78" name="Control 33" hidden="1">
          <a:extLst>
            <a:ext uri="{FF2B5EF4-FFF2-40B4-BE49-F238E27FC236}">
              <a16:creationId xmlns:a16="http://schemas.microsoft.com/office/drawing/2014/main" id="{00000000-0008-0000-0100-00004E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79" name="Control 33" hidden="1">
          <a:extLst>
            <a:ext uri="{FF2B5EF4-FFF2-40B4-BE49-F238E27FC236}">
              <a16:creationId xmlns:a16="http://schemas.microsoft.com/office/drawing/2014/main" id="{00000000-0008-0000-0100-00004F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80" name="Control 33" hidden="1">
          <a:extLst>
            <a:ext uri="{FF2B5EF4-FFF2-40B4-BE49-F238E27FC236}">
              <a16:creationId xmlns:a16="http://schemas.microsoft.com/office/drawing/2014/main" id="{00000000-0008-0000-0100-000050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81" name="Control 33" hidden="1">
          <a:extLst>
            <a:ext uri="{FF2B5EF4-FFF2-40B4-BE49-F238E27FC236}">
              <a16:creationId xmlns:a16="http://schemas.microsoft.com/office/drawing/2014/main" id="{00000000-0008-0000-0100-000051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82" name="Control 33" hidden="1">
          <a:extLst>
            <a:ext uri="{FF2B5EF4-FFF2-40B4-BE49-F238E27FC236}">
              <a16:creationId xmlns:a16="http://schemas.microsoft.com/office/drawing/2014/main" id="{00000000-0008-0000-0100-000052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83" name="Control 33" hidden="1">
          <a:extLst>
            <a:ext uri="{FF2B5EF4-FFF2-40B4-BE49-F238E27FC236}">
              <a16:creationId xmlns:a16="http://schemas.microsoft.com/office/drawing/2014/main" id="{00000000-0008-0000-0100-000053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84" name="Control 33" hidden="1">
          <a:extLst>
            <a:ext uri="{FF2B5EF4-FFF2-40B4-BE49-F238E27FC236}">
              <a16:creationId xmlns:a16="http://schemas.microsoft.com/office/drawing/2014/main" id="{00000000-0008-0000-0100-000054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85" name="Control 33" hidden="1">
          <a:extLst>
            <a:ext uri="{FF2B5EF4-FFF2-40B4-BE49-F238E27FC236}">
              <a16:creationId xmlns:a16="http://schemas.microsoft.com/office/drawing/2014/main" id="{00000000-0008-0000-0100-000055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86" name="Control 33" hidden="1">
          <a:extLst>
            <a:ext uri="{FF2B5EF4-FFF2-40B4-BE49-F238E27FC236}">
              <a16:creationId xmlns:a16="http://schemas.microsoft.com/office/drawing/2014/main" id="{00000000-0008-0000-0100-000056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87" name="Control 33" hidden="1">
          <a:extLst>
            <a:ext uri="{FF2B5EF4-FFF2-40B4-BE49-F238E27FC236}">
              <a16:creationId xmlns:a16="http://schemas.microsoft.com/office/drawing/2014/main" id="{00000000-0008-0000-0100-000057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88" name="Control 33" hidden="1">
          <a:extLst>
            <a:ext uri="{FF2B5EF4-FFF2-40B4-BE49-F238E27FC236}">
              <a16:creationId xmlns:a16="http://schemas.microsoft.com/office/drawing/2014/main" id="{00000000-0008-0000-0100-000058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89" name="Control 33" hidden="1">
          <a:extLst>
            <a:ext uri="{FF2B5EF4-FFF2-40B4-BE49-F238E27FC236}">
              <a16:creationId xmlns:a16="http://schemas.microsoft.com/office/drawing/2014/main" id="{00000000-0008-0000-0100-000059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90" name="Control 33" hidden="1">
          <a:extLst>
            <a:ext uri="{FF2B5EF4-FFF2-40B4-BE49-F238E27FC236}">
              <a16:creationId xmlns:a16="http://schemas.microsoft.com/office/drawing/2014/main" id="{00000000-0008-0000-0100-00005A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91" name="Control 33" hidden="1">
          <a:extLst>
            <a:ext uri="{FF2B5EF4-FFF2-40B4-BE49-F238E27FC236}">
              <a16:creationId xmlns:a16="http://schemas.microsoft.com/office/drawing/2014/main" id="{00000000-0008-0000-0100-00005B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92" name="Control 33" hidden="1">
          <a:extLst>
            <a:ext uri="{FF2B5EF4-FFF2-40B4-BE49-F238E27FC236}">
              <a16:creationId xmlns:a16="http://schemas.microsoft.com/office/drawing/2014/main" id="{00000000-0008-0000-0100-00005C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93" name="Control 33" hidden="1">
          <a:extLst>
            <a:ext uri="{FF2B5EF4-FFF2-40B4-BE49-F238E27FC236}">
              <a16:creationId xmlns:a16="http://schemas.microsoft.com/office/drawing/2014/main" id="{00000000-0008-0000-0100-00005D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94" name="Control 33" hidden="1">
          <a:extLst>
            <a:ext uri="{FF2B5EF4-FFF2-40B4-BE49-F238E27FC236}">
              <a16:creationId xmlns:a16="http://schemas.microsoft.com/office/drawing/2014/main" id="{00000000-0008-0000-0100-00005E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95" name="Control 33" hidden="1">
          <a:extLst>
            <a:ext uri="{FF2B5EF4-FFF2-40B4-BE49-F238E27FC236}">
              <a16:creationId xmlns:a16="http://schemas.microsoft.com/office/drawing/2014/main" id="{00000000-0008-0000-0100-00005F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96" name="Control 33" hidden="1">
          <a:extLst>
            <a:ext uri="{FF2B5EF4-FFF2-40B4-BE49-F238E27FC236}">
              <a16:creationId xmlns:a16="http://schemas.microsoft.com/office/drawing/2014/main" id="{00000000-0008-0000-0100-000060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97" name="Control 33" hidden="1">
          <a:extLst>
            <a:ext uri="{FF2B5EF4-FFF2-40B4-BE49-F238E27FC236}">
              <a16:creationId xmlns:a16="http://schemas.microsoft.com/office/drawing/2014/main" id="{00000000-0008-0000-0100-000061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98" name="Control 33" hidden="1">
          <a:extLst>
            <a:ext uri="{FF2B5EF4-FFF2-40B4-BE49-F238E27FC236}">
              <a16:creationId xmlns:a16="http://schemas.microsoft.com/office/drawing/2014/main" id="{00000000-0008-0000-0100-000062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99" name="Control 33" hidden="1">
          <a:extLst>
            <a:ext uri="{FF2B5EF4-FFF2-40B4-BE49-F238E27FC236}">
              <a16:creationId xmlns:a16="http://schemas.microsoft.com/office/drawing/2014/main" id="{00000000-0008-0000-0100-000063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100" name="Control 33" hidden="1">
          <a:extLst>
            <a:ext uri="{FF2B5EF4-FFF2-40B4-BE49-F238E27FC236}">
              <a16:creationId xmlns:a16="http://schemas.microsoft.com/office/drawing/2014/main" id="{00000000-0008-0000-0100-000064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101" name="Control 33" hidden="1">
          <a:extLst>
            <a:ext uri="{FF2B5EF4-FFF2-40B4-BE49-F238E27FC236}">
              <a16:creationId xmlns:a16="http://schemas.microsoft.com/office/drawing/2014/main" id="{00000000-0008-0000-0100-000065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102" name="Control 33" hidden="1">
          <a:extLst>
            <a:ext uri="{FF2B5EF4-FFF2-40B4-BE49-F238E27FC236}">
              <a16:creationId xmlns:a16="http://schemas.microsoft.com/office/drawing/2014/main" id="{00000000-0008-0000-0100-000066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103" name="Control 33" hidden="1">
          <a:extLst>
            <a:ext uri="{FF2B5EF4-FFF2-40B4-BE49-F238E27FC236}">
              <a16:creationId xmlns:a16="http://schemas.microsoft.com/office/drawing/2014/main" id="{00000000-0008-0000-0100-000067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104" name="Control 33" hidden="1">
          <a:extLst>
            <a:ext uri="{FF2B5EF4-FFF2-40B4-BE49-F238E27FC236}">
              <a16:creationId xmlns:a16="http://schemas.microsoft.com/office/drawing/2014/main" id="{00000000-0008-0000-0100-000068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105" name="Control 33" hidden="1">
          <a:extLst>
            <a:ext uri="{FF2B5EF4-FFF2-40B4-BE49-F238E27FC236}">
              <a16:creationId xmlns:a16="http://schemas.microsoft.com/office/drawing/2014/main" id="{00000000-0008-0000-0100-000069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106" name="Control 33" hidden="1">
          <a:extLst>
            <a:ext uri="{FF2B5EF4-FFF2-40B4-BE49-F238E27FC236}">
              <a16:creationId xmlns:a16="http://schemas.microsoft.com/office/drawing/2014/main" id="{00000000-0008-0000-0100-00006A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107" name="Control 33" hidden="1">
          <a:extLst>
            <a:ext uri="{FF2B5EF4-FFF2-40B4-BE49-F238E27FC236}">
              <a16:creationId xmlns:a16="http://schemas.microsoft.com/office/drawing/2014/main" id="{00000000-0008-0000-0100-00006B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108" name="Control 33" hidden="1">
          <a:extLst>
            <a:ext uri="{FF2B5EF4-FFF2-40B4-BE49-F238E27FC236}">
              <a16:creationId xmlns:a16="http://schemas.microsoft.com/office/drawing/2014/main" id="{00000000-0008-0000-0100-00006C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109" name="Control 33" hidden="1">
          <a:extLst>
            <a:ext uri="{FF2B5EF4-FFF2-40B4-BE49-F238E27FC236}">
              <a16:creationId xmlns:a16="http://schemas.microsoft.com/office/drawing/2014/main" id="{00000000-0008-0000-0100-00006D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110" name="Control 33" hidden="1">
          <a:extLst>
            <a:ext uri="{FF2B5EF4-FFF2-40B4-BE49-F238E27FC236}">
              <a16:creationId xmlns:a16="http://schemas.microsoft.com/office/drawing/2014/main" id="{00000000-0008-0000-0100-00006E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111" name="Control 33" hidden="1">
          <a:extLst>
            <a:ext uri="{FF2B5EF4-FFF2-40B4-BE49-F238E27FC236}">
              <a16:creationId xmlns:a16="http://schemas.microsoft.com/office/drawing/2014/main" id="{00000000-0008-0000-0100-00006F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112" name="Control 33" hidden="1">
          <a:extLst>
            <a:ext uri="{FF2B5EF4-FFF2-40B4-BE49-F238E27FC236}">
              <a16:creationId xmlns:a16="http://schemas.microsoft.com/office/drawing/2014/main" id="{00000000-0008-0000-0100-000070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113" name="Control 33" hidden="1">
          <a:extLst>
            <a:ext uri="{FF2B5EF4-FFF2-40B4-BE49-F238E27FC236}">
              <a16:creationId xmlns:a16="http://schemas.microsoft.com/office/drawing/2014/main" id="{00000000-0008-0000-0100-000071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114" name="Control 33" hidden="1">
          <a:extLst>
            <a:ext uri="{FF2B5EF4-FFF2-40B4-BE49-F238E27FC236}">
              <a16:creationId xmlns:a16="http://schemas.microsoft.com/office/drawing/2014/main" id="{00000000-0008-0000-0100-000072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115" name="Control 33" hidden="1">
          <a:extLst>
            <a:ext uri="{FF2B5EF4-FFF2-40B4-BE49-F238E27FC236}">
              <a16:creationId xmlns:a16="http://schemas.microsoft.com/office/drawing/2014/main" id="{00000000-0008-0000-0100-000073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92618"/>
    <xdr:pic>
      <xdr:nvPicPr>
        <xdr:cNvPr id="116" name="Control 33" hidden="1">
          <a:extLst>
            <a:ext uri="{FF2B5EF4-FFF2-40B4-BE49-F238E27FC236}">
              <a16:creationId xmlns:a16="http://schemas.microsoft.com/office/drawing/2014/main" id="{00000000-0008-0000-0100-000074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2618"/>
        </a:xfrm>
        <a:prstGeom prst="rect">
          <a:avLst/>
        </a:prstGeom>
        <a:noFill/>
        <a:ln w="9525">
          <a:miter lim="800000"/>
          <a:headEnd/>
          <a:tailEnd/>
        </a:ln>
      </xdr:spPr>
    </xdr:pic>
    <xdr:clientData/>
  </xdr:oneCellAnchor>
  <xdr:oneCellAnchor>
    <xdr:from>
      <xdr:col>1</xdr:col>
      <xdr:colOff>0</xdr:colOff>
      <xdr:row>120</xdr:row>
      <xdr:rowOff>0</xdr:rowOff>
    </xdr:from>
    <xdr:ext cx="587375" cy="192618"/>
    <xdr:pic>
      <xdr:nvPicPr>
        <xdr:cNvPr id="117" name="Control 33" hidden="1">
          <a:extLst>
            <a:ext uri="{FF2B5EF4-FFF2-40B4-BE49-F238E27FC236}">
              <a16:creationId xmlns:a16="http://schemas.microsoft.com/office/drawing/2014/main" id="{00000000-0008-0000-0100-000075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2618"/>
        </a:xfrm>
        <a:prstGeom prst="rect">
          <a:avLst/>
        </a:prstGeom>
        <a:noFill/>
        <a:ln w="9525">
          <a:miter lim="800000"/>
          <a:headEnd/>
          <a:tailEnd/>
        </a:ln>
      </xdr:spPr>
    </xdr:pic>
    <xdr:clientData/>
  </xdr:oneCellAnchor>
  <xdr:oneCellAnchor>
    <xdr:from>
      <xdr:col>1</xdr:col>
      <xdr:colOff>0</xdr:colOff>
      <xdr:row>120</xdr:row>
      <xdr:rowOff>0</xdr:rowOff>
    </xdr:from>
    <xdr:ext cx="587375" cy="192618"/>
    <xdr:pic>
      <xdr:nvPicPr>
        <xdr:cNvPr id="118" name="Control 33" hidden="1">
          <a:extLst>
            <a:ext uri="{FF2B5EF4-FFF2-40B4-BE49-F238E27FC236}">
              <a16:creationId xmlns:a16="http://schemas.microsoft.com/office/drawing/2014/main" id="{00000000-0008-0000-0100-000076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2618"/>
        </a:xfrm>
        <a:prstGeom prst="rect">
          <a:avLst/>
        </a:prstGeom>
        <a:noFill/>
        <a:ln w="9525">
          <a:miter lim="800000"/>
          <a:headEnd/>
          <a:tailEnd/>
        </a:ln>
      </xdr:spPr>
    </xdr:pic>
    <xdr:clientData/>
  </xdr:oneCellAnchor>
  <xdr:oneCellAnchor>
    <xdr:from>
      <xdr:col>1</xdr:col>
      <xdr:colOff>0</xdr:colOff>
      <xdr:row>120</xdr:row>
      <xdr:rowOff>0</xdr:rowOff>
    </xdr:from>
    <xdr:ext cx="587375" cy="192618"/>
    <xdr:pic>
      <xdr:nvPicPr>
        <xdr:cNvPr id="119" name="Control 33" hidden="1">
          <a:extLst>
            <a:ext uri="{FF2B5EF4-FFF2-40B4-BE49-F238E27FC236}">
              <a16:creationId xmlns:a16="http://schemas.microsoft.com/office/drawing/2014/main" id="{00000000-0008-0000-0100-000077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2618"/>
        </a:xfrm>
        <a:prstGeom prst="rect">
          <a:avLst/>
        </a:prstGeom>
        <a:noFill/>
        <a:ln w="9525">
          <a:miter lim="800000"/>
          <a:headEnd/>
          <a:tailEnd/>
        </a:ln>
      </xdr:spPr>
    </xdr:pic>
    <xdr:clientData/>
  </xdr:oneCellAnchor>
  <xdr:oneCellAnchor>
    <xdr:from>
      <xdr:col>1</xdr:col>
      <xdr:colOff>0</xdr:colOff>
      <xdr:row>120</xdr:row>
      <xdr:rowOff>0</xdr:rowOff>
    </xdr:from>
    <xdr:ext cx="587375" cy="192618"/>
    <xdr:pic>
      <xdr:nvPicPr>
        <xdr:cNvPr id="120" name="Control 33" hidden="1">
          <a:extLst>
            <a:ext uri="{FF2B5EF4-FFF2-40B4-BE49-F238E27FC236}">
              <a16:creationId xmlns:a16="http://schemas.microsoft.com/office/drawing/2014/main" id="{00000000-0008-0000-0100-000078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2618"/>
        </a:xfrm>
        <a:prstGeom prst="rect">
          <a:avLst/>
        </a:prstGeom>
        <a:noFill/>
        <a:ln w="9525">
          <a:miter lim="800000"/>
          <a:headEnd/>
          <a:tailEnd/>
        </a:ln>
      </xdr:spPr>
    </xdr:pic>
    <xdr:clientData/>
  </xdr:oneCellAnchor>
  <xdr:oneCellAnchor>
    <xdr:from>
      <xdr:col>1</xdr:col>
      <xdr:colOff>0</xdr:colOff>
      <xdr:row>120</xdr:row>
      <xdr:rowOff>0</xdr:rowOff>
    </xdr:from>
    <xdr:ext cx="587375" cy="192618"/>
    <xdr:pic>
      <xdr:nvPicPr>
        <xdr:cNvPr id="121" name="Control 33" hidden="1">
          <a:extLst>
            <a:ext uri="{FF2B5EF4-FFF2-40B4-BE49-F238E27FC236}">
              <a16:creationId xmlns:a16="http://schemas.microsoft.com/office/drawing/2014/main" id="{00000000-0008-0000-0100-000079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2618"/>
        </a:xfrm>
        <a:prstGeom prst="rect">
          <a:avLst/>
        </a:prstGeom>
        <a:noFill/>
        <a:ln w="9525">
          <a:miter lim="800000"/>
          <a:headEnd/>
          <a:tailEnd/>
        </a:ln>
      </xdr:spPr>
    </xdr:pic>
    <xdr:clientData/>
  </xdr:oneCellAnchor>
  <xdr:oneCellAnchor>
    <xdr:from>
      <xdr:col>1</xdr:col>
      <xdr:colOff>0</xdr:colOff>
      <xdr:row>120</xdr:row>
      <xdr:rowOff>0</xdr:rowOff>
    </xdr:from>
    <xdr:ext cx="587375" cy="198965"/>
    <xdr:pic>
      <xdr:nvPicPr>
        <xdr:cNvPr id="122" name="Control 33" hidden="1">
          <a:extLst>
            <a:ext uri="{FF2B5EF4-FFF2-40B4-BE49-F238E27FC236}">
              <a16:creationId xmlns:a16="http://schemas.microsoft.com/office/drawing/2014/main" id="{00000000-0008-0000-0100-00007A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8965"/>
        </a:xfrm>
        <a:prstGeom prst="rect">
          <a:avLst/>
        </a:prstGeom>
        <a:noFill/>
        <a:ln w="9525">
          <a:miter lim="800000"/>
          <a:headEnd/>
          <a:tailEnd/>
        </a:ln>
      </xdr:spPr>
    </xdr:pic>
    <xdr:clientData/>
  </xdr:oneCellAnchor>
  <xdr:oneCellAnchor>
    <xdr:from>
      <xdr:col>1</xdr:col>
      <xdr:colOff>0</xdr:colOff>
      <xdr:row>120</xdr:row>
      <xdr:rowOff>0</xdr:rowOff>
    </xdr:from>
    <xdr:ext cx="587375" cy="198965"/>
    <xdr:pic>
      <xdr:nvPicPr>
        <xdr:cNvPr id="123" name="Control 33" hidden="1">
          <a:extLst>
            <a:ext uri="{FF2B5EF4-FFF2-40B4-BE49-F238E27FC236}">
              <a16:creationId xmlns:a16="http://schemas.microsoft.com/office/drawing/2014/main" id="{00000000-0008-0000-0100-00007B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8965"/>
        </a:xfrm>
        <a:prstGeom prst="rect">
          <a:avLst/>
        </a:prstGeom>
        <a:noFill/>
        <a:ln w="9525">
          <a:miter lim="800000"/>
          <a:headEnd/>
          <a:tailEnd/>
        </a:ln>
      </xdr:spPr>
    </xdr:pic>
    <xdr:clientData/>
  </xdr:oneCellAnchor>
  <xdr:oneCellAnchor>
    <xdr:from>
      <xdr:col>1</xdr:col>
      <xdr:colOff>0</xdr:colOff>
      <xdr:row>120</xdr:row>
      <xdr:rowOff>0</xdr:rowOff>
    </xdr:from>
    <xdr:ext cx="587375" cy="198965"/>
    <xdr:pic>
      <xdr:nvPicPr>
        <xdr:cNvPr id="124" name="Control 33" hidden="1">
          <a:extLst>
            <a:ext uri="{FF2B5EF4-FFF2-40B4-BE49-F238E27FC236}">
              <a16:creationId xmlns:a16="http://schemas.microsoft.com/office/drawing/2014/main" id="{00000000-0008-0000-0100-00007C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8965"/>
        </a:xfrm>
        <a:prstGeom prst="rect">
          <a:avLst/>
        </a:prstGeom>
        <a:noFill/>
        <a:ln w="9525">
          <a:miter lim="800000"/>
          <a:headEnd/>
          <a:tailEnd/>
        </a:ln>
      </xdr:spPr>
    </xdr:pic>
    <xdr:clientData/>
  </xdr:oneCellAnchor>
  <xdr:oneCellAnchor>
    <xdr:from>
      <xdr:col>1</xdr:col>
      <xdr:colOff>0</xdr:colOff>
      <xdr:row>120</xdr:row>
      <xdr:rowOff>0</xdr:rowOff>
    </xdr:from>
    <xdr:ext cx="587375" cy="198965"/>
    <xdr:pic>
      <xdr:nvPicPr>
        <xdr:cNvPr id="125" name="Control 33" hidden="1">
          <a:extLst>
            <a:ext uri="{FF2B5EF4-FFF2-40B4-BE49-F238E27FC236}">
              <a16:creationId xmlns:a16="http://schemas.microsoft.com/office/drawing/2014/main" id="{00000000-0008-0000-0100-00007D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8965"/>
        </a:xfrm>
        <a:prstGeom prst="rect">
          <a:avLst/>
        </a:prstGeom>
        <a:noFill/>
        <a:ln w="9525">
          <a:miter lim="800000"/>
          <a:headEnd/>
          <a:tailEnd/>
        </a:ln>
      </xdr:spPr>
    </xdr:pic>
    <xdr:clientData/>
  </xdr:oneCellAnchor>
  <xdr:oneCellAnchor>
    <xdr:from>
      <xdr:col>1</xdr:col>
      <xdr:colOff>0</xdr:colOff>
      <xdr:row>120</xdr:row>
      <xdr:rowOff>0</xdr:rowOff>
    </xdr:from>
    <xdr:ext cx="587375" cy="198965"/>
    <xdr:pic>
      <xdr:nvPicPr>
        <xdr:cNvPr id="126" name="Control 33" hidden="1">
          <a:extLst>
            <a:ext uri="{FF2B5EF4-FFF2-40B4-BE49-F238E27FC236}">
              <a16:creationId xmlns:a16="http://schemas.microsoft.com/office/drawing/2014/main" id="{00000000-0008-0000-0100-00007E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8965"/>
        </a:xfrm>
        <a:prstGeom prst="rect">
          <a:avLst/>
        </a:prstGeom>
        <a:noFill/>
        <a:ln w="9525">
          <a:miter lim="800000"/>
          <a:headEnd/>
          <a:tailEnd/>
        </a:ln>
      </xdr:spPr>
    </xdr:pic>
    <xdr:clientData/>
  </xdr:oneCellAnchor>
  <xdr:oneCellAnchor>
    <xdr:from>
      <xdr:col>1</xdr:col>
      <xdr:colOff>0</xdr:colOff>
      <xdr:row>120</xdr:row>
      <xdr:rowOff>0</xdr:rowOff>
    </xdr:from>
    <xdr:ext cx="587375" cy="198965"/>
    <xdr:pic>
      <xdr:nvPicPr>
        <xdr:cNvPr id="127" name="Control 33" hidden="1">
          <a:extLst>
            <a:ext uri="{FF2B5EF4-FFF2-40B4-BE49-F238E27FC236}">
              <a16:creationId xmlns:a16="http://schemas.microsoft.com/office/drawing/2014/main" id="{00000000-0008-0000-0100-00007F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8965"/>
        </a:xfrm>
        <a:prstGeom prst="rect">
          <a:avLst/>
        </a:prstGeom>
        <a:noFill/>
        <a:ln w="9525">
          <a:miter lim="800000"/>
          <a:headEnd/>
          <a:tailEnd/>
        </a:ln>
      </xdr:spPr>
    </xdr:pic>
    <xdr:clientData/>
  </xdr:oneCellAnchor>
  <xdr:oneCellAnchor>
    <xdr:from>
      <xdr:col>1</xdr:col>
      <xdr:colOff>0</xdr:colOff>
      <xdr:row>120</xdr:row>
      <xdr:rowOff>0</xdr:rowOff>
    </xdr:from>
    <xdr:ext cx="587375" cy="192619"/>
    <xdr:pic>
      <xdr:nvPicPr>
        <xdr:cNvPr id="128" name="Control 33" hidden="1">
          <a:extLst>
            <a:ext uri="{FF2B5EF4-FFF2-40B4-BE49-F238E27FC236}">
              <a16:creationId xmlns:a16="http://schemas.microsoft.com/office/drawing/2014/main" id="{00000000-0008-0000-0100-000080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2619"/>
        </a:xfrm>
        <a:prstGeom prst="rect">
          <a:avLst/>
        </a:prstGeom>
        <a:noFill/>
        <a:ln w="9525">
          <a:miter lim="800000"/>
          <a:headEnd/>
          <a:tailEnd/>
        </a:ln>
      </xdr:spPr>
    </xdr:pic>
    <xdr:clientData/>
  </xdr:oneCellAnchor>
  <xdr:oneCellAnchor>
    <xdr:from>
      <xdr:col>1</xdr:col>
      <xdr:colOff>0</xdr:colOff>
      <xdr:row>120</xdr:row>
      <xdr:rowOff>0</xdr:rowOff>
    </xdr:from>
    <xdr:ext cx="587375" cy="192619"/>
    <xdr:pic>
      <xdr:nvPicPr>
        <xdr:cNvPr id="129" name="Control 33" hidden="1">
          <a:extLst>
            <a:ext uri="{FF2B5EF4-FFF2-40B4-BE49-F238E27FC236}">
              <a16:creationId xmlns:a16="http://schemas.microsoft.com/office/drawing/2014/main" id="{00000000-0008-0000-0100-000081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2619"/>
        </a:xfrm>
        <a:prstGeom prst="rect">
          <a:avLst/>
        </a:prstGeom>
        <a:noFill/>
        <a:ln w="9525">
          <a:miter lim="800000"/>
          <a:headEnd/>
          <a:tailEnd/>
        </a:ln>
      </xdr:spPr>
    </xdr:pic>
    <xdr:clientData/>
  </xdr:oneCellAnchor>
  <xdr:oneCellAnchor>
    <xdr:from>
      <xdr:col>1</xdr:col>
      <xdr:colOff>0</xdr:colOff>
      <xdr:row>120</xdr:row>
      <xdr:rowOff>0</xdr:rowOff>
    </xdr:from>
    <xdr:ext cx="587375" cy="192619"/>
    <xdr:pic>
      <xdr:nvPicPr>
        <xdr:cNvPr id="130" name="Control 33" hidden="1">
          <a:extLst>
            <a:ext uri="{FF2B5EF4-FFF2-40B4-BE49-F238E27FC236}">
              <a16:creationId xmlns:a16="http://schemas.microsoft.com/office/drawing/2014/main" id="{00000000-0008-0000-0100-000082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2619"/>
        </a:xfrm>
        <a:prstGeom prst="rect">
          <a:avLst/>
        </a:prstGeom>
        <a:noFill/>
        <a:ln w="9525">
          <a:miter lim="800000"/>
          <a:headEnd/>
          <a:tailEnd/>
        </a:ln>
      </xdr:spPr>
    </xdr:pic>
    <xdr:clientData/>
  </xdr:oneCellAnchor>
  <xdr:oneCellAnchor>
    <xdr:from>
      <xdr:col>1</xdr:col>
      <xdr:colOff>0</xdr:colOff>
      <xdr:row>120</xdr:row>
      <xdr:rowOff>0</xdr:rowOff>
    </xdr:from>
    <xdr:ext cx="587375" cy="192619"/>
    <xdr:pic>
      <xdr:nvPicPr>
        <xdr:cNvPr id="131" name="Control 33" hidden="1">
          <a:extLst>
            <a:ext uri="{FF2B5EF4-FFF2-40B4-BE49-F238E27FC236}">
              <a16:creationId xmlns:a16="http://schemas.microsoft.com/office/drawing/2014/main" id="{00000000-0008-0000-0100-000083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2619"/>
        </a:xfrm>
        <a:prstGeom prst="rect">
          <a:avLst/>
        </a:prstGeom>
        <a:noFill/>
        <a:ln w="9525">
          <a:miter lim="800000"/>
          <a:headEnd/>
          <a:tailEnd/>
        </a:ln>
      </xdr:spPr>
    </xdr:pic>
    <xdr:clientData/>
  </xdr:oneCellAnchor>
  <xdr:oneCellAnchor>
    <xdr:from>
      <xdr:col>1</xdr:col>
      <xdr:colOff>0</xdr:colOff>
      <xdr:row>120</xdr:row>
      <xdr:rowOff>0</xdr:rowOff>
    </xdr:from>
    <xdr:ext cx="587375" cy="192619"/>
    <xdr:pic>
      <xdr:nvPicPr>
        <xdr:cNvPr id="132" name="Control 33" hidden="1">
          <a:extLst>
            <a:ext uri="{FF2B5EF4-FFF2-40B4-BE49-F238E27FC236}">
              <a16:creationId xmlns:a16="http://schemas.microsoft.com/office/drawing/2014/main" id="{00000000-0008-0000-0100-000084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2619"/>
        </a:xfrm>
        <a:prstGeom prst="rect">
          <a:avLst/>
        </a:prstGeom>
        <a:noFill/>
        <a:ln w="9525">
          <a:miter lim="800000"/>
          <a:headEnd/>
          <a:tailEnd/>
        </a:ln>
      </xdr:spPr>
    </xdr:pic>
    <xdr:clientData/>
  </xdr:oneCellAnchor>
  <xdr:oneCellAnchor>
    <xdr:from>
      <xdr:col>1</xdr:col>
      <xdr:colOff>0</xdr:colOff>
      <xdr:row>120</xdr:row>
      <xdr:rowOff>0</xdr:rowOff>
    </xdr:from>
    <xdr:ext cx="587375" cy="192619"/>
    <xdr:pic>
      <xdr:nvPicPr>
        <xdr:cNvPr id="133" name="Control 33" hidden="1">
          <a:extLst>
            <a:ext uri="{FF2B5EF4-FFF2-40B4-BE49-F238E27FC236}">
              <a16:creationId xmlns:a16="http://schemas.microsoft.com/office/drawing/2014/main" id="{00000000-0008-0000-0100-000085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2619"/>
        </a:xfrm>
        <a:prstGeom prst="rect">
          <a:avLst/>
        </a:prstGeom>
        <a:noFill/>
        <a:ln w="9525">
          <a:miter lim="800000"/>
          <a:headEnd/>
          <a:tailEnd/>
        </a:ln>
      </xdr:spPr>
    </xdr:pic>
    <xdr:clientData/>
  </xdr:oneCellAnchor>
  <xdr:oneCellAnchor>
    <xdr:from>
      <xdr:col>1</xdr:col>
      <xdr:colOff>0</xdr:colOff>
      <xdr:row>120</xdr:row>
      <xdr:rowOff>0</xdr:rowOff>
    </xdr:from>
    <xdr:ext cx="587375" cy="192619"/>
    <xdr:pic>
      <xdr:nvPicPr>
        <xdr:cNvPr id="134" name="Control 33" hidden="1">
          <a:extLst>
            <a:ext uri="{FF2B5EF4-FFF2-40B4-BE49-F238E27FC236}">
              <a16:creationId xmlns:a16="http://schemas.microsoft.com/office/drawing/2014/main" id="{00000000-0008-0000-0100-000086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2619"/>
        </a:xfrm>
        <a:prstGeom prst="rect">
          <a:avLst/>
        </a:prstGeom>
        <a:noFill/>
        <a:ln w="9525">
          <a:miter lim="800000"/>
          <a:headEnd/>
          <a:tailEnd/>
        </a:ln>
      </xdr:spPr>
    </xdr:pic>
    <xdr:clientData/>
  </xdr:oneCellAnchor>
  <xdr:oneCellAnchor>
    <xdr:from>
      <xdr:col>1</xdr:col>
      <xdr:colOff>0</xdr:colOff>
      <xdr:row>120</xdr:row>
      <xdr:rowOff>0</xdr:rowOff>
    </xdr:from>
    <xdr:ext cx="587375" cy="192619"/>
    <xdr:pic>
      <xdr:nvPicPr>
        <xdr:cNvPr id="135" name="Control 33" hidden="1">
          <a:extLst>
            <a:ext uri="{FF2B5EF4-FFF2-40B4-BE49-F238E27FC236}">
              <a16:creationId xmlns:a16="http://schemas.microsoft.com/office/drawing/2014/main" id="{00000000-0008-0000-0100-000087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2619"/>
        </a:xfrm>
        <a:prstGeom prst="rect">
          <a:avLst/>
        </a:prstGeom>
        <a:noFill/>
        <a:ln w="9525">
          <a:miter lim="800000"/>
          <a:headEnd/>
          <a:tailEnd/>
        </a:ln>
      </xdr:spPr>
    </xdr:pic>
    <xdr:clientData/>
  </xdr:oneCellAnchor>
  <xdr:oneCellAnchor>
    <xdr:from>
      <xdr:col>1</xdr:col>
      <xdr:colOff>0</xdr:colOff>
      <xdr:row>120</xdr:row>
      <xdr:rowOff>0</xdr:rowOff>
    </xdr:from>
    <xdr:ext cx="587375" cy="192619"/>
    <xdr:pic>
      <xdr:nvPicPr>
        <xdr:cNvPr id="136" name="Control 33" hidden="1">
          <a:extLst>
            <a:ext uri="{FF2B5EF4-FFF2-40B4-BE49-F238E27FC236}">
              <a16:creationId xmlns:a16="http://schemas.microsoft.com/office/drawing/2014/main" id="{00000000-0008-0000-0100-000088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2619"/>
        </a:xfrm>
        <a:prstGeom prst="rect">
          <a:avLst/>
        </a:prstGeom>
        <a:noFill/>
        <a:ln w="9525">
          <a:miter lim="800000"/>
          <a:headEnd/>
          <a:tailEnd/>
        </a:ln>
      </xdr:spPr>
    </xdr:pic>
    <xdr:clientData/>
  </xdr:oneCellAnchor>
  <xdr:oneCellAnchor>
    <xdr:from>
      <xdr:col>1</xdr:col>
      <xdr:colOff>0</xdr:colOff>
      <xdr:row>120</xdr:row>
      <xdr:rowOff>0</xdr:rowOff>
    </xdr:from>
    <xdr:ext cx="587375" cy="192619"/>
    <xdr:pic>
      <xdr:nvPicPr>
        <xdr:cNvPr id="137" name="Control 33" hidden="1">
          <a:extLst>
            <a:ext uri="{FF2B5EF4-FFF2-40B4-BE49-F238E27FC236}">
              <a16:creationId xmlns:a16="http://schemas.microsoft.com/office/drawing/2014/main" id="{00000000-0008-0000-0100-000089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2619"/>
        </a:xfrm>
        <a:prstGeom prst="rect">
          <a:avLst/>
        </a:prstGeom>
        <a:noFill/>
        <a:ln w="9525">
          <a:miter lim="800000"/>
          <a:headEnd/>
          <a:tailEnd/>
        </a:ln>
      </xdr:spPr>
    </xdr:pic>
    <xdr:clientData/>
  </xdr:oneCellAnchor>
  <xdr:oneCellAnchor>
    <xdr:from>
      <xdr:col>1</xdr:col>
      <xdr:colOff>0</xdr:colOff>
      <xdr:row>120</xdr:row>
      <xdr:rowOff>0</xdr:rowOff>
    </xdr:from>
    <xdr:ext cx="587375" cy="192619"/>
    <xdr:pic>
      <xdr:nvPicPr>
        <xdr:cNvPr id="138" name="Control 33" hidden="1">
          <a:extLst>
            <a:ext uri="{FF2B5EF4-FFF2-40B4-BE49-F238E27FC236}">
              <a16:creationId xmlns:a16="http://schemas.microsoft.com/office/drawing/2014/main" id="{00000000-0008-0000-0100-00008A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2619"/>
        </a:xfrm>
        <a:prstGeom prst="rect">
          <a:avLst/>
        </a:prstGeom>
        <a:noFill/>
        <a:ln w="9525">
          <a:miter lim="800000"/>
          <a:headEnd/>
          <a:tailEnd/>
        </a:ln>
      </xdr:spPr>
    </xdr:pic>
    <xdr:clientData/>
  </xdr:oneCellAnchor>
  <xdr:oneCellAnchor>
    <xdr:from>
      <xdr:col>1</xdr:col>
      <xdr:colOff>0</xdr:colOff>
      <xdr:row>120</xdr:row>
      <xdr:rowOff>0</xdr:rowOff>
    </xdr:from>
    <xdr:ext cx="587375" cy="192619"/>
    <xdr:pic>
      <xdr:nvPicPr>
        <xdr:cNvPr id="139" name="Control 33" hidden="1">
          <a:extLst>
            <a:ext uri="{FF2B5EF4-FFF2-40B4-BE49-F238E27FC236}">
              <a16:creationId xmlns:a16="http://schemas.microsoft.com/office/drawing/2014/main" id="{00000000-0008-0000-0100-00008B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2619"/>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40" name="Control 33" hidden="1">
          <a:extLst>
            <a:ext uri="{FF2B5EF4-FFF2-40B4-BE49-F238E27FC236}">
              <a16:creationId xmlns:a16="http://schemas.microsoft.com/office/drawing/2014/main" id="{00000000-0008-0000-0100-00008C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41" name="Control 33" hidden="1">
          <a:extLst>
            <a:ext uri="{FF2B5EF4-FFF2-40B4-BE49-F238E27FC236}">
              <a16:creationId xmlns:a16="http://schemas.microsoft.com/office/drawing/2014/main" id="{00000000-0008-0000-0100-00008D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42" name="Control 33" hidden="1">
          <a:extLst>
            <a:ext uri="{FF2B5EF4-FFF2-40B4-BE49-F238E27FC236}">
              <a16:creationId xmlns:a16="http://schemas.microsoft.com/office/drawing/2014/main" id="{00000000-0008-0000-0100-00008E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43" name="Control 33" hidden="1">
          <a:extLst>
            <a:ext uri="{FF2B5EF4-FFF2-40B4-BE49-F238E27FC236}">
              <a16:creationId xmlns:a16="http://schemas.microsoft.com/office/drawing/2014/main" id="{00000000-0008-0000-0100-00008F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44" name="Control 33" hidden="1">
          <a:extLst>
            <a:ext uri="{FF2B5EF4-FFF2-40B4-BE49-F238E27FC236}">
              <a16:creationId xmlns:a16="http://schemas.microsoft.com/office/drawing/2014/main" id="{00000000-0008-0000-0100-000090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45" name="Control 33" hidden="1">
          <a:extLst>
            <a:ext uri="{FF2B5EF4-FFF2-40B4-BE49-F238E27FC236}">
              <a16:creationId xmlns:a16="http://schemas.microsoft.com/office/drawing/2014/main" id="{00000000-0008-0000-0100-000091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46" name="Control 33" hidden="1">
          <a:extLst>
            <a:ext uri="{FF2B5EF4-FFF2-40B4-BE49-F238E27FC236}">
              <a16:creationId xmlns:a16="http://schemas.microsoft.com/office/drawing/2014/main" id="{00000000-0008-0000-0100-000092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47" name="Control 33" hidden="1">
          <a:extLst>
            <a:ext uri="{FF2B5EF4-FFF2-40B4-BE49-F238E27FC236}">
              <a16:creationId xmlns:a16="http://schemas.microsoft.com/office/drawing/2014/main" id="{00000000-0008-0000-0100-000093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48" name="Control 33" hidden="1">
          <a:extLst>
            <a:ext uri="{FF2B5EF4-FFF2-40B4-BE49-F238E27FC236}">
              <a16:creationId xmlns:a16="http://schemas.microsoft.com/office/drawing/2014/main" id="{00000000-0008-0000-0100-000094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49" name="Control 33" hidden="1">
          <a:extLst>
            <a:ext uri="{FF2B5EF4-FFF2-40B4-BE49-F238E27FC236}">
              <a16:creationId xmlns:a16="http://schemas.microsoft.com/office/drawing/2014/main" id="{00000000-0008-0000-0100-000095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50" name="Control 33" hidden="1">
          <a:extLst>
            <a:ext uri="{FF2B5EF4-FFF2-40B4-BE49-F238E27FC236}">
              <a16:creationId xmlns:a16="http://schemas.microsoft.com/office/drawing/2014/main" id="{00000000-0008-0000-0100-000096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51" name="Control 33" hidden="1">
          <a:extLst>
            <a:ext uri="{FF2B5EF4-FFF2-40B4-BE49-F238E27FC236}">
              <a16:creationId xmlns:a16="http://schemas.microsoft.com/office/drawing/2014/main" id="{00000000-0008-0000-0100-000097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52" name="Control 33" hidden="1">
          <a:extLst>
            <a:ext uri="{FF2B5EF4-FFF2-40B4-BE49-F238E27FC236}">
              <a16:creationId xmlns:a16="http://schemas.microsoft.com/office/drawing/2014/main" id="{00000000-0008-0000-0100-000098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53" name="Control 33" hidden="1">
          <a:extLst>
            <a:ext uri="{FF2B5EF4-FFF2-40B4-BE49-F238E27FC236}">
              <a16:creationId xmlns:a16="http://schemas.microsoft.com/office/drawing/2014/main" id="{00000000-0008-0000-0100-000099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54" name="Control 33" hidden="1">
          <a:extLst>
            <a:ext uri="{FF2B5EF4-FFF2-40B4-BE49-F238E27FC236}">
              <a16:creationId xmlns:a16="http://schemas.microsoft.com/office/drawing/2014/main" id="{00000000-0008-0000-0100-00009A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55" name="Control 33" hidden="1">
          <a:extLst>
            <a:ext uri="{FF2B5EF4-FFF2-40B4-BE49-F238E27FC236}">
              <a16:creationId xmlns:a16="http://schemas.microsoft.com/office/drawing/2014/main" id="{00000000-0008-0000-0100-00009B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56" name="Control 33" hidden="1">
          <a:extLst>
            <a:ext uri="{FF2B5EF4-FFF2-40B4-BE49-F238E27FC236}">
              <a16:creationId xmlns:a16="http://schemas.microsoft.com/office/drawing/2014/main" id="{00000000-0008-0000-0100-00009C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57" name="Control 33" hidden="1">
          <a:extLst>
            <a:ext uri="{FF2B5EF4-FFF2-40B4-BE49-F238E27FC236}">
              <a16:creationId xmlns:a16="http://schemas.microsoft.com/office/drawing/2014/main" id="{00000000-0008-0000-0100-00009D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58" name="Control 33" hidden="1">
          <a:extLst>
            <a:ext uri="{FF2B5EF4-FFF2-40B4-BE49-F238E27FC236}">
              <a16:creationId xmlns:a16="http://schemas.microsoft.com/office/drawing/2014/main" id="{00000000-0008-0000-0100-00009E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59" name="Control 33" hidden="1">
          <a:extLst>
            <a:ext uri="{FF2B5EF4-FFF2-40B4-BE49-F238E27FC236}">
              <a16:creationId xmlns:a16="http://schemas.microsoft.com/office/drawing/2014/main" id="{00000000-0008-0000-0100-00009F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60" name="Control 33" hidden="1">
          <a:extLst>
            <a:ext uri="{FF2B5EF4-FFF2-40B4-BE49-F238E27FC236}">
              <a16:creationId xmlns:a16="http://schemas.microsoft.com/office/drawing/2014/main" id="{00000000-0008-0000-0100-0000A0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61" name="Control 33" hidden="1">
          <a:extLst>
            <a:ext uri="{FF2B5EF4-FFF2-40B4-BE49-F238E27FC236}">
              <a16:creationId xmlns:a16="http://schemas.microsoft.com/office/drawing/2014/main" id="{00000000-0008-0000-0100-0000A1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62" name="Control 33" hidden="1">
          <a:extLst>
            <a:ext uri="{FF2B5EF4-FFF2-40B4-BE49-F238E27FC236}">
              <a16:creationId xmlns:a16="http://schemas.microsoft.com/office/drawing/2014/main" id="{00000000-0008-0000-0100-0000A2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163" name="Control 33" hidden="1">
          <a:extLst>
            <a:ext uri="{FF2B5EF4-FFF2-40B4-BE49-F238E27FC236}">
              <a16:creationId xmlns:a16="http://schemas.microsoft.com/office/drawing/2014/main" id="{00000000-0008-0000-0100-0000A3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164" name="Control 33" hidden="1">
          <a:extLst>
            <a:ext uri="{FF2B5EF4-FFF2-40B4-BE49-F238E27FC236}">
              <a16:creationId xmlns:a16="http://schemas.microsoft.com/office/drawing/2014/main" id="{00000000-0008-0000-0100-0000A4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165" name="Control 33" hidden="1">
          <a:extLst>
            <a:ext uri="{FF2B5EF4-FFF2-40B4-BE49-F238E27FC236}">
              <a16:creationId xmlns:a16="http://schemas.microsoft.com/office/drawing/2014/main" id="{00000000-0008-0000-0100-0000A5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166" name="Control 33" hidden="1">
          <a:extLst>
            <a:ext uri="{FF2B5EF4-FFF2-40B4-BE49-F238E27FC236}">
              <a16:creationId xmlns:a16="http://schemas.microsoft.com/office/drawing/2014/main" id="{00000000-0008-0000-0100-0000A6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167" name="Control 33" hidden="1">
          <a:extLst>
            <a:ext uri="{FF2B5EF4-FFF2-40B4-BE49-F238E27FC236}">
              <a16:creationId xmlns:a16="http://schemas.microsoft.com/office/drawing/2014/main" id="{00000000-0008-0000-0100-0000A7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168" name="Control 33" hidden="1">
          <a:extLst>
            <a:ext uri="{FF2B5EF4-FFF2-40B4-BE49-F238E27FC236}">
              <a16:creationId xmlns:a16="http://schemas.microsoft.com/office/drawing/2014/main" id="{00000000-0008-0000-0100-0000A8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169" name="Control 33" hidden="1">
          <a:extLst>
            <a:ext uri="{FF2B5EF4-FFF2-40B4-BE49-F238E27FC236}">
              <a16:creationId xmlns:a16="http://schemas.microsoft.com/office/drawing/2014/main" id="{00000000-0008-0000-0100-0000A9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170" name="Control 33" hidden="1">
          <a:extLst>
            <a:ext uri="{FF2B5EF4-FFF2-40B4-BE49-F238E27FC236}">
              <a16:creationId xmlns:a16="http://schemas.microsoft.com/office/drawing/2014/main" id="{00000000-0008-0000-0100-0000AA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171" name="Control 33" hidden="1">
          <a:extLst>
            <a:ext uri="{FF2B5EF4-FFF2-40B4-BE49-F238E27FC236}">
              <a16:creationId xmlns:a16="http://schemas.microsoft.com/office/drawing/2014/main" id="{00000000-0008-0000-0100-0000AB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172" name="Control 33" hidden="1">
          <a:extLst>
            <a:ext uri="{FF2B5EF4-FFF2-40B4-BE49-F238E27FC236}">
              <a16:creationId xmlns:a16="http://schemas.microsoft.com/office/drawing/2014/main" id="{00000000-0008-0000-0100-0000AC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173" name="Control 33" hidden="1">
          <a:extLst>
            <a:ext uri="{FF2B5EF4-FFF2-40B4-BE49-F238E27FC236}">
              <a16:creationId xmlns:a16="http://schemas.microsoft.com/office/drawing/2014/main" id="{00000000-0008-0000-0100-0000AD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174" name="Control 33" hidden="1">
          <a:extLst>
            <a:ext uri="{FF2B5EF4-FFF2-40B4-BE49-F238E27FC236}">
              <a16:creationId xmlns:a16="http://schemas.microsoft.com/office/drawing/2014/main" id="{00000000-0008-0000-0100-0000AE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175" name="Control 33" hidden="1">
          <a:extLst>
            <a:ext uri="{FF2B5EF4-FFF2-40B4-BE49-F238E27FC236}">
              <a16:creationId xmlns:a16="http://schemas.microsoft.com/office/drawing/2014/main" id="{00000000-0008-0000-0100-0000AF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176" name="Control 33" hidden="1">
          <a:extLst>
            <a:ext uri="{FF2B5EF4-FFF2-40B4-BE49-F238E27FC236}">
              <a16:creationId xmlns:a16="http://schemas.microsoft.com/office/drawing/2014/main" id="{00000000-0008-0000-0100-0000B0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177" name="Control 33" hidden="1">
          <a:extLst>
            <a:ext uri="{FF2B5EF4-FFF2-40B4-BE49-F238E27FC236}">
              <a16:creationId xmlns:a16="http://schemas.microsoft.com/office/drawing/2014/main" id="{00000000-0008-0000-0100-0000B1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178" name="Control 33" hidden="1">
          <a:extLst>
            <a:ext uri="{FF2B5EF4-FFF2-40B4-BE49-F238E27FC236}">
              <a16:creationId xmlns:a16="http://schemas.microsoft.com/office/drawing/2014/main" id="{00000000-0008-0000-0100-0000B2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179" name="Control 33" hidden="1">
          <a:extLst>
            <a:ext uri="{FF2B5EF4-FFF2-40B4-BE49-F238E27FC236}">
              <a16:creationId xmlns:a16="http://schemas.microsoft.com/office/drawing/2014/main" id="{00000000-0008-0000-0100-0000B3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180" name="Control 33" hidden="1">
          <a:extLst>
            <a:ext uri="{FF2B5EF4-FFF2-40B4-BE49-F238E27FC236}">
              <a16:creationId xmlns:a16="http://schemas.microsoft.com/office/drawing/2014/main" id="{00000000-0008-0000-0100-0000B4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181" name="Control 33" hidden="1">
          <a:extLst>
            <a:ext uri="{FF2B5EF4-FFF2-40B4-BE49-F238E27FC236}">
              <a16:creationId xmlns:a16="http://schemas.microsoft.com/office/drawing/2014/main" id="{00000000-0008-0000-0100-0000B5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182" name="Control 33" hidden="1">
          <a:extLst>
            <a:ext uri="{FF2B5EF4-FFF2-40B4-BE49-F238E27FC236}">
              <a16:creationId xmlns:a16="http://schemas.microsoft.com/office/drawing/2014/main" id="{00000000-0008-0000-0100-0000B6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183" name="Control 33" hidden="1">
          <a:extLst>
            <a:ext uri="{FF2B5EF4-FFF2-40B4-BE49-F238E27FC236}">
              <a16:creationId xmlns:a16="http://schemas.microsoft.com/office/drawing/2014/main" id="{00000000-0008-0000-0100-0000B7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184" name="Control 33" hidden="1">
          <a:extLst>
            <a:ext uri="{FF2B5EF4-FFF2-40B4-BE49-F238E27FC236}">
              <a16:creationId xmlns:a16="http://schemas.microsoft.com/office/drawing/2014/main" id="{00000000-0008-0000-0100-0000B8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185" name="Control 33" hidden="1">
          <a:extLst>
            <a:ext uri="{FF2B5EF4-FFF2-40B4-BE49-F238E27FC236}">
              <a16:creationId xmlns:a16="http://schemas.microsoft.com/office/drawing/2014/main" id="{00000000-0008-0000-0100-0000B9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186" name="Control 33" hidden="1">
          <a:extLst>
            <a:ext uri="{FF2B5EF4-FFF2-40B4-BE49-F238E27FC236}">
              <a16:creationId xmlns:a16="http://schemas.microsoft.com/office/drawing/2014/main" id="{00000000-0008-0000-0100-0000BA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187" name="Control 33" hidden="1">
          <a:extLst>
            <a:ext uri="{FF2B5EF4-FFF2-40B4-BE49-F238E27FC236}">
              <a16:creationId xmlns:a16="http://schemas.microsoft.com/office/drawing/2014/main" id="{00000000-0008-0000-0100-0000BB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188" name="Control 33" hidden="1">
          <a:extLst>
            <a:ext uri="{FF2B5EF4-FFF2-40B4-BE49-F238E27FC236}">
              <a16:creationId xmlns:a16="http://schemas.microsoft.com/office/drawing/2014/main" id="{00000000-0008-0000-0100-0000BC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189" name="Control 33" hidden="1">
          <a:extLst>
            <a:ext uri="{FF2B5EF4-FFF2-40B4-BE49-F238E27FC236}">
              <a16:creationId xmlns:a16="http://schemas.microsoft.com/office/drawing/2014/main" id="{00000000-0008-0000-0100-0000BD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190" name="Control 33" hidden="1">
          <a:extLst>
            <a:ext uri="{FF2B5EF4-FFF2-40B4-BE49-F238E27FC236}">
              <a16:creationId xmlns:a16="http://schemas.microsoft.com/office/drawing/2014/main" id="{00000000-0008-0000-0100-0000BE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191" name="Control 33" hidden="1">
          <a:extLst>
            <a:ext uri="{FF2B5EF4-FFF2-40B4-BE49-F238E27FC236}">
              <a16:creationId xmlns:a16="http://schemas.microsoft.com/office/drawing/2014/main" id="{00000000-0008-0000-0100-0000BF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192" name="Control 33" hidden="1">
          <a:extLst>
            <a:ext uri="{FF2B5EF4-FFF2-40B4-BE49-F238E27FC236}">
              <a16:creationId xmlns:a16="http://schemas.microsoft.com/office/drawing/2014/main" id="{00000000-0008-0000-0100-0000C0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193" name="Control 33" hidden="1">
          <a:extLst>
            <a:ext uri="{FF2B5EF4-FFF2-40B4-BE49-F238E27FC236}">
              <a16:creationId xmlns:a16="http://schemas.microsoft.com/office/drawing/2014/main" id="{00000000-0008-0000-0100-0000C1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194" name="Control 33" hidden="1">
          <a:extLst>
            <a:ext uri="{FF2B5EF4-FFF2-40B4-BE49-F238E27FC236}">
              <a16:creationId xmlns:a16="http://schemas.microsoft.com/office/drawing/2014/main" id="{00000000-0008-0000-0100-0000C2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195" name="Control 33" hidden="1">
          <a:extLst>
            <a:ext uri="{FF2B5EF4-FFF2-40B4-BE49-F238E27FC236}">
              <a16:creationId xmlns:a16="http://schemas.microsoft.com/office/drawing/2014/main" id="{00000000-0008-0000-0100-0000C3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196" name="Control 33" hidden="1">
          <a:extLst>
            <a:ext uri="{FF2B5EF4-FFF2-40B4-BE49-F238E27FC236}">
              <a16:creationId xmlns:a16="http://schemas.microsoft.com/office/drawing/2014/main" id="{00000000-0008-0000-0100-0000C4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197" name="Control 33" hidden="1">
          <a:extLst>
            <a:ext uri="{FF2B5EF4-FFF2-40B4-BE49-F238E27FC236}">
              <a16:creationId xmlns:a16="http://schemas.microsoft.com/office/drawing/2014/main" id="{00000000-0008-0000-0100-0000C5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198" name="Control 33" hidden="1">
          <a:extLst>
            <a:ext uri="{FF2B5EF4-FFF2-40B4-BE49-F238E27FC236}">
              <a16:creationId xmlns:a16="http://schemas.microsoft.com/office/drawing/2014/main" id="{00000000-0008-0000-0100-0000C6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199" name="Control 33" hidden="1">
          <a:extLst>
            <a:ext uri="{FF2B5EF4-FFF2-40B4-BE49-F238E27FC236}">
              <a16:creationId xmlns:a16="http://schemas.microsoft.com/office/drawing/2014/main" id="{00000000-0008-0000-0100-0000C7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00" name="Control 33" hidden="1">
          <a:extLst>
            <a:ext uri="{FF2B5EF4-FFF2-40B4-BE49-F238E27FC236}">
              <a16:creationId xmlns:a16="http://schemas.microsoft.com/office/drawing/2014/main" id="{00000000-0008-0000-0100-0000C8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01" name="Control 33" hidden="1">
          <a:extLst>
            <a:ext uri="{FF2B5EF4-FFF2-40B4-BE49-F238E27FC236}">
              <a16:creationId xmlns:a16="http://schemas.microsoft.com/office/drawing/2014/main" id="{00000000-0008-0000-0100-0000C9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02" name="Control 33" hidden="1">
          <a:extLst>
            <a:ext uri="{FF2B5EF4-FFF2-40B4-BE49-F238E27FC236}">
              <a16:creationId xmlns:a16="http://schemas.microsoft.com/office/drawing/2014/main" id="{00000000-0008-0000-0100-0000CA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03" name="Control 33" hidden="1">
          <a:extLst>
            <a:ext uri="{FF2B5EF4-FFF2-40B4-BE49-F238E27FC236}">
              <a16:creationId xmlns:a16="http://schemas.microsoft.com/office/drawing/2014/main" id="{00000000-0008-0000-0100-0000CB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04" name="Control 33" hidden="1">
          <a:extLst>
            <a:ext uri="{FF2B5EF4-FFF2-40B4-BE49-F238E27FC236}">
              <a16:creationId xmlns:a16="http://schemas.microsoft.com/office/drawing/2014/main" id="{00000000-0008-0000-0100-0000CC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05" name="Control 33" hidden="1">
          <a:extLst>
            <a:ext uri="{FF2B5EF4-FFF2-40B4-BE49-F238E27FC236}">
              <a16:creationId xmlns:a16="http://schemas.microsoft.com/office/drawing/2014/main" id="{00000000-0008-0000-0100-0000CD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06" name="Control 33" hidden="1">
          <a:extLst>
            <a:ext uri="{FF2B5EF4-FFF2-40B4-BE49-F238E27FC236}">
              <a16:creationId xmlns:a16="http://schemas.microsoft.com/office/drawing/2014/main" id="{00000000-0008-0000-0100-0000CE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07" name="Control 33" hidden="1">
          <a:extLst>
            <a:ext uri="{FF2B5EF4-FFF2-40B4-BE49-F238E27FC236}">
              <a16:creationId xmlns:a16="http://schemas.microsoft.com/office/drawing/2014/main" id="{00000000-0008-0000-0100-0000CF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08" name="Control 33" hidden="1">
          <a:extLst>
            <a:ext uri="{FF2B5EF4-FFF2-40B4-BE49-F238E27FC236}">
              <a16:creationId xmlns:a16="http://schemas.microsoft.com/office/drawing/2014/main" id="{00000000-0008-0000-0100-0000D0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09" name="Control 33" hidden="1">
          <a:extLst>
            <a:ext uri="{FF2B5EF4-FFF2-40B4-BE49-F238E27FC236}">
              <a16:creationId xmlns:a16="http://schemas.microsoft.com/office/drawing/2014/main" id="{00000000-0008-0000-0100-0000D1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10" name="Control 33" hidden="1">
          <a:extLst>
            <a:ext uri="{FF2B5EF4-FFF2-40B4-BE49-F238E27FC236}">
              <a16:creationId xmlns:a16="http://schemas.microsoft.com/office/drawing/2014/main" id="{00000000-0008-0000-0100-0000D2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11" name="Control 33" hidden="1">
          <a:extLst>
            <a:ext uri="{FF2B5EF4-FFF2-40B4-BE49-F238E27FC236}">
              <a16:creationId xmlns:a16="http://schemas.microsoft.com/office/drawing/2014/main" id="{00000000-0008-0000-0100-0000D3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212" name="Control 33" hidden="1">
          <a:extLst>
            <a:ext uri="{FF2B5EF4-FFF2-40B4-BE49-F238E27FC236}">
              <a16:creationId xmlns:a16="http://schemas.microsoft.com/office/drawing/2014/main" id="{00000000-0008-0000-0100-0000D4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213" name="Control 33" hidden="1">
          <a:extLst>
            <a:ext uri="{FF2B5EF4-FFF2-40B4-BE49-F238E27FC236}">
              <a16:creationId xmlns:a16="http://schemas.microsoft.com/office/drawing/2014/main" id="{00000000-0008-0000-0100-0000D5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214" name="Control 33" hidden="1">
          <a:extLst>
            <a:ext uri="{FF2B5EF4-FFF2-40B4-BE49-F238E27FC236}">
              <a16:creationId xmlns:a16="http://schemas.microsoft.com/office/drawing/2014/main" id="{00000000-0008-0000-0100-0000D6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215" name="Control 33" hidden="1">
          <a:extLst>
            <a:ext uri="{FF2B5EF4-FFF2-40B4-BE49-F238E27FC236}">
              <a16:creationId xmlns:a16="http://schemas.microsoft.com/office/drawing/2014/main" id="{00000000-0008-0000-0100-0000D7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216" name="Control 33" hidden="1">
          <a:extLst>
            <a:ext uri="{FF2B5EF4-FFF2-40B4-BE49-F238E27FC236}">
              <a16:creationId xmlns:a16="http://schemas.microsoft.com/office/drawing/2014/main" id="{00000000-0008-0000-0100-0000D8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217" name="Control 33" hidden="1">
          <a:extLst>
            <a:ext uri="{FF2B5EF4-FFF2-40B4-BE49-F238E27FC236}">
              <a16:creationId xmlns:a16="http://schemas.microsoft.com/office/drawing/2014/main" id="{00000000-0008-0000-0100-0000D9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18" name="Control 33" hidden="1">
          <a:extLst>
            <a:ext uri="{FF2B5EF4-FFF2-40B4-BE49-F238E27FC236}">
              <a16:creationId xmlns:a16="http://schemas.microsoft.com/office/drawing/2014/main" id="{00000000-0008-0000-0100-0000DA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19" name="Control 33" hidden="1">
          <a:extLst>
            <a:ext uri="{FF2B5EF4-FFF2-40B4-BE49-F238E27FC236}">
              <a16:creationId xmlns:a16="http://schemas.microsoft.com/office/drawing/2014/main" id="{00000000-0008-0000-0100-0000DB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20" name="Control 33" hidden="1">
          <a:extLst>
            <a:ext uri="{FF2B5EF4-FFF2-40B4-BE49-F238E27FC236}">
              <a16:creationId xmlns:a16="http://schemas.microsoft.com/office/drawing/2014/main" id="{00000000-0008-0000-0100-0000DC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21" name="Control 33" hidden="1">
          <a:extLst>
            <a:ext uri="{FF2B5EF4-FFF2-40B4-BE49-F238E27FC236}">
              <a16:creationId xmlns:a16="http://schemas.microsoft.com/office/drawing/2014/main" id="{00000000-0008-0000-0100-0000DD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22" name="Control 33" hidden="1">
          <a:extLst>
            <a:ext uri="{FF2B5EF4-FFF2-40B4-BE49-F238E27FC236}">
              <a16:creationId xmlns:a16="http://schemas.microsoft.com/office/drawing/2014/main" id="{00000000-0008-0000-0100-0000DE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23" name="Control 33" hidden="1">
          <a:extLst>
            <a:ext uri="{FF2B5EF4-FFF2-40B4-BE49-F238E27FC236}">
              <a16:creationId xmlns:a16="http://schemas.microsoft.com/office/drawing/2014/main" id="{00000000-0008-0000-0100-0000DF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24" name="Control 33" hidden="1">
          <a:extLst>
            <a:ext uri="{FF2B5EF4-FFF2-40B4-BE49-F238E27FC236}">
              <a16:creationId xmlns:a16="http://schemas.microsoft.com/office/drawing/2014/main" id="{00000000-0008-0000-0100-0000E0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25" name="Control 33" hidden="1">
          <a:extLst>
            <a:ext uri="{FF2B5EF4-FFF2-40B4-BE49-F238E27FC236}">
              <a16:creationId xmlns:a16="http://schemas.microsoft.com/office/drawing/2014/main" id="{00000000-0008-0000-0100-0000E1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26" name="Control 33" hidden="1">
          <a:extLst>
            <a:ext uri="{FF2B5EF4-FFF2-40B4-BE49-F238E27FC236}">
              <a16:creationId xmlns:a16="http://schemas.microsoft.com/office/drawing/2014/main" id="{00000000-0008-0000-0100-0000E2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27" name="Control 33" hidden="1">
          <a:extLst>
            <a:ext uri="{FF2B5EF4-FFF2-40B4-BE49-F238E27FC236}">
              <a16:creationId xmlns:a16="http://schemas.microsoft.com/office/drawing/2014/main" id="{00000000-0008-0000-0100-0000E3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28" name="Control 33" hidden="1">
          <a:extLst>
            <a:ext uri="{FF2B5EF4-FFF2-40B4-BE49-F238E27FC236}">
              <a16:creationId xmlns:a16="http://schemas.microsoft.com/office/drawing/2014/main" id="{00000000-0008-0000-0100-0000E4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229" name="Control 33" hidden="1">
          <a:extLst>
            <a:ext uri="{FF2B5EF4-FFF2-40B4-BE49-F238E27FC236}">
              <a16:creationId xmlns:a16="http://schemas.microsoft.com/office/drawing/2014/main" id="{00000000-0008-0000-0100-0000E5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30" name="Control 33" hidden="1">
          <a:extLst>
            <a:ext uri="{FF2B5EF4-FFF2-40B4-BE49-F238E27FC236}">
              <a16:creationId xmlns:a16="http://schemas.microsoft.com/office/drawing/2014/main" id="{00000000-0008-0000-0100-0000E6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31" name="Control 33" hidden="1">
          <a:extLst>
            <a:ext uri="{FF2B5EF4-FFF2-40B4-BE49-F238E27FC236}">
              <a16:creationId xmlns:a16="http://schemas.microsoft.com/office/drawing/2014/main" id="{00000000-0008-0000-0100-0000E7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32" name="Control 33" hidden="1">
          <a:extLst>
            <a:ext uri="{FF2B5EF4-FFF2-40B4-BE49-F238E27FC236}">
              <a16:creationId xmlns:a16="http://schemas.microsoft.com/office/drawing/2014/main" id="{00000000-0008-0000-0100-0000E8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33" name="Control 33" hidden="1">
          <a:extLst>
            <a:ext uri="{FF2B5EF4-FFF2-40B4-BE49-F238E27FC236}">
              <a16:creationId xmlns:a16="http://schemas.microsoft.com/office/drawing/2014/main" id="{00000000-0008-0000-0100-0000E9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34" name="Control 33" hidden="1">
          <a:extLst>
            <a:ext uri="{FF2B5EF4-FFF2-40B4-BE49-F238E27FC236}">
              <a16:creationId xmlns:a16="http://schemas.microsoft.com/office/drawing/2014/main" id="{00000000-0008-0000-0100-0000EA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35" name="Control 33" hidden="1">
          <a:extLst>
            <a:ext uri="{FF2B5EF4-FFF2-40B4-BE49-F238E27FC236}">
              <a16:creationId xmlns:a16="http://schemas.microsoft.com/office/drawing/2014/main" id="{00000000-0008-0000-0100-0000EB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36" name="Control 33" hidden="1">
          <a:extLst>
            <a:ext uri="{FF2B5EF4-FFF2-40B4-BE49-F238E27FC236}">
              <a16:creationId xmlns:a16="http://schemas.microsoft.com/office/drawing/2014/main" id="{00000000-0008-0000-0100-0000EC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37" name="Control 33" hidden="1">
          <a:extLst>
            <a:ext uri="{FF2B5EF4-FFF2-40B4-BE49-F238E27FC236}">
              <a16:creationId xmlns:a16="http://schemas.microsoft.com/office/drawing/2014/main" id="{00000000-0008-0000-0100-0000ED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38" name="Control 33" hidden="1">
          <a:extLst>
            <a:ext uri="{FF2B5EF4-FFF2-40B4-BE49-F238E27FC236}">
              <a16:creationId xmlns:a16="http://schemas.microsoft.com/office/drawing/2014/main" id="{00000000-0008-0000-0100-0000EE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39" name="Control 33" hidden="1">
          <a:extLst>
            <a:ext uri="{FF2B5EF4-FFF2-40B4-BE49-F238E27FC236}">
              <a16:creationId xmlns:a16="http://schemas.microsoft.com/office/drawing/2014/main" id="{00000000-0008-0000-0100-0000EF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40" name="Control 33" hidden="1">
          <a:extLst>
            <a:ext uri="{FF2B5EF4-FFF2-40B4-BE49-F238E27FC236}">
              <a16:creationId xmlns:a16="http://schemas.microsoft.com/office/drawing/2014/main" id="{00000000-0008-0000-0100-0000F0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41" name="Control 33" hidden="1">
          <a:extLst>
            <a:ext uri="{FF2B5EF4-FFF2-40B4-BE49-F238E27FC236}">
              <a16:creationId xmlns:a16="http://schemas.microsoft.com/office/drawing/2014/main" id="{00000000-0008-0000-0100-0000F1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242" name="Control 33" hidden="1">
          <a:extLst>
            <a:ext uri="{FF2B5EF4-FFF2-40B4-BE49-F238E27FC236}">
              <a16:creationId xmlns:a16="http://schemas.microsoft.com/office/drawing/2014/main" id="{00000000-0008-0000-0100-0000F2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243" name="Control 33" hidden="1">
          <a:extLst>
            <a:ext uri="{FF2B5EF4-FFF2-40B4-BE49-F238E27FC236}">
              <a16:creationId xmlns:a16="http://schemas.microsoft.com/office/drawing/2014/main" id="{00000000-0008-0000-0100-0000F3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244" name="Control 33" hidden="1">
          <a:extLst>
            <a:ext uri="{FF2B5EF4-FFF2-40B4-BE49-F238E27FC236}">
              <a16:creationId xmlns:a16="http://schemas.microsoft.com/office/drawing/2014/main" id="{00000000-0008-0000-0100-0000F4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245" name="Control 33" hidden="1">
          <a:extLst>
            <a:ext uri="{FF2B5EF4-FFF2-40B4-BE49-F238E27FC236}">
              <a16:creationId xmlns:a16="http://schemas.microsoft.com/office/drawing/2014/main" id="{00000000-0008-0000-0100-0000F5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246" name="Control 33" hidden="1">
          <a:extLst>
            <a:ext uri="{FF2B5EF4-FFF2-40B4-BE49-F238E27FC236}">
              <a16:creationId xmlns:a16="http://schemas.microsoft.com/office/drawing/2014/main" id="{00000000-0008-0000-0100-0000F6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247" name="Control 33" hidden="1">
          <a:extLst>
            <a:ext uri="{FF2B5EF4-FFF2-40B4-BE49-F238E27FC236}">
              <a16:creationId xmlns:a16="http://schemas.microsoft.com/office/drawing/2014/main" id="{00000000-0008-0000-0100-0000F7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248" name="Control 33" hidden="1">
          <a:extLst>
            <a:ext uri="{FF2B5EF4-FFF2-40B4-BE49-F238E27FC236}">
              <a16:creationId xmlns:a16="http://schemas.microsoft.com/office/drawing/2014/main" id="{00000000-0008-0000-0100-0000F8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249" name="Control 33" hidden="1">
          <a:extLst>
            <a:ext uri="{FF2B5EF4-FFF2-40B4-BE49-F238E27FC236}">
              <a16:creationId xmlns:a16="http://schemas.microsoft.com/office/drawing/2014/main" id="{00000000-0008-0000-0100-0000F9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250" name="Control 33" hidden="1">
          <a:extLst>
            <a:ext uri="{FF2B5EF4-FFF2-40B4-BE49-F238E27FC236}">
              <a16:creationId xmlns:a16="http://schemas.microsoft.com/office/drawing/2014/main" id="{00000000-0008-0000-0100-0000FA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251" name="Control 33" hidden="1">
          <a:extLst>
            <a:ext uri="{FF2B5EF4-FFF2-40B4-BE49-F238E27FC236}">
              <a16:creationId xmlns:a16="http://schemas.microsoft.com/office/drawing/2014/main" id="{00000000-0008-0000-0100-0000FB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252" name="Control 33" hidden="1">
          <a:extLst>
            <a:ext uri="{FF2B5EF4-FFF2-40B4-BE49-F238E27FC236}">
              <a16:creationId xmlns:a16="http://schemas.microsoft.com/office/drawing/2014/main" id="{00000000-0008-0000-0100-0000FC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253" name="Control 33" hidden="1">
          <a:extLst>
            <a:ext uri="{FF2B5EF4-FFF2-40B4-BE49-F238E27FC236}">
              <a16:creationId xmlns:a16="http://schemas.microsoft.com/office/drawing/2014/main" id="{00000000-0008-0000-0100-0000FD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254" name="Control 33" hidden="1">
          <a:extLst>
            <a:ext uri="{FF2B5EF4-FFF2-40B4-BE49-F238E27FC236}">
              <a16:creationId xmlns:a16="http://schemas.microsoft.com/office/drawing/2014/main" id="{00000000-0008-0000-0100-0000FE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255" name="Control 33" hidden="1">
          <a:extLst>
            <a:ext uri="{FF2B5EF4-FFF2-40B4-BE49-F238E27FC236}">
              <a16:creationId xmlns:a16="http://schemas.microsoft.com/office/drawing/2014/main" id="{00000000-0008-0000-0100-0000FF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256" name="Control 33" hidden="1">
          <a:extLst>
            <a:ext uri="{FF2B5EF4-FFF2-40B4-BE49-F238E27FC236}">
              <a16:creationId xmlns:a16="http://schemas.microsoft.com/office/drawing/2014/main" id="{00000000-0008-0000-0100-000000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257" name="Control 33" hidden="1">
          <a:extLst>
            <a:ext uri="{FF2B5EF4-FFF2-40B4-BE49-F238E27FC236}">
              <a16:creationId xmlns:a16="http://schemas.microsoft.com/office/drawing/2014/main" id="{00000000-0008-0000-0100-000001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258" name="Control 33" hidden="1">
          <a:extLst>
            <a:ext uri="{FF2B5EF4-FFF2-40B4-BE49-F238E27FC236}">
              <a16:creationId xmlns:a16="http://schemas.microsoft.com/office/drawing/2014/main" id="{00000000-0008-0000-0100-000002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259" name="Control 33" hidden="1">
          <a:extLst>
            <a:ext uri="{FF2B5EF4-FFF2-40B4-BE49-F238E27FC236}">
              <a16:creationId xmlns:a16="http://schemas.microsoft.com/office/drawing/2014/main" id="{00000000-0008-0000-0100-000003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260" name="Control 33" hidden="1">
          <a:extLst>
            <a:ext uri="{FF2B5EF4-FFF2-40B4-BE49-F238E27FC236}">
              <a16:creationId xmlns:a16="http://schemas.microsoft.com/office/drawing/2014/main" id="{00000000-0008-0000-0100-000004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261" name="Control 33" hidden="1">
          <a:extLst>
            <a:ext uri="{FF2B5EF4-FFF2-40B4-BE49-F238E27FC236}">
              <a16:creationId xmlns:a16="http://schemas.microsoft.com/office/drawing/2014/main" id="{00000000-0008-0000-0100-000005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262" name="Control 33" hidden="1">
          <a:extLst>
            <a:ext uri="{FF2B5EF4-FFF2-40B4-BE49-F238E27FC236}">
              <a16:creationId xmlns:a16="http://schemas.microsoft.com/office/drawing/2014/main" id="{00000000-0008-0000-0100-000006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263" name="Control 33" hidden="1">
          <a:extLst>
            <a:ext uri="{FF2B5EF4-FFF2-40B4-BE49-F238E27FC236}">
              <a16:creationId xmlns:a16="http://schemas.microsoft.com/office/drawing/2014/main" id="{00000000-0008-0000-0100-000007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264" name="Control 33" hidden="1">
          <a:extLst>
            <a:ext uri="{FF2B5EF4-FFF2-40B4-BE49-F238E27FC236}">
              <a16:creationId xmlns:a16="http://schemas.microsoft.com/office/drawing/2014/main" id="{00000000-0008-0000-0100-000008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265" name="Control 33" hidden="1">
          <a:extLst>
            <a:ext uri="{FF2B5EF4-FFF2-40B4-BE49-F238E27FC236}">
              <a16:creationId xmlns:a16="http://schemas.microsoft.com/office/drawing/2014/main" id="{00000000-0008-0000-0100-000009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266" name="Control 33" hidden="1">
          <a:extLst>
            <a:ext uri="{FF2B5EF4-FFF2-40B4-BE49-F238E27FC236}">
              <a16:creationId xmlns:a16="http://schemas.microsoft.com/office/drawing/2014/main" id="{00000000-0008-0000-0100-00000A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267" name="Control 33" hidden="1">
          <a:extLst>
            <a:ext uri="{FF2B5EF4-FFF2-40B4-BE49-F238E27FC236}">
              <a16:creationId xmlns:a16="http://schemas.microsoft.com/office/drawing/2014/main" id="{00000000-0008-0000-0100-00000B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268" name="Control 33" hidden="1">
          <a:extLst>
            <a:ext uri="{FF2B5EF4-FFF2-40B4-BE49-F238E27FC236}">
              <a16:creationId xmlns:a16="http://schemas.microsoft.com/office/drawing/2014/main" id="{00000000-0008-0000-0100-00000C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269" name="Control 33" hidden="1">
          <a:extLst>
            <a:ext uri="{FF2B5EF4-FFF2-40B4-BE49-F238E27FC236}">
              <a16:creationId xmlns:a16="http://schemas.microsoft.com/office/drawing/2014/main" id="{00000000-0008-0000-0100-00000D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270" name="Control 33" hidden="1">
          <a:extLst>
            <a:ext uri="{FF2B5EF4-FFF2-40B4-BE49-F238E27FC236}">
              <a16:creationId xmlns:a16="http://schemas.microsoft.com/office/drawing/2014/main" id="{00000000-0008-0000-0100-00000E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271" name="Control 33" hidden="1">
          <a:extLst>
            <a:ext uri="{FF2B5EF4-FFF2-40B4-BE49-F238E27FC236}">
              <a16:creationId xmlns:a16="http://schemas.microsoft.com/office/drawing/2014/main" id="{00000000-0008-0000-0100-00000F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272" name="Control 33" hidden="1">
          <a:extLst>
            <a:ext uri="{FF2B5EF4-FFF2-40B4-BE49-F238E27FC236}">
              <a16:creationId xmlns:a16="http://schemas.microsoft.com/office/drawing/2014/main" id="{00000000-0008-0000-0100-000010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273" name="Control 33" hidden="1">
          <a:extLst>
            <a:ext uri="{FF2B5EF4-FFF2-40B4-BE49-F238E27FC236}">
              <a16:creationId xmlns:a16="http://schemas.microsoft.com/office/drawing/2014/main" id="{00000000-0008-0000-0100-000011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274" name="Control 33" hidden="1">
          <a:extLst>
            <a:ext uri="{FF2B5EF4-FFF2-40B4-BE49-F238E27FC236}">
              <a16:creationId xmlns:a16="http://schemas.microsoft.com/office/drawing/2014/main" id="{00000000-0008-0000-0100-000012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275" name="Control 33" hidden="1">
          <a:extLst>
            <a:ext uri="{FF2B5EF4-FFF2-40B4-BE49-F238E27FC236}">
              <a16:creationId xmlns:a16="http://schemas.microsoft.com/office/drawing/2014/main" id="{00000000-0008-0000-0100-000013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276" name="Control 33" hidden="1">
          <a:extLst>
            <a:ext uri="{FF2B5EF4-FFF2-40B4-BE49-F238E27FC236}">
              <a16:creationId xmlns:a16="http://schemas.microsoft.com/office/drawing/2014/main" id="{00000000-0008-0000-0100-000014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277" name="Control 33" hidden="1">
          <a:extLst>
            <a:ext uri="{FF2B5EF4-FFF2-40B4-BE49-F238E27FC236}">
              <a16:creationId xmlns:a16="http://schemas.microsoft.com/office/drawing/2014/main" id="{00000000-0008-0000-0100-000015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78" name="Control 33" hidden="1">
          <a:extLst>
            <a:ext uri="{FF2B5EF4-FFF2-40B4-BE49-F238E27FC236}">
              <a16:creationId xmlns:a16="http://schemas.microsoft.com/office/drawing/2014/main" id="{00000000-0008-0000-0100-000016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79" name="Control 33" hidden="1">
          <a:extLst>
            <a:ext uri="{FF2B5EF4-FFF2-40B4-BE49-F238E27FC236}">
              <a16:creationId xmlns:a16="http://schemas.microsoft.com/office/drawing/2014/main" id="{00000000-0008-0000-0100-000017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80" name="Control 33" hidden="1">
          <a:extLst>
            <a:ext uri="{FF2B5EF4-FFF2-40B4-BE49-F238E27FC236}">
              <a16:creationId xmlns:a16="http://schemas.microsoft.com/office/drawing/2014/main" id="{00000000-0008-0000-0100-000018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81" name="Control 33" hidden="1">
          <a:extLst>
            <a:ext uri="{FF2B5EF4-FFF2-40B4-BE49-F238E27FC236}">
              <a16:creationId xmlns:a16="http://schemas.microsoft.com/office/drawing/2014/main" id="{00000000-0008-0000-0100-000019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82" name="Control 33" hidden="1">
          <a:extLst>
            <a:ext uri="{FF2B5EF4-FFF2-40B4-BE49-F238E27FC236}">
              <a16:creationId xmlns:a16="http://schemas.microsoft.com/office/drawing/2014/main" id="{00000000-0008-0000-0100-00001A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83" name="Control 33" hidden="1">
          <a:extLst>
            <a:ext uri="{FF2B5EF4-FFF2-40B4-BE49-F238E27FC236}">
              <a16:creationId xmlns:a16="http://schemas.microsoft.com/office/drawing/2014/main" id="{00000000-0008-0000-0100-00001B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84" name="Control 33" hidden="1">
          <a:extLst>
            <a:ext uri="{FF2B5EF4-FFF2-40B4-BE49-F238E27FC236}">
              <a16:creationId xmlns:a16="http://schemas.microsoft.com/office/drawing/2014/main" id="{00000000-0008-0000-0100-00001C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85" name="Control 33" hidden="1">
          <a:extLst>
            <a:ext uri="{FF2B5EF4-FFF2-40B4-BE49-F238E27FC236}">
              <a16:creationId xmlns:a16="http://schemas.microsoft.com/office/drawing/2014/main" id="{00000000-0008-0000-0100-00001D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86" name="Control 33" hidden="1">
          <a:extLst>
            <a:ext uri="{FF2B5EF4-FFF2-40B4-BE49-F238E27FC236}">
              <a16:creationId xmlns:a16="http://schemas.microsoft.com/office/drawing/2014/main" id="{00000000-0008-0000-0100-00001E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87" name="Control 33" hidden="1">
          <a:extLst>
            <a:ext uri="{FF2B5EF4-FFF2-40B4-BE49-F238E27FC236}">
              <a16:creationId xmlns:a16="http://schemas.microsoft.com/office/drawing/2014/main" id="{00000000-0008-0000-0100-00001F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88" name="Control 33" hidden="1">
          <a:extLst>
            <a:ext uri="{FF2B5EF4-FFF2-40B4-BE49-F238E27FC236}">
              <a16:creationId xmlns:a16="http://schemas.microsoft.com/office/drawing/2014/main" id="{00000000-0008-0000-0100-000020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289" name="Control 33" hidden="1">
          <a:extLst>
            <a:ext uri="{FF2B5EF4-FFF2-40B4-BE49-F238E27FC236}">
              <a16:creationId xmlns:a16="http://schemas.microsoft.com/office/drawing/2014/main" id="{00000000-0008-0000-0100-000021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290" name="Control 33" hidden="1">
          <a:extLst>
            <a:ext uri="{FF2B5EF4-FFF2-40B4-BE49-F238E27FC236}">
              <a16:creationId xmlns:a16="http://schemas.microsoft.com/office/drawing/2014/main" id="{00000000-0008-0000-0100-000022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291" name="Control 33" hidden="1">
          <a:extLst>
            <a:ext uri="{FF2B5EF4-FFF2-40B4-BE49-F238E27FC236}">
              <a16:creationId xmlns:a16="http://schemas.microsoft.com/office/drawing/2014/main" id="{00000000-0008-0000-0100-000023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292" name="Control 33" hidden="1">
          <a:extLst>
            <a:ext uri="{FF2B5EF4-FFF2-40B4-BE49-F238E27FC236}">
              <a16:creationId xmlns:a16="http://schemas.microsoft.com/office/drawing/2014/main" id="{00000000-0008-0000-0100-000024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293" name="Control 33" hidden="1">
          <a:extLst>
            <a:ext uri="{FF2B5EF4-FFF2-40B4-BE49-F238E27FC236}">
              <a16:creationId xmlns:a16="http://schemas.microsoft.com/office/drawing/2014/main" id="{00000000-0008-0000-0100-000025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294" name="Control 33" hidden="1">
          <a:extLst>
            <a:ext uri="{FF2B5EF4-FFF2-40B4-BE49-F238E27FC236}">
              <a16:creationId xmlns:a16="http://schemas.microsoft.com/office/drawing/2014/main" id="{00000000-0008-0000-0100-000026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295" name="Control 33" hidden="1">
          <a:extLst>
            <a:ext uri="{FF2B5EF4-FFF2-40B4-BE49-F238E27FC236}">
              <a16:creationId xmlns:a16="http://schemas.microsoft.com/office/drawing/2014/main" id="{00000000-0008-0000-0100-000027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296" name="Control 33" hidden="1">
          <a:extLst>
            <a:ext uri="{FF2B5EF4-FFF2-40B4-BE49-F238E27FC236}">
              <a16:creationId xmlns:a16="http://schemas.microsoft.com/office/drawing/2014/main" id="{00000000-0008-0000-0100-000028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297" name="Control 33" hidden="1">
          <a:extLst>
            <a:ext uri="{FF2B5EF4-FFF2-40B4-BE49-F238E27FC236}">
              <a16:creationId xmlns:a16="http://schemas.microsoft.com/office/drawing/2014/main" id="{00000000-0008-0000-0100-000029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298" name="Control 33" hidden="1">
          <a:extLst>
            <a:ext uri="{FF2B5EF4-FFF2-40B4-BE49-F238E27FC236}">
              <a16:creationId xmlns:a16="http://schemas.microsoft.com/office/drawing/2014/main" id="{00000000-0008-0000-0100-00002A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299" name="Control 33" hidden="1">
          <a:extLst>
            <a:ext uri="{FF2B5EF4-FFF2-40B4-BE49-F238E27FC236}">
              <a16:creationId xmlns:a16="http://schemas.microsoft.com/office/drawing/2014/main" id="{00000000-0008-0000-0100-00002B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300" name="Control 33" hidden="1">
          <a:extLst>
            <a:ext uri="{FF2B5EF4-FFF2-40B4-BE49-F238E27FC236}">
              <a16:creationId xmlns:a16="http://schemas.microsoft.com/office/drawing/2014/main" id="{00000000-0008-0000-0100-00002C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301" name="Control 33" hidden="1">
          <a:extLst>
            <a:ext uri="{FF2B5EF4-FFF2-40B4-BE49-F238E27FC236}">
              <a16:creationId xmlns:a16="http://schemas.microsoft.com/office/drawing/2014/main" id="{00000000-0008-0000-0100-00002D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302" name="Control 33" hidden="1">
          <a:extLst>
            <a:ext uri="{FF2B5EF4-FFF2-40B4-BE49-F238E27FC236}">
              <a16:creationId xmlns:a16="http://schemas.microsoft.com/office/drawing/2014/main" id="{00000000-0008-0000-0100-00002E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303" name="Control 33" hidden="1">
          <a:extLst>
            <a:ext uri="{FF2B5EF4-FFF2-40B4-BE49-F238E27FC236}">
              <a16:creationId xmlns:a16="http://schemas.microsoft.com/office/drawing/2014/main" id="{00000000-0008-0000-0100-00002F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304" name="Control 33" hidden="1">
          <a:extLst>
            <a:ext uri="{FF2B5EF4-FFF2-40B4-BE49-F238E27FC236}">
              <a16:creationId xmlns:a16="http://schemas.microsoft.com/office/drawing/2014/main" id="{00000000-0008-0000-0100-000030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305" name="Control 33" hidden="1">
          <a:extLst>
            <a:ext uri="{FF2B5EF4-FFF2-40B4-BE49-F238E27FC236}">
              <a16:creationId xmlns:a16="http://schemas.microsoft.com/office/drawing/2014/main" id="{00000000-0008-0000-0100-000031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306" name="Control 33" hidden="1">
          <a:extLst>
            <a:ext uri="{FF2B5EF4-FFF2-40B4-BE49-F238E27FC236}">
              <a16:creationId xmlns:a16="http://schemas.microsoft.com/office/drawing/2014/main" id="{00000000-0008-0000-0100-000032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307" name="Control 33" hidden="1">
          <a:extLst>
            <a:ext uri="{FF2B5EF4-FFF2-40B4-BE49-F238E27FC236}">
              <a16:creationId xmlns:a16="http://schemas.microsoft.com/office/drawing/2014/main" id="{00000000-0008-0000-0100-000033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308" name="Control 33" hidden="1">
          <a:extLst>
            <a:ext uri="{FF2B5EF4-FFF2-40B4-BE49-F238E27FC236}">
              <a16:creationId xmlns:a16="http://schemas.microsoft.com/office/drawing/2014/main" id="{00000000-0008-0000-0100-000034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309" name="Control 33" hidden="1">
          <a:extLst>
            <a:ext uri="{FF2B5EF4-FFF2-40B4-BE49-F238E27FC236}">
              <a16:creationId xmlns:a16="http://schemas.microsoft.com/office/drawing/2014/main" id="{00000000-0008-0000-0100-000035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310" name="Control 33" hidden="1">
          <a:extLst>
            <a:ext uri="{FF2B5EF4-FFF2-40B4-BE49-F238E27FC236}">
              <a16:creationId xmlns:a16="http://schemas.microsoft.com/office/drawing/2014/main" id="{00000000-0008-0000-0100-000036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311" name="Control 33" hidden="1">
          <a:extLst>
            <a:ext uri="{FF2B5EF4-FFF2-40B4-BE49-F238E27FC236}">
              <a16:creationId xmlns:a16="http://schemas.microsoft.com/office/drawing/2014/main" id="{00000000-0008-0000-0100-000037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312" name="Control 33" hidden="1">
          <a:extLst>
            <a:ext uri="{FF2B5EF4-FFF2-40B4-BE49-F238E27FC236}">
              <a16:creationId xmlns:a16="http://schemas.microsoft.com/office/drawing/2014/main" id="{00000000-0008-0000-0100-000038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313" name="Control 33" hidden="1">
          <a:extLst>
            <a:ext uri="{FF2B5EF4-FFF2-40B4-BE49-F238E27FC236}">
              <a16:creationId xmlns:a16="http://schemas.microsoft.com/office/drawing/2014/main" id="{00000000-0008-0000-0100-000039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14" name="Control 33" hidden="1">
          <a:extLst>
            <a:ext uri="{FF2B5EF4-FFF2-40B4-BE49-F238E27FC236}">
              <a16:creationId xmlns:a16="http://schemas.microsoft.com/office/drawing/2014/main" id="{00000000-0008-0000-0100-00003A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15" name="Control 33" hidden="1">
          <a:extLst>
            <a:ext uri="{FF2B5EF4-FFF2-40B4-BE49-F238E27FC236}">
              <a16:creationId xmlns:a16="http://schemas.microsoft.com/office/drawing/2014/main" id="{00000000-0008-0000-0100-00003B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16" name="Control 33" hidden="1">
          <a:extLst>
            <a:ext uri="{FF2B5EF4-FFF2-40B4-BE49-F238E27FC236}">
              <a16:creationId xmlns:a16="http://schemas.microsoft.com/office/drawing/2014/main" id="{00000000-0008-0000-0100-00003C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17" name="Control 33" hidden="1">
          <a:extLst>
            <a:ext uri="{FF2B5EF4-FFF2-40B4-BE49-F238E27FC236}">
              <a16:creationId xmlns:a16="http://schemas.microsoft.com/office/drawing/2014/main" id="{00000000-0008-0000-0100-00003D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18" name="Control 33" hidden="1">
          <a:extLst>
            <a:ext uri="{FF2B5EF4-FFF2-40B4-BE49-F238E27FC236}">
              <a16:creationId xmlns:a16="http://schemas.microsoft.com/office/drawing/2014/main" id="{00000000-0008-0000-0100-00003E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19" name="Control 33" hidden="1">
          <a:extLst>
            <a:ext uri="{FF2B5EF4-FFF2-40B4-BE49-F238E27FC236}">
              <a16:creationId xmlns:a16="http://schemas.microsoft.com/office/drawing/2014/main" id="{00000000-0008-0000-0100-00003F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20" name="Control 33" hidden="1">
          <a:extLst>
            <a:ext uri="{FF2B5EF4-FFF2-40B4-BE49-F238E27FC236}">
              <a16:creationId xmlns:a16="http://schemas.microsoft.com/office/drawing/2014/main" id="{00000000-0008-0000-0100-000040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21" name="Control 33" hidden="1">
          <a:extLst>
            <a:ext uri="{FF2B5EF4-FFF2-40B4-BE49-F238E27FC236}">
              <a16:creationId xmlns:a16="http://schemas.microsoft.com/office/drawing/2014/main" id="{00000000-0008-0000-0100-000041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22" name="Control 33" hidden="1">
          <a:extLst>
            <a:ext uri="{FF2B5EF4-FFF2-40B4-BE49-F238E27FC236}">
              <a16:creationId xmlns:a16="http://schemas.microsoft.com/office/drawing/2014/main" id="{00000000-0008-0000-0100-000042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23" name="Control 33" hidden="1">
          <a:extLst>
            <a:ext uri="{FF2B5EF4-FFF2-40B4-BE49-F238E27FC236}">
              <a16:creationId xmlns:a16="http://schemas.microsoft.com/office/drawing/2014/main" id="{00000000-0008-0000-0100-000043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24" name="Control 33" hidden="1">
          <a:extLst>
            <a:ext uri="{FF2B5EF4-FFF2-40B4-BE49-F238E27FC236}">
              <a16:creationId xmlns:a16="http://schemas.microsoft.com/office/drawing/2014/main" id="{00000000-0008-0000-0100-000044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25" name="Control 33" hidden="1">
          <a:extLst>
            <a:ext uri="{FF2B5EF4-FFF2-40B4-BE49-F238E27FC236}">
              <a16:creationId xmlns:a16="http://schemas.microsoft.com/office/drawing/2014/main" id="{00000000-0008-0000-0100-000045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326" name="Control 33" hidden="1">
          <a:extLst>
            <a:ext uri="{FF2B5EF4-FFF2-40B4-BE49-F238E27FC236}">
              <a16:creationId xmlns:a16="http://schemas.microsoft.com/office/drawing/2014/main" id="{00000000-0008-0000-0100-000046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327" name="Control 33" hidden="1">
          <a:extLst>
            <a:ext uri="{FF2B5EF4-FFF2-40B4-BE49-F238E27FC236}">
              <a16:creationId xmlns:a16="http://schemas.microsoft.com/office/drawing/2014/main" id="{00000000-0008-0000-0100-000047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328" name="Control 33" hidden="1">
          <a:extLst>
            <a:ext uri="{FF2B5EF4-FFF2-40B4-BE49-F238E27FC236}">
              <a16:creationId xmlns:a16="http://schemas.microsoft.com/office/drawing/2014/main" id="{00000000-0008-0000-0100-000048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329" name="Control 33" hidden="1">
          <a:extLst>
            <a:ext uri="{FF2B5EF4-FFF2-40B4-BE49-F238E27FC236}">
              <a16:creationId xmlns:a16="http://schemas.microsoft.com/office/drawing/2014/main" id="{00000000-0008-0000-0100-000049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330" name="Control 33" hidden="1">
          <a:extLst>
            <a:ext uri="{FF2B5EF4-FFF2-40B4-BE49-F238E27FC236}">
              <a16:creationId xmlns:a16="http://schemas.microsoft.com/office/drawing/2014/main" id="{00000000-0008-0000-0100-00004A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331" name="Control 33" hidden="1">
          <a:extLst>
            <a:ext uri="{FF2B5EF4-FFF2-40B4-BE49-F238E27FC236}">
              <a16:creationId xmlns:a16="http://schemas.microsoft.com/office/drawing/2014/main" id="{00000000-0008-0000-0100-00004B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32" name="Control 33" hidden="1">
          <a:extLst>
            <a:ext uri="{FF2B5EF4-FFF2-40B4-BE49-F238E27FC236}">
              <a16:creationId xmlns:a16="http://schemas.microsoft.com/office/drawing/2014/main" id="{00000000-0008-0000-0100-00004C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33" name="Control 33" hidden="1">
          <a:extLst>
            <a:ext uri="{FF2B5EF4-FFF2-40B4-BE49-F238E27FC236}">
              <a16:creationId xmlns:a16="http://schemas.microsoft.com/office/drawing/2014/main" id="{00000000-0008-0000-0100-00004D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34" name="Control 33" hidden="1">
          <a:extLst>
            <a:ext uri="{FF2B5EF4-FFF2-40B4-BE49-F238E27FC236}">
              <a16:creationId xmlns:a16="http://schemas.microsoft.com/office/drawing/2014/main" id="{00000000-0008-0000-0100-00004E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35" name="Control 33" hidden="1">
          <a:extLst>
            <a:ext uri="{FF2B5EF4-FFF2-40B4-BE49-F238E27FC236}">
              <a16:creationId xmlns:a16="http://schemas.microsoft.com/office/drawing/2014/main" id="{00000000-0008-0000-0100-00004F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36" name="Control 33" hidden="1">
          <a:extLst>
            <a:ext uri="{FF2B5EF4-FFF2-40B4-BE49-F238E27FC236}">
              <a16:creationId xmlns:a16="http://schemas.microsoft.com/office/drawing/2014/main" id="{00000000-0008-0000-0100-000050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37" name="Control 33" hidden="1">
          <a:extLst>
            <a:ext uri="{FF2B5EF4-FFF2-40B4-BE49-F238E27FC236}">
              <a16:creationId xmlns:a16="http://schemas.microsoft.com/office/drawing/2014/main" id="{00000000-0008-0000-0100-000051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38" name="Control 33" hidden="1">
          <a:extLst>
            <a:ext uri="{FF2B5EF4-FFF2-40B4-BE49-F238E27FC236}">
              <a16:creationId xmlns:a16="http://schemas.microsoft.com/office/drawing/2014/main" id="{00000000-0008-0000-0100-000052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39" name="Control 33" hidden="1">
          <a:extLst>
            <a:ext uri="{FF2B5EF4-FFF2-40B4-BE49-F238E27FC236}">
              <a16:creationId xmlns:a16="http://schemas.microsoft.com/office/drawing/2014/main" id="{00000000-0008-0000-0100-000053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40" name="Control 33" hidden="1">
          <a:extLst>
            <a:ext uri="{FF2B5EF4-FFF2-40B4-BE49-F238E27FC236}">
              <a16:creationId xmlns:a16="http://schemas.microsoft.com/office/drawing/2014/main" id="{00000000-0008-0000-0100-000054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41" name="Control 33" hidden="1">
          <a:extLst>
            <a:ext uri="{FF2B5EF4-FFF2-40B4-BE49-F238E27FC236}">
              <a16:creationId xmlns:a16="http://schemas.microsoft.com/office/drawing/2014/main" id="{00000000-0008-0000-0100-000055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42" name="Control 33" hidden="1">
          <a:extLst>
            <a:ext uri="{FF2B5EF4-FFF2-40B4-BE49-F238E27FC236}">
              <a16:creationId xmlns:a16="http://schemas.microsoft.com/office/drawing/2014/main" id="{00000000-0008-0000-0100-000056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343" name="Control 33" hidden="1">
          <a:extLst>
            <a:ext uri="{FF2B5EF4-FFF2-40B4-BE49-F238E27FC236}">
              <a16:creationId xmlns:a16="http://schemas.microsoft.com/office/drawing/2014/main" id="{00000000-0008-0000-0100-000057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344" name="Control 33" hidden="1">
          <a:extLst>
            <a:ext uri="{FF2B5EF4-FFF2-40B4-BE49-F238E27FC236}">
              <a16:creationId xmlns:a16="http://schemas.microsoft.com/office/drawing/2014/main" id="{00000000-0008-0000-0100-000058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345" name="Control 33" hidden="1">
          <a:extLst>
            <a:ext uri="{FF2B5EF4-FFF2-40B4-BE49-F238E27FC236}">
              <a16:creationId xmlns:a16="http://schemas.microsoft.com/office/drawing/2014/main" id="{00000000-0008-0000-0100-000059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346" name="Control 33" hidden="1">
          <a:extLst>
            <a:ext uri="{FF2B5EF4-FFF2-40B4-BE49-F238E27FC236}">
              <a16:creationId xmlns:a16="http://schemas.microsoft.com/office/drawing/2014/main" id="{00000000-0008-0000-0100-00005A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347" name="Control 33" hidden="1">
          <a:extLst>
            <a:ext uri="{FF2B5EF4-FFF2-40B4-BE49-F238E27FC236}">
              <a16:creationId xmlns:a16="http://schemas.microsoft.com/office/drawing/2014/main" id="{00000000-0008-0000-0100-00005B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348" name="Control 33" hidden="1">
          <a:extLst>
            <a:ext uri="{FF2B5EF4-FFF2-40B4-BE49-F238E27FC236}">
              <a16:creationId xmlns:a16="http://schemas.microsoft.com/office/drawing/2014/main" id="{00000000-0008-0000-0100-00005C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349" name="Control 33" hidden="1">
          <a:extLst>
            <a:ext uri="{FF2B5EF4-FFF2-40B4-BE49-F238E27FC236}">
              <a16:creationId xmlns:a16="http://schemas.microsoft.com/office/drawing/2014/main" id="{00000000-0008-0000-0100-00005D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350" name="Control 33" hidden="1">
          <a:extLst>
            <a:ext uri="{FF2B5EF4-FFF2-40B4-BE49-F238E27FC236}">
              <a16:creationId xmlns:a16="http://schemas.microsoft.com/office/drawing/2014/main" id="{00000000-0008-0000-0100-00005E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351" name="Control 33" hidden="1">
          <a:extLst>
            <a:ext uri="{FF2B5EF4-FFF2-40B4-BE49-F238E27FC236}">
              <a16:creationId xmlns:a16="http://schemas.microsoft.com/office/drawing/2014/main" id="{00000000-0008-0000-0100-00005F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352" name="Control 33" hidden="1">
          <a:extLst>
            <a:ext uri="{FF2B5EF4-FFF2-40B4-BE49-F238E27FC236}">
              <a16:creationId xmlns:a16="http://schemas.microsoft.com/office/drawing/2014/main" id="{00000000-0008-0000-0100-000060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353" name="Control 33" hidden="1">
          <a:extLst>
            <a:ext uri="{FF2B5EF4-FFF2-40B4-BE49-F238E27FC236}">
              <a16:creationId xmlns:a16="http://schemas.microsoft.com/office/drawing/2014/main" id="{00000000-0008-0000-0100-000061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354" name="Control 33" hidden="1">
          <a:extLst>
            <a:ext uri="{FF2B5EF4-FFF2-40B4-BE49-F238E27FC236}">
              <a16:creationId xmlns:a16="http://schemas.microsoft.com/office/drawing/2014/main" id="{00000000-0008-0000-0100-000062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355" name="Control 33" hidden="1">
          <a:extLst>
            <a:ext uri="{FF2B5EF4-FFF2-40B4-BE49-F238E27FC236}">
              <a16:creationId xmlns:a16="http://schemas.microsoft.com/office/drawing/2014/main" id="{00000000-0008-0000-0100-000063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356" name="Control 33" hidden="1">
          <a:extLst>
            <a:ext uri="{FF2B5EF4-FFF2-40B4-BE49-F238E27FC236}">
              <a16:creationId xmlns:a16="http://schemas.microsoft.com/office/drawing/2014/main" id="{00000000-0008-0000-0100-000064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357" name="Control 33" hidden="1">
          <a:extLst>
            <a:ext uri="{FF2B5EF4-FFF2-40B4-BE49-F238E27FC236}">
              <a16:creationId xmlns:a16="http://schemas.microsoft.com/office/drawing/2014/main" id="{00000000-0008-0000-0100-000065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358" name="Control 33" hidden="1">
          <a:extLst>
            <a:ext uri="{FF2B5EF4-FFF2-40B4-BE49-F238E27FC236}">
              <a16:creationId xmlns:a16="http://schemas.microsoft.com/office/drawing/2014/main" id="{00000000-0008-0000-0100-000066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359" name="Control 33" hidden="1">
          <a:extLst>
            <a:ext uri="{FF2B5EF4-FFF2-40B4-BE49-F238E27FC236}">
              <a16:creationId xmlns:a16="http://schemas.microsoft.com/office/drawing/2014/main" id="{00000000-0008-0000-0100-000067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360" name="Control 33" hidden="1">
          <a:extLst>
            <a:ext uri="{FF2B5EF4-FFF2-40B4-BE49-F238E27FC236}">
              <a16:creationId xmlns:a16="http://schemas.microsoft.com/office/drawing/2014/main" id="{00000000-0008-0000-0100-000068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361" name="Control 33" hidden="1">
          <a:extLst>
            <a:ext uri="{FF2B5EF4-FFF2-40B4-BE49-F238E27FC236}">
              <a16:creationId xmlns:a16="http://schemas.microsoft.com/office/drawing/2014/main" id="{00000000-0008-0000-0100-000069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362" name="Control 33" hidden="1">
          <a:extLst>
            <a:ext uri="{FF2B5EF4-FFF2-40B4-BE49-F238E27FC236}">
              <a16:creationId xmlns:a16="http://schemas.microsoft.com/office/drawing/2014/main" id="{00000000-0008-0000-0100-00006A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363" name="Control 33" hidden="1">
          <a:extLst>
            <a:ext uri="{FF2B5EF4-FFF2-40B4-BE49-F238E27FC236}">
              <a16:creationId xmlns:a16="http://schemas.microsoft.com/office/drawing/2014/main" id="{00000000-0008-0000-0100-00006B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364" name="Control 33" hidden="1">
          <a:extLst>
            <a:ext uri="{FF2B5EF4-FFF2-40B4-BE49-F238E27FC236}">
              <a16:creationId xmlns:a16="http://schemas.microsoft.com/office/drawing/2014/main" id="{00000000-0008-0000-0100-00006C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365" name="Control 33" hidden="1">
          <a:extLst>
            <a:ext uri="{FF2B5EF4-FFF2-40B4-BE49-F238E27FC236}">
              <a16:creationId xmlns:a16="http://schemas.microsoft.com/office/drawing/2014/main" id="{00000000-0008-0000-0100-00006D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366" name="Control 33" hidden="1">
          <a:extLst>
            <a:ext uri="{FF2B5EF4-FFF2-40B4-BE49-F238E27FC236}">
              <a16:creationId xmlns:a16="http://schemas.microsoft.com/office/drawing/2014/main" id="{00000000-0008-0000-0100-00006E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367" name="Control 33" hidden="1">
          <a:extLst>
            <a:ext uri="{FF2B5EF4-FFF2-40B4-BE49-F238E27FC236}">
              <a16:creationId xmlns:a16="http://schemas.microsoft.com/office/drawing/2014/main" id="{00000000-0008-0000-0100-00006F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368" name="Control 33" hidden="1">
          <a:extLst>
            <a:ext uri="{FF2B5EF4-FFF2-40B4-BE49-F238E27FC236}">
              <a16:creationId xmlns:a16="http://schemas.microsoft.com/office/drawing/2014/main" id="{00000000-0008-0000-0100-000070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369" name="Control 33" hidden="1">
          <a:extLst>
            <a:ext uri="{FF2B5EF4-FFF2-40B4-BE49-F238E27FC236}">
              <a16:creationId xmlns:a16="http://schemas.microsoft.com/office/drawing/2014/main" id="{00000000-0008-0000-0100-000071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370" name="Control 33" hidden="1">
          <a:extLst>
            <a:ext uri="{FF2B5EF4-FFF2-40B4-BE49-F238E27FC236}">
              <a16:creationId xmlns:a16="http://schemas.microsoft.com/office/drawing/2014/main" id="{00000000-0008-0000-0100-000072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371" name="Control 33" hidden="1">
          <a:extLst>
            <a:ext uri="{FF2B5EF4-FFF2-40B4-BE49-F238E27FC236}">
              <a16:creationId xmlns:a16="http://schemas.microsoft.com/office/drawing/2014/main" id="{00000000-0008-0000-0100-000073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372" name="Control 33" hidden="1">
          <a:extLst>
            <a:ext uri="{FF2B5EF4-FFF2-40B4-BE49-F238E27FC236}">
              <a16:creationId xmlns:a16="http://schemas.microsoft.com/office/drawing/2014/main" id="{00000000-0008-0000-0100-000074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373" name="Control 33" hidden="1">
          <a:extLst>
            <a:ext uri="{FF2B5EF4-FFF2-40B4-BE49-F238E27FC236}">
              <a16:creationId xmlns:a16="http://schemas.microsoft.com/office/drawing/2014/main" id="{00000000-0008-0000-0100-000075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374" name="Control 33" hidden="1">
          <a:extLst>
            <a:ext uri="{FF2B5EF4-FFF2-40B4-BE49-F238E27FC236}">
              <a16:creationId xmlns:a16="http://schemas.microsoft.com/office/drawing/2014/main" id="{00000000-0008-0000-0100-000076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375" name="Control 33" hidden="1">
          <a:extLst>
            <a:ext uri="{FF2B5EF4-FFF2-40B4-BE49-F238E27FC236}">
              <a16:creationId xmlns:a16="http://schemas.microsoft.com/office/drawing/2014/main" id="{00000000-0008-0000-0100-000077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376" name="Control 33" hidden="1">
          <a:extLst>
            <a:ext uri="{FF2B5EF4-FFF2-40B4-BE49-F238E27FC236}">
              <a16:creationId xmlns:a16="http://schemas.microsoft.com/office/drawing/2014/main" id="{00000000-0008-0000-0100-000078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377" name="Control 33" hidden="1">
          <a:extLst>
            <a:ext uri="{FF2B5EF4-FFF2-40B4-BE49-F238E27FC236}">
              <a16:creationId xmlns:a16="http://schemas.microsoft.com/office/drawing/2014/main" id="{00000000-0008-0000-0100-000079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378" name="Control 33" hidden="1">
          <a:extLst>
            <a:ext uri="{FF2B5EF4-FFF2-40B4-BE49-F238E27FC236}">
              <a16:creationId xmlns:a16="http://schemas.microsoft.com/office/drawing/2014/main" id="{00000000-0008-0000-0100-00007A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379" name="Control 33" hidden="1">
          <a:extLst>
            <a:ext uri="{FF2B5EF4-FFF2-40B4-BE49-F238E27FC236}">
              <a16:creationId xmlns:a16="http://schemas.microsoft.com/office/drawing/2014/main" id="{00000000-0008-0000-0100-00007B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380" name="Control 33" hidden="1">
          <a:extLst>
            <a:ext uri="{FF2B5EF4-FFF2-40B4-BE49-F238E27FC236}">
              <a16:creationId xmlns:a16="http://schemas.microsoft.com/office/drawing/2014/main" id="{00000000-0008-0000-0100-00007C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381" name="Control 33" hidden="1">
          <a:extLst>
            <a:ext uri="{FF2B5EF4-FFF2-40B4-BE49-F238E27FC236}">
              <a16:creationId xmlns:a16="http://schemas.microsoft.com/office/drawing/2014/main" id="{00000000-0008-0000-0100-00007D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382" name="Control 33" hidden="1">
          <a:extLst>
            <a:ext uri="{FF2B5EF4-FFF2-40B4-BE49-F238E27FC236}">
              <a16:creationId xmlns:a16="http://schemas.microsoft.com/office/drawing/2014/main" id="{00000000-0008-0000-0100-00007E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383" name="Control 33" hidden="1">
          <a:extLst>
            <a:ext uri="{FF2B5EF4-FFF2-40B4-BE49-F238E27FC236}">
              <a16:creationId xmlns:a16="http://schemas.microsoft.com/office/drawing/2014/main" id="{00000000-0008-0000-0100-00007F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384" name="Control 33" hidden="1">
          <a:extLst>
            <a:ext uri="{FF2B5EF4-FFF2-40B4-BE49-F238E27FC236}">
              <a16:creationId xmlns:a16="http://schemas.microsoft.com/office/drawing/2014/main" id="{00000000-0008-0000-0100-000080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385" name="Control 33" hidden="1">
          <a:extLst>
            <a:ext uri="{FF2B5EF4-FFF2-40B4-BE49-F238E27FC236}">
              <a16:creationId xmlns:a16="http://schemas.microsoft.com/office/drawing/2014/main" id="{00000000-0008-0000-0100-000081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386" name="Control 33" hidden="1">
          <a:extLst>
            <a:ext uri="{FF2B5EF4-FFF2-40B4-BE49-F238E27FC236}">
              <a16:creationId xmlns:a16="http://schemas.microsoft.com/office/drawing/2014/main" id="{00000000-0008-0000-0100-000082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387" name="Control 33" hidden="1">
          <a:extLst>
            <a:ext uri="{FF2B5EF4-FFF2-40B4-BE49-F238E27FC236}">
              <a16:creationId xmlns:a16="http://schemas.microsoft.com/office/drawing/2014/main" id="{00000000-0008-0000-0100-000083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388" name="Control 33" hidden="1">
          <a:extLst>
            <a:ext uri="{FF2B5EF4-FFF2-40B4-BE49-F238E27FC236}">
              <a16:creationId xmlns:a16="http://schemas.microsoft.com/office/drawing/2014/main" id="{00000000-0008-0000-0100-000084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389" name="Control 33" hidden="1">
          <a:extLst>
            <a:ext uri="{FF2B5EF4-FFF2-40B4-BE49-F238E27FC236}">
              <a16:creationId xmlns:a16="http://schemas.microsoft.com/office/drawing/2014/main" id="{00000000-0008-0000-0100-000085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390" name="Control 33" hidden="1">
          <a:extLst>
            <a:ext uri="{FF2B5EF4-FFF2-40B4-BE49-F238E27FC236}">
              <a16:creationId xmlns:a16="http://schemas.microsoft.com/office/drawing/2014/main" id="{00000000-0008-0000-0100-000086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391" name="Control 33" hidden="1">
          <a:extLst>
            <a:ext uri="{FF2B5EF4-FFF2-40B4-BE49-F238E27FC236}">
              <a16:creationId xmlns:a16="http://schemas.microsoft.com/office/drawing/2014/main" id="{00000000-0008-0000-0100-000087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392" name="Control 33" hidden="1">
          <a:extLst>
            <a:ext uri="{FF2B5EF4-FFF2-40B4-BE49-F238E27FC236}">
              <a16:creationId xmlns:a16="http://schemas.microsoft.com/office/drawing/2014/main" id="{00000000-0008-0000-0100-000088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393" name="Control 33" hidden="1">
          <a:extLst>
            <a:ext uri="{FF2B5EF4-FFF2-40B4-BE49-F238E27FC236}">
              <a16:creationId xmlns:a16="http://schemas.microsoft.com/office/drawing/2014/main" id="{00000000-0008-0000-0100-000089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394" name="Control 33" hidden="1">
          <a:extLst>
            <a:ext uri="{FF2B5EF4-FFF2-40B4-BE49-F238E27FC236}">
              <a16:creationId xmlns:a16="http://schemas.microsoft.com/office/drawing/2014/main" id="{00000000-0008-0000-0100-00008A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395" name="Control 33" hidden="1">
          <a:extLst>
            <a:ext uri="{FF2B5EF4-FFF2-40B4-BE49-F238E27FC236}">
              <a16:creationId xmlns:a16="http://schemas.microsoft.com/office/drawing/2014/main" id="{00000000-0008-0000-0100-00008B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396" name="Control 33" hidden="1">
          <a:extLst>
            <a:ext uri="{FF2B5EF4-FFF2-40B4-BE49-F238E27FC236}">
              <a16:creationId xmlns:a16="http://schemas.microsoft.com/office/drawing/2014/main" id="{00000000-0008-0000-0100-00008C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397" name="Control 33" hidden="1">
          <a:extLst>
            <a:ext uri="{FF2B5EF4-FFF2-40B4-BE49-F238E27FC236}">
              <a16:creationId xmlns:a16="http://schemas.microsoft.com/office/drawing/2014/main" id="{00000000-0008-0000-0100-00008D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398" name="Control 33" hidden="1">
          <a:extLst>
            <a:ext uri="{FF2B5EF4-FFF2-40B4-BE49-F238E27FC236}">
              <a16:creationId xmlns:a16="http://schemas.microsoft.com/office/drawing/2014/main" id="{00000000-0008-0000-0100-00008E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399" name="Control 33" hidden="1">
          <a:extLst>
            <a:ext uri="{FF2B5EF4-FFF2-40B4-BE49-F238E27FC236}">
              <a16:creationId xmlns:a16="http://schemas.microsoft.com/office/drawing/2014/main" id="{00000000-0008-0000-0100-00008F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400" name="Control 33" hidden="1">
          <a:extLst>
            <a:ext uri="{FF2B5EF4-FFF2-40B4-BE49-F238E27FC236}">
              <a16:creationId xmlns:a16="http://schemas.microsoft.com/office/drawing/2014/main" id="{00000000-0008-0000-0100-000090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401" name="Control 33" hidden="1">
          <a:extLst>
            <a:ext uri="{FF2B5EF4-FFF2-40B4-BE49-F238E27FC236}">
              <a16:creationId xmlns:a16="http://schemas.microsoft.com/office/drawing/2014/main" id="{00000000-0008-0000-0100-000091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402" name="Control 33" hidden="1">
          <a:extLst>
            <a:ext uri="{FF2B5EF4-FFF2-40B4-BE49-F238E27FC236}">
              <a16:creationId xmlns:a16="http://schemas.microsoft.com/office/drawing/2014/main" id="{00000000-0008-0000-0100-000092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195793"/>
    <xdr:pic>
      <xdr:nvPicPr>
        <xdr:cNvPr id="403" name="Control 33" hidden="1">
          <a:extLst>
            <a:ext uri="{FF2B5EF4-FFF2-40B4-BE49-F238E27FC236}">
              <a16:creationId xmlns:a16="http://schemas.microsoft.com/office/drawing/2014/main" id="{00000000-0008-0000-0100-000093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95793"/>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404" name="Control 33" hidden="1">
          <a:extLst>
            <a:ext uri="{FF2B5EF4-FFF2-40B4-BE49-F238E27FC236}">
              <a16:creationId xmlns:a16="http://schemas.microsoft.com/office/drawing/2014/main" id="{00000000-0008-0000-0100-000094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405" name="Control 33" hidden="1">
          <a:extLst>
            <a:ext uri="{FF2B5EF4-FFF2-40B4-BE49-F238E27FC236}">
              <a16:creationId xmlns:a16="http://schemas.microsoft.com/office/drawing/2014/main" id="{00000000-0008-0000-0100-000095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406" name="Control 33" hidden="1">
          <a:extLst>
            <a:ext uri="{FF2B5EF4-FFF2-40B4-BE49-F238E27FC236}">
              <a16:creationId xmlns:a16="http://schemas.microsoft.com/office/drawing/2014/main" id="{00000000-0008-0000-0100-000096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407" name="Control 33" hidden="1">
          <a:extLst>
            <a:ext uri="{FF2B5EF4-FFF2-40B4-BE49-F238E27FC236}">
              <a16:creationId xmlns:a16="http://schemas.microsoft.com/office/drawing/2014/main" id="{00000000-0008-0000-0100-000097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408" name="Control 33" hidden="1">
          <a:extLst>
            <a:ext uri="{FF2B5EF4-FFF2-40B4-BE49-F238E27FC236}">
              <a16:creationId xmlns:a16="http://schemas.microsoft.com/office/drawing/2014/main" id="{00000000-0008-0000-0100-000098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409" name="Control 33" hidden="1">
          <a:extLst>
            <a:ext uri="{FF2B5EF4-FFF2-40B4-BE49-F238E27FC236}">
              <a16:creationId xmlns:a16="http://schemas.microsoft.com/office/drawing/2014/main" id="{00000000-0008-0000-0100-000099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186265"/>
    <xdr:pic>
      <xdr:nvPicPr>
        <xdr:cNvPr id="410" name="Control 33" hidden="1">
          <a:extLst>
            <a:ext uri="{FF2B5EF4-FFF2-40B4-BE49-F238E27FC236}">
              <a16:creationId xmlns:a16="http://schemas.microsoft.com/office/drawing/2014/main" id="{00000000-0008-0000-0100-00009A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86265"/>
        </a:xfrm>
        <a:prstGeom prst="rect">
          <a:avLst/>
        </a:prstGeom>
        <a:noFill/>
        <a:ln w="9525">
          <a:miter lim="800000"/>
          <a:headEnd/>
          <a:tailEnd/>
        </a:ln>
      </xdr:spPr>
    </xdr:pic>
    <xdr:clientData/>
  </xdr:oneCellAnchor>
  <xdr:oneCellAnchor>
    <xdr:from>
      <xdr:col>1</xdr:col>
      <xdr:colOff>0</xdr:colOff>
      <xdr:row>120</xdr:row>
      <xdr:rowOff>0</xdr:rowOff>
    </xdr:from>
    <xdr:ext cx="587375" cy="186265"/>
    <xdr:pic>
      <xdr:nvPicPr>
        <xdr:cNvPr id="411" name="Control 33" hidden="1">
          <a:extLst>
            <a:ext uri="{FF2B5EF4-FFF2-40B4-BE49-F238E27FC236}">
              <a16:creationId xmlns:a16="http://schemas.microsoft.com/office/drawing/2014/main" id="{00000000-0008-0000-0100-00009B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86265"/>
        </a:xfrm>
        <a:prstGeom prst="rect">
          <a:avLst/>
        </a:prstGeom>
        <a:noFill/>
        <a:ln w="9525">
          <a:miter lim="800000"/>
          <a:headEnd/>
          <a:tailEnd/>
        </a:ln>
      </xdr:spPr>
    </xdr:pic>
    <xdr:clientData/>
  </xdr:oneCellAnchor>
  <xdr:oneCellAnchor>
    <xdr:from>
      <xdr:col>1</xdr:col>
      <xdr:colOff>0</xdr:colOff>
      <xdr:row>120</xdr:row>
      <xdr:rowOff>0</xdr:rowOff>
    </xdr:from>
    <xdr:ext cx="587375" cy="186265"/>
    <xdr:pic>
      <xdr:nvPicPr>
        <xdr:cNvPr id="412" name="Control 33" hidden="1">
          <a:extLst>
            <a:ext uri="{FF2B5EF4-FFF2-40B4-BE49-F238E27FC236}">
              <a16:creationId xmlns:a16="http://schemas.microsoft.com/office/drawing/2014/main" id="{00000000-0008-0000-0100-00009C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86265"/>
        </a:xfrm>
        <a:prstGeom prst="rect">
          <a:avLst/>
        </a:prstGeom>
        <a:noFill/>
        <a:ln w="9525">
          <a:miter lim="800000"/>
          <a:headEnd/>
          <a:tailEnd/>
        </a:ln>
      </xdr:spPr>
    </xdr:pic>
    <xdr:clientData/>
  </xdr:oneCellAnchor>
  <xdr:oneCellAnchor>
    <xdr:from>
      <xdr:col>1</xdr:col>
      <xdr:colOff>0</xdr:colOff>
      <xdr:row>120</xdr:row>
      <xdr:rowOff>0</xdr:rowOff>
    </xdr:from>
    <xdr:ext cx="587375" cy="186265"/>
    <xdr:pic>
      <xdr:nvPicPr>
        <xdr:cNvPr id="413" name="Control 33" hidden="1">
          <a:extLst>
            <a:ext uri="{FF2B5EF4-FFF2-40B4-BE49-F238E27FC236}">
              <a16:creationId xmlns:a16="http://schemas.microsoft.com/office/drawing/2014/main" id="{00000000-0008-0000-0100-00009D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86265"/>
        </a:xfrm>
        <a:prstGeom prst="rect">
          <a:avLst/>
        </a:prstGeom>
        <a:noFill/>
        <a:ln w="9525">
          <a:miter lim="800000"/>
          <a:headEnd/>
          <a:tailEnd/>
        </a:ln>
      </xdr:spPr>
    </xdr:pic>
    <xdr:clientData/>
  </xdr:oneCellAnchor>
  <xdr:oneCellAnchor>
    <xdr:from>
      <xdr:col>1</xdr:col>
      <xdr:colOff>0</xdr:colOff>
      <xdr:row>120</xdr:row>
      <xdr:rowOff>0</xdr:rowOff>
    </xdr:from>
    <xdr:ext cx="587375" cy="186265"/>
    <xdr:pic>
      <xdr:nvPicPr>
        <xdr:cNvPr id="414" name="Control 33" hidden="1">
          <a:extLst>
            <a:ext uri="{FF2B5EF4-FFF2-40B4-BE49-F238E27FC236}">
              <a16:creationId xmlns:a16="http://schemas.microsoft.com/office/drawing/2014/main" id="{00000000-0008-0000-0100-00009E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86265"/>
        </a:xfrm>
        <a:prstGeom prst="rect">
          <a:avLst/>
        </a:prstGeom>
        <a:noFill/>
        <a:ln w="9525">
          <a:miter lim="800000"/>
          <a:headEnd/>
          <a:tailEnd/>
        </a:ln>
      </xdr:spPr>
    </xdr:pic>
    <xdr:clientData/>
  </xdr:oneCellAnchor>
  <xdr:oneCellAnchor>
    <xdr:from>
      <xdr:col>1</xdr:col>
      <xdr:colOff>0</xdr:colOff>
      <xdr:row>120</xdr:row>
      <xdr:rowOff>0</xdr:rowOff>
    </xdr:from>
    <xdr:ext cx="587375" cy="186265"/>
    <xdr:pic>
      <xdr:nvPicPr>
        <xdr:cNvPr id="415" name="Control 33" hidden="1">
          <a:extLst>
            <a:ext uri="{FF2B5EF4-FFF2-40B4-BE49-F238E27FC236}">
              <a16:creationId xmlns:a16="http://schemas.microsoft.com/office/drawing/2014/main" id="{00000000-0008-0000-0100-00009F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86265"/>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16" name="Control 33" hidden="1">
          <a:extLst>
            <a:ext uri="{FF2B5EF4-FFF2-40B4-BE49-F238E27FC236}">
              <a16:creationId xmlns:a16="http://schemas.microsoft.com/office/drawing/2014/main" id="{00000000-0008-0000-0100-0000A0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17" name="Control 33" hidden="1">
          <a:extLst>
            <a:ext uri="{FF2B5EF4-FFF2-40B4-BE49-F238E27FC236}">
              <a16:creationId xmlns:a16="http://schemas.microsoft.com/office/drawing/2014/main" id="{00000000-0008-0000-0100-0000A1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18" name="Control 33" hidden="1">
          <a:extLst>
            <a:ext uri="{FF2B5EF4-FFF2-40B4-BE49-F238E27FC236}">
              <a16:creationId xmlns:a16="http://schemas.microsoft.com/office/drawing/2014/main" id="{00000000-0008-0000-0100-0000A2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19" name="Control 33" hidden="1">
          <a:extLst>
            <a:ext uri="{FF2B5EF4-FFF2-40B4-BE49-F238E27FC236}">
              <a16:creationId xmlns:a16="http://schemas.microsoft.com/office/drawing/2014/main" id="{00000000-0008-0000-0100-0000A3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20" name="Control 33" hidden="1">
          <a:extLst>
            <a:ext uri="{FF2B5EF4-FFF2-40B4-BE49-F238E27FC236}">
              <a16:creationId xmlns:a16="http://schemas.microsoft.com/office/drawing/2014/main" id="{00000000-0008-0000-0100-0000A4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21" name="Control 33" hidden="1">
          <a:extLst>
            <a:ext uri="{FF2B5EF4-FFF2-40B4-BE49-F238E27FC236}">
              <a16:creationId xmlns:a16="http://schemas.microsoft.com/office/drawing/2014/main" id="{00000000-0008-0000-0100-0000A5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22" name="Control 33" hidden="1">
          <a:extLst>
            <a:ext uri="{FF2B5EF4-FFF2-40B4-BE49-F238E27FC236}">
              <a16:creationId xmlns:a16="http://schemas.microsoft.com/office/drawing/2014/main" id="{00000000-0008-0000-0100-0000A6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23" name="Control 33" hidden="1">
          <a:extLst>
            <a:ext uri="{FF2B5EF4-FFF2-40B4-BE49-F238E27FC236}">
              <a16:creationId xmlns:a16="http://schemas.microsoft.com/office/drawing/2014/main" id="{00000000-0008-0000-0100-0000A7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24" name="Control 33" hidden="1">
          <a:extLst>
            <a:ext uri="{FF2B5EF4-FFF2-40B4-BE49-F238E27FC236}">
              <a16:creationId xmlns:a16="http://schemas.microsoft.com/office/drawing/2014/main" id="{00000000-0008-0000-0100-0000A8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25" name="Control 33" hidden="1">
          <a:extLst>
            <a:ext uri="{FF2B5EF4-FFF2-40B4-BE49-F238E27FC236}">
              <a16:creationId xmlns:a16="http://schemas.microsoft.com/office/drawing/2014/main" id="{00000000-0008-0000-0100-0000A9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26" name="Control 33" hidden="1">
          <a:extLst>
            <a:ext uri="{FF2B5EF4-FFF2-40B4-BE49-F238E27FC236}">
              <a16:creationId xmlns:a16="http://schemas.microsoft.com/office/drawing/2014/main" id="{00000000-0008-0000-0100-0000AA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27" name="Control 33" hidden="1">
          <a:extLst>
            <a:ext uri="{FF2B5EF4-FFF2-40B4-BE49-F238E27FC236}">
              <a16:creationId xmlns:a16="http://schemas.microsoft.com/office/drawing/2014/main" id="{00000000-0008-0000-0100-0000AB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428" name="Control 33" hidden="1">
          <a:extLst>
            <a:ext uri="{FF2B5EF4-FFF2-40B4-BE49-F238E27FC236}">
              <a16:creationId xmlns:a16="http://schemas.microsoft.com/office/drawing/2014/main" id="{00000000-0008-0000-0100-0000AC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429" name="Control 33" hidden="1">
          <a:extLst>
            <a:ext uri="{FF2B5EF4-FFF2-40B4-BE49-F238E27FC236}">
              <a16:creationId xmlns:a16="http://schemas.microsoft.com/office/drawing/2014/main" id="{00000000-0008-0000-0100-0000AD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430" name="Control 33" hidden="1">
          <a:extLst>
            <a:ext uri="{FF2B5EF4-FFF2-40B4-BE49-F238E27FC236}">
              <a16:creationId xmlns:a16="http://schemas.microsoft.com/office/drawing/2014/main" id="{00000000-0008-0000-0100-0000AE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431" name="Control 33" hidden="1">
          <a:extLst>
            <a:ext uri="{FF2B5EF4-FFF2-40B4-BE49-F238E27FC236}">
              <a16:creationId xmlns:a16="http://schemas.microsoft.com/office/drawing/2014/main" id="{00000000-0008-0000-0100-0000AF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432" name="Control 33" hidden="1">
          <a:extLst>
            <a:ext uri="{FF2B5EF4-FFF2-40B4-BE49-F238E27FC236}">
              <a16:creationId xmlns:a16="http://schemas.microsoft.com/office/drawing/2014/main" id="{00000000-0008-0000-0100-0000B0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433" name="Control 33" hidden="1">
          <a:extLst>
            <a:ext uri="{FF2B5EF4-FFF2-40B4-BE49-F238E27FC236}">
              <a16:creationId xmlns:a16="http://schemas.microsoft.com/office/drawing/2014/main" id="{00000000-0008-0000-0100-0000B1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434" name="Control 33" hidden="1">
          <a:extLst>
            <a:ext uri="{FF2B5EF4-FFF2-40B4-BE49-F238E27FC236}">
              <a16:creationId xmlns:a16="http://schemas.microsoft.com/office/drawing/2014/main" id="{00000000-0008-0000-0100-0000B2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435" name="Control 33" hidden="1">
          <a:extLst>
            <a:ext uri="{FF2B5EF4-FFF2-40B4-BE49-F238E27FC236}">
              <a16:creationId xmlns:a16="http://schemas.microsoft.com/office/drawing/2014/main" id="{00000000-0008-0000-0100-0000B3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436" name="Control 33" hidden="1">
          <a:extLst>
            <a:ext uri="{FF2B5EF4-FFF2-40B4-BE49-F238E27FC236}">
              <a16:creationId xmlns:a16="http://schemas.microsoft.com/office/drawing/2014/main" id="{00000000-0008-0000-0100-0000B4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437" name="Control 33" hidden="1">
          <a:extLst>
            <a:ext uri="{FF2B5EF4-FFF2-40B4-BE49-F238E27FC236}">
              <a16:creationId xmlns:a16="http://schemas.microsoft.com/office/drawing/2014/main" id="{00000000-0008-0000-0100-0000B5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438" name="Control 33" hidden="1">
          <a:extLst>
            <a:ext uri="{FF2B5EF4-FFF2-40B4-BE49-F238E27FC236}">
              <a16:creationId xmlns:a16="http://schemas.microsoft.com/office/drawing/2014/main" id="{00000000-0008-0000-0100-0000B6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439" name="Control 33" hidden="1">
          <a:extLst>
            <a:ext uri="{FF2B5EF4-FFF2-40B4-BE49-F238E27FC236}">
              <a16:creationId xmlns:a16="http://schemas.microsoft.com/office/drawing/2014/main" id="{00000000-0008-0000-0100-0000B7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440" name="Control 33" hidden="1">
          <a:extLst>
            <a:ext uri="{FF2B5EF4-FFF2-40B4-BE49-F238E27FC236}">
              <a16:creationId xmlns:a16="http://schemas.microsoft.com/office/drawing/2014/main" id="{00000000-0008-0000-0100-0000B8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441" name="Control 33" hidden="1">
          <a:extLst>
            <a:ext uri="{FF2B5EF4-FFF2-40B4-BE49-F238E27FC236}">
              <a16:creationId xmlns:a16="http://schemas.microsoft.com/office/drawing/2014/main" id="{00000000-0008-0000-0100-0000B9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442" name="Control 33" hidden="1">
          <a:extLst>
            <a:ext uri="{FF2B5EF4-FFF2-40B4-BE49-F238E27FC236}">
              <a16:creationId xmlns:a16="http://schemas.microsoft.com/office/drawing/2014/main" id="{00000000-0008-0000-0100-0000BA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443" name="Control 33" hidden="1">
          <a:extLst>
            <a:ext uri="{FF2B5EF4-FFF2-40B4-BE49-F238E27FC236}">
              <a16:creationId xmlns:a16="http://schemas.microsoft.com/office/drawing/2014/main" id="{00000000-0008-0000-0100-0000BB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444" name="Control 33" hidden="1">
          <a:extLst>
            <a:ext uri="{FF2B5EF4-FFF2-40B4-BE49-F238E27FC236}">
              <a16:creationId xmlns:a16="http://schemas.microsoft.com/office/drawing/2014/main" id="{00000000-0008-0000-0100-0000BC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8"/>
    <xdr:pic>
      <xdr:nvPicPr>
        <xdr:cNvPr id="445" name="Control 33" hidden="1">
          <a:extLst>
            <a:ext uri="{FF2B5EF4-FFF2-40B4-BE49-F238E27FC236}">
              <a16:creationId xmlns:a16="http://schemas.microsoft.com/office/drawing/2014/main" id="{00000000-0008-0000-0100-0000BD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8"/>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446" name="Control 33" hidden="1">
          <a:extLst>
            <a:ext uri="{FF2B5EF4-FFF2-40B4-BE49-F238E27FC236}">
              <a16:creationId xmlns:a16="http://schemas.microsoft.com/office/drawing/2014/main" id="{00000000-0008-0000-0100-0000BE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447" name="Control 33" hidden="1">
          <a:extLst>
            <a:ext uri="{FF2B5EF4-FFF2-40B4-BE49-F238E27FC236}">
              <a16:creationId xmlns:a16="http://schemas.microsoft.com/office/drawing/2014/main" id="{00000000-0008-0000-0100-0000BF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448" name="Control 33" hidden="1">
          <a:extLst>
            <a:ext uri="{FF2B5EF4-FFF2-40B4-BE49-F238E27FC236}">
              <a16:creationId xmlns:a16="http://schemas.microsoft.com/office/drawing/2014/main" id="{00000000-0008-0000-0100-0000C0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449" name="Control 33" hidden="1">
          <a:extLst>
            <a:ext uri="{FF2B5EF4-FFF2-40B4-BE49-F238E27FC236}">
              <a16:creationId xmlns:a16="http://schemas.microsoft.com/office/drawing/2014/main" id="{00000000-0008-0000-0100-0000C1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450" name="Control 33" hidden="1">
          <a:extLst>
            <a:ext uri="{FF2B5EF4-FFF2-40B4-BE49-F238E27FC236}">
              <a16:creationId xmlns:a16="http://schemas.microsoft.com/office/drawing/2014/main" id="{00000000-0008-0000-0100-0000C2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451" name="Control 33" hidden="1">
          <a:extLst>
            <a:ext uri="{FF2B5EF4-FFF2-40B4-BE49-F238E27FC236}">
              <a16:creationId xmlns:a16="http://schemas.microsoft.com/office/drawing/2014/main" id="{00000000-0008-0000-0100-0000C3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452" name="Control 33" hidden="1">
          <a:extLst>
            <a:ext uri="{FF2B5EF4-FFF2-40B4-BE49-F238E27FC236}">
              <a16:creationId xmlns:a16="http://schemas.microsoft.com/office/drawing/2014/main" id="{00000000-0008-0000-0100-0000C4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453" name="Control 33" hidden="1">
          <a:extLst>
            <a:ext uri="{FF2B5EF4-FFF2-40B4-BE49-F238E27FC236}">
              <a16:creationId xmlns:a16="http://schemas.microsoft.com/office/drawing/2014/main" id="{00000000-0008-0000-0100-0000C5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454" name="Control 33" hidden="1">
          <a:extLst>
            <a:ext uri="{FF2B5EF4-FFF2-40B4-BE49-F238E27FC236}">
              <a16:creationId xmlns:a16="http://schemas.microsoft.com/office/drawing/2014/main" id="{00000000-0008-0000-0100-0000C6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455" name="Control 33" hidden="1">
          <a:extLst>
            <a:ext uri="{FF2B5EF4-FFF2-40B4-BE49-F238E27FC236}">
              <a16:creationId xmlns:a16="http://schemas.microsoft.com/office/drawing/2014/main" id="{00000000-0008-0000-0100-0000C7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456" name="Control 33" hidden="1">
          <a:extLst>
            <a:ext uri="{FF2B5EF4-FFF2-40B4-BE49-F238E27FC236}">
              <a16:creationId xmlns:a16="http://schemas.microsoft.com/office/drawing/2014/main" id="{00000000-0008-0000-0100-0000C8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32319"/>
    <xdr:pic>
      <xdr:nvPicPr>
        <xdr:cNvPr id="457" name="Control 33" hidden="1">
          <a:extLst>
            <a:ext uri="{FF2B5EF4-FFF2-40B4-BE49-F238E27FC236}">
              <a16:creationId xmlns:a16="http://schemas.microsoft.com/office/drawing/2014/main" id="{00000000-0008-0000-0100-0000C9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32319"/>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458" name="Control 33" hidden="1">
          <a:extLst>
            <a:ext uri="{FF2B5EF4-FFF2-40B4-BE49-F238E27FC236}">
              <a16:creationId xmlns:a16="http://schemas.microsoft.com/office/drawing/2014/main" id="{00000000-0008-0000-0100-0000CA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459" name="Control 33" hidden="1">
          <a:extLst>
            <a:ext uri="{FF2B5EF4-FFF2-40B4-BE49-F238E27FC236}">
              <a16:creationId xmlns:a16="http://schemas.microsoft.com/office/drawing/2014/main" id="{00000000-0008-0000-0100-0000CB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460" name="Control 33" hidden="1">
          <a:extLst>
            <a:ext uri="{FF2B5EF4-FFF2-40B4-BE49-F238E27FC236}">
              <a16:creationId xmlns:a16="http://schemas.microsoft.com/office/drawing/2014/main" id="{00000000-0008-0000-0100-0000CC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461" name="Control 33" hidden="1">
          <a:extLst>
            <a:ext uri="{FF2B5EF4-FFF2-40B4-BE49-F238E27FC236}">
              <a16:creationId xmlns:a16="http://schemas.microsoft.com/office/drawing/2014/main" id="{00000000-0008-0000-0100-0000CD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462" name="Control 33" hidden="1">
          <a:extLst>
            <a:ext uri="{FF2B5EF4-FFF2-40B4-BE49-F238E27FC236}">
              <a16:creationId xmlns:a16="http://schemas.microsoft.com/office/drawing/2014/main" id="{00000000-0008-0000-0100-0000CE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463" name="Control 33" hidden="1">
          <a:extLst>
            <a:ext uri="{FF2B5EF4-FFF2-40B4-BE49-F238E27FC236}">
              <a16:creationId xmlns:a16="http://schemas.microsoft.com/office/drawing/2014/main" id="{00000000-0008-0000-0100-0000CF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64" name="Control 33" hidden="1">
          <a:extLst>
            <a:ext uri="{FF2B5EF4-FFF2-40B4-BE49-F238E27FC236}">
              <a16:creationId xmlns:a16="http://schemas.microsoft.com/office/drawing/2014/main" id="{00000000-0008-0000-0100-0000D0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65" name="Control 33" hidden="1">
          <a:extLst>
            <a:ext uri="{FF2B5EF4-FFF2-40B4-BE49-F238E27FC236}">
              <a16:creationId xmlns:a16="http://schemas.microsoft.com/office/drawing/2014/main" id="{00000000-0008-0000-0100-0000D1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66" name="Control 33" hidden="1">
          <a:extLst>
            <a:ext uri="{FF2B5EF4-FFF2-40B4-BE49-F238E27FC236}">
              <a16:creationId xmlns:a16="http://schemas.microsoft.com/office/drawing/2014/main" id="{00000000-0008-0000-0100-0000D2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67" name="Control 33" hidden="1">
          <a:extLst>
            <a:ext uri="{FF2B5EF4-FFF2-40B4-BE49-F238E27FC236}">
              <a16:creationId xmlns:a16="http://schemas.microsoft.com/office/drawing/2014/main" id="{00000000-0008-0000-0100-0000D3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68" name="Control 33" hidden="1">
          <a:extLst>
            <a:ext uri="{FF2B5EF4-FFF2-40B4-BE49-F238E27FC236}">
              <a16:creationId xmlns:a16="http://schemas.microsoft.com/office/drawing/2014/main" id="{00000000-0008-0000-0100-0000D4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69" name="Control 33" hidden="1">
          <a:extLst>
            <a:ext uri="{FF2B5EF4-FFF2-40B4-BE49-F238E27FC236}">
              <a16:creationId xmlns:a16="http://schemas.microsoft.com/office/drawing/2014/main" id="{00000000-0008-0000-0100-0000D5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70" name="Control 33" hidden="1">
          <a:extLst>
            <a:ext uri="{FF2B5EF4-FFF2-40B4-BE49-F238E27FC236}">
              <a16:creationId xmlns:a16="http://schemas.microsoft.com/office/drawing/2014/main" id="{00000000-0008-0000-0100-0000D6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71" name="Control 33" hidden="1">
          <a:extLst>
            <a:ext uri="{FF2B5EF4-FFF2-40B4-BE49-F238E27FC236}">
              <a16:creationId xmlns:a16="http://schemas.microsoft.com/office/drawing/2014/main" id="{00000000-0008-0000-0100-0000D7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72" name="Control 33" hidden="1">
          <a:extLst>
            <a:ext uri="{FF2B5EF4-FFF2-40B4-BE49-F238E27FC236}">
              <a16:creationId xmlns:a16="http://schemas.microsoft.com/office/drawing/2014/main" id="{00000000-0008-0000-0100-0000D8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73" name="Control 33" hidden="1">
          <a:extLst>
            <a:ext uri="{FF2B5EF4-FFF2-40B4-BE49-F238E27FC236}">
              <a16:creationId xmlns:a16="http://schemas.microsoft.com/office/drawing/2014/main" id="{00000000-0008-0000-0100-0000D9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74" name="Control 33" hidden="1">
          <a:extLst>
            <a:ext uri="{FF2B5EF4-FFF2-40B4-BE49-F238E27FC236}">
              <a16:creationId xmlns:a16="http://schemas.microsoft.com/office/drawing/2014/main" id="{00000000-0008-0000-0100-0000DA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75" name="Control 33" hidden="1">
          <a:extLst>
            <a:ext uri="{FF2B5EF4-FFF2-40B4-BE49-F238E27FC236}">
              <a16:creationId xmlns:a16="http://schemas.microsoft.com/office/drawing/2014/main" id="{00000000-0008-0000-0100-0000DB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476" name="Control 33" hidden="1">
          <a:extLst>
            <a:ext uri="{FF2B5EF4-FFF2-40B4-BE49-F238E27FC236}">
              <a16:creationId xmlns:a16="http://schemas.microsoft.com/office/drawing/2014/main" id="{00000000-0008-0000-0100-0000DC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477" name="Control 33" hidden="1">
          <a:extLst>
            <a:ext uri="{FF2B5EF4-FFF2-40B4-BE49-F238E27FC236}">
              <a16:creationId xmlns:a16="http://schemas.microsoft.com/office/drawing/2014/main" id="{00000000-0008-0000-0100-0000DD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478" name="Control 33" hidden="1">
          <a:extLst>
            <a:ext uri="{FF2B5EF4-FFF2-40B4-BE49-F238E27FC236}">
              <a16:creationId xmlns:a16="http://schemas.microsoft.com/office/drawing/2014/main" id="{00000000-0008-0000-0100-0000DE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479" name="Control 33" hidden="1">
          <a:extLst>
            <a:ext uri="{FF2B5EF4-FFF2-40B4-BE49-F238E27FC236}">
              <a16:creationId xmlns:a16="http://schemas.microsoft.com/office/drawing/2014/main" id="{00000000-0008-0000-0100-0000DF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480" name="Control 33" hidden="1">
          <a:extLst>
            <a:ext uri="{FF2B5EF4-FFF2-40B4-BE49-F238E27FC236}">
              <a16:creationId xmlns:a16="http://schemas.microsoft.com/office/drawing/2014/main" id="{00000000-0008-0000-0100-0000E0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8"/>
    <xdr:pic>
      <xdr:nvPicPr>
        <xdr:cNvPr id="481" name="Control 33" hidden="1">
          <a:extLst>
            <a:ext uri="{FF2B5EF4-FFF2-40B4-BE49-F238E27FC236}">
              <a16:creationId xmlns:a16="http://schemas.microsoft.com/office/drawing/2014/main" id="{00000000-0008-0000-0100-0000E1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8"/>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82" name="Control 33" hidden="1">
          <a:extLst>
            <a:ext uri="{FF2B5EF4-FFF2-40B4-BE49-F238E27FC236}">
              <a16:creationId xmlns:a16="http://schemas.microsoft.com/office/drawing/2014/main" id="{00000000-0008-0000-0100-0000E2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83" name="Control 33" hidden="1">
          <a:extLst>
            <a:ext uri="{FF2B5EF4-FFF2-40B4-BE49-F238E27FC236}">
              <a16:creationId xmlns:a16="http://schemas.microsoft.com/office/drawing/2014/main" id="{00000000-0008-0000-0100-0000E3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84" name="Control 33" hidden="1">
          <a:extLst>
            <a:ext uri="{FF2B5EF4-FFF2-40B4-BE49-F238E27FC236}">
              <a16:creationId xmlns:a16="http://schemas.microsoft.com/office/drawing/2014/main" id="{00000000-0008-0000-0100-0000E4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85" name="Control 33" hidden="1">
          <a:extLst>
            <a:ext uri="{FF2B5EF4-FFF2-40B4-BE49-F238E27FC236}">
              <a16:creationId xmlns:a16="http://schemas.microsoft.com/office/drawing/2014/main" id="{00000000-0008-0000-0100-0000E5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86" name="Control 33" hidden="1">
          <a:extLst>
            <a:ext uri="{FF2B5EF4-FFF2-40B4-BE49-F238E27FC236}">
              <a16:creationId xmlns:a16="http://schemas.microsoft.com/office/drawing/2014/main" id="{00000000-0008-0000-0100-0000E6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87" name="Control 33" hidden="1">
          <a:extLst>
            <a:ext uri="{FF2B5EF4-FFF2-40B4-BE49-F238E27FC236}">
              <a16:creationId xmlns:a16="http://schemas.microsoft.com/office/drawing/2014/main" id="{00000000-0008-0000-0100-0000E7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88" name="Control 33" hidden="1">
          <a:extLst>
            <a:ext uri="{FF2B5EF4-FFF2-40B4-BE49-F238E27FC236}">
              <a16:creationId xmlns:a16="http://schemas.microsoft.com/office/drawing/2014/main" id="{00000000-0008-0000-0100-0000E8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89" name="Control 33" hidden="1">
          <a:extLst>
            <a:ext uri="{FF2B5EF4-FFF2-40B4-BE49-F238E27FC236}">
              <a16:creationId xmlns:a16="http://schemas.microsoft.com/office/drawing/2014/main" id="{00000000-0008-0000-0100-0000E9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90" name="Control 33" hidden="1">
          <a:extLst>
            <a:ext uri="{FF2B5EF4-FFF2-40B4-BE49-F238E27FC236}">
              <a16:creationId xmlns:a16="http://schemas.microsoft.com/office/drawing/2014/main" id="{00000000-0008-0000-0100-0000EA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91" name="Control 33" hidden="1">
          <a:extLst>
            <a:ext uri="{FF2B5EF4-FFF2-40B4-BE49-F238E27FC236}">
              <a16:creationId xmlns:a16="http://schemas.microsoft.com/office/drawing/2014/main" id="{00000000-0008-0000-0100-0000EB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92" name="Control 33" hidden="1">
          <a:extLst>
            <a:ext uri="{FF2B5EF4-FFF2-40B4-BE49-F238E27FC236}">
              <a16:creationId xmlns:a16="http://schemas.microsoft.com/office/drawing/2014/main" id="{00000000-0008-0000-0100-0000EC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64069"/>
    <xdr:pic>
      <xdr:nvPicPr>
        <xdr:cNvPr id="493" name="Control 33" hidden="1">
          <a:extLst>
            <a:ext uri="{FF2B5EF4-FFF2-40B4-BE49-F238E27FC236}">
              <a16:creationId xmlns:a16="http://schemas.microsoft.com/office/drawing/2014/main" id="{00000000-0008-0000-0100-0000ED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64069"/>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494" name="Control 33" hidden="1">
          <a:extLst>
            <a:ext uri="{FF2B5EF4-FFF2-40B4-BE49-F238E27FC236}">
              <a16:creationId xmlns:a16="http://schemas.microsoft.com/office/drawing/2014/main" id="{00000000-0008-0000-0100-0000EE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495" name="Control 33" hidden="1">
          <a:extLst>
            <a:ext uri="{FF2B5EF4-FFF2-40B4-BE49-F238E27FC236}">
              <a16:creationId xmlns:a16="http://schemas.microsoft.com/office/drawing/2014/main" id="{00000000-0008-0000-0100-0000EF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496" name="Control 33" hidden="1">
          <a:extLst>
            <a:ext uri="{FF2B5EF4-FFF2-40B4-BE49-F238E27FC236}">
              <a16:creationId xmlns:a16="http://schemas.microsoft.com/office/drawing/2014/main" id="{00000000-0008-0000-0100-0000F0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497" name="Control 33" hidden="1">
          <a:extLst>
            <a:ext uri="{FF2B5EF4-FFF2-40B4-BE49-F238E27FC236}">
              <a16:creationId xmlns:a16="http://schemas.microsoft.com/office/drawing/2014/main" id="{00000000-0008-0000-0100-0000F1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498" name="Control 33" hidden="1">
          <a:extLst>
            <a:ext uri="{FF2B5EF4-FFF2-40B4-BE49-F238E27FC236}">
              <a16:creationId xmlns:a16="http://schemas.microsoft.com/office/drawing/2014/main" id="{00000000-0008-0000-0100-0000F2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499" name="Control 33" hidden="1">
          <a:extLst>
            <a:ext uri="{FF2B5EF4-FFF2-40B4-BE49-F238E27FC236}">
              <a16:creationId xmlns:a16="http://schemas.microsoft.com/office/drawing/2014/main" id="{00000000-0008-0000-0100-0000F3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500" name="Control 33" hidden="1">
          <a:extLst>
            <a:ext uri="{FF2B5EF4-FFF2-40B4-BE49-F238E27FC236}">
              <a16:creationId xmlns:a16="http://schemas.microsoft.com/office/drawing/2014/main" id="{00000000-0008-0000-0100-0000F4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501" name="Control 33" hidden="1">
          <a:extLst>
            <a:ext uri="{FF2B5EF4-FFF2-40B4-BE49-F238E27FC236}">
              <a16:creationId xmlns:a16="http://schemas.microsoft.com/office/drawing/2014/main" id="{00000000-0008-0000-0100-0000F5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502" name="Control 33" hidden="1">
          <a:extLst>
            <a:ext uri="{FF2B5EF4-FFF2-40B4-BE49-F238E27FC236}">
              <a16:creationId xmlns:a16="http://schemas.microsoft.com/office/drawing/2014/main" id="{00000000-0008-0000-0100-0000F6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503" name="Control 33" hidden="1">
          <a:extLst>
            <a:ext uri="{FF2B5EF4-FFF2-40B4-BE49-F238E27FC236}">
              <a16:creationId xmlns:a16="http://schemas.microsoft.com/office/drawing/2014/main" id="{00000000-0008-0000-0100-0000F7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504" name="Control 33" hidden="1">
          <a:extLst>
            <a:ext uri="{FF2B5EF4-FFF2-40B4-BE49-F238E27FC236}">
              <a16:creationId xmlns:a16="http://schemas.microsoft.com/office/drawing/2014/main" id="{00000000-0008-0000-0100-0000F8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29143"/>
    <xdr:pic>
      <xdr:nvPicPr>
        <xdr:cNvPr id="505" name="Control 33" hidden="1">
          <a:extLst>
            <a:ext uri="{FF2B5EF4-FFF2-40B4-BE49-F238E27FC236}">
              <a16:creationId xmlns:a16="http://schemas.microsoft.com/office/drawing/2014/main" id="{00000000-0008-0000-0100-0000F9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29143"/>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506" name="Control 33" hidden="1">
          <a:extLst>
            <a:ext uri="{FF2B5EF4-FFF2-40B4-BE49-F238E27FC236}">
              <a16:creationId xmlns:a16="http://schemas.microsoft.com/office/drawing/2014/main" id="{00000000-0008-0000-0100-0000FA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507" name="Control 33" hidden="1">
          <a:extLst>
            <a:ext uri="{FF2B5EF4-FFF2-40B4-BE49-F238E27FC236}">
              <a16:creationId xmlns:a16="http://schemas.microsoft.com/office/drawing/2014/main" id="{00000000-0008-0000-0100-0000FB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508" name="Control 33" hidden="1">
          <a:extLst>
            <a:ext uri="{FF2B5EF4-FFF2-40B4-BE49-F238E27FC236}">
              <a16:creationId xmlns:a16="http://schemas.microsoft.com/office/drawing/2014/main" id="{00000000-0008-0000-0100-0000FC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509" name="Control 33" hidden="1">
          <a:extLst>
            <a:ext uri="{FF2B5EF4-FFF2-40B4-BE49-F238E27FC236}">
              <a16:creationId xmlns:a16="http://schemas.microsoft.com/office/drawing/2014/main" id="{00000000-0008-0000-0100-0000FD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510" name="Control 33" hidden="1">
          <a:extLst>
            <a:ext uri="{FF2B5EF4-FFF2-40B4-BE49-F238E27FC236}">
              <a16:creationId xmlns:a16="http://schemas.microsoft.com/office/drawing/2014/main" id="{00000000-0008-0000-0100-0000FE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319615"/>
    <xdr:pic>
      <xdr:nvPicPr>
        <xdr:cNvPr id="511" name="Control 33" hidden="1">
          <a:extLst>
            <a:ext uri="{FF2B5EF4-FFF2-40B4-BE49-F238E27FC236}">
              <a16:creationId xmlns:a16="http://schemas.microsoft.com/office/drawing/2014/main" id="{00000000-0008-0000-0100-0000FF01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319615"/>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512" name="Control 33" hidden="1">
          <a:extLst>
            <a:ext uri="{FF2B5EF4-FFF2-40B4-BE49-F238E27FC236}">
              <a16:creationId xmlns:a16="http://schemas.microsoft.com/office/drawing/2014/main" id="{00000000-0008-0000-0100-000000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513" name="Control 33" hidden="1">
          <a:extLst>
            <a:ext uri="{FF2B5EF4-FFF2-40B4-BE49-F238E27FC236}">
              <a16:creationId xmlns:a16="http://schemas.microsoft.com/office/drawing/2014/main" id="{00000000-0008-0000-0100-000001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514" name="Control 33" hidden="1">
          <a:extLst>
            <a:ext uri="{FF2B5EF4-FFF2-40B4-BE49-F238E27FC236}">
              <a16:creationId xmlns:a16="http://schemas.microsoft.com/office/drawing/2014/main" id="{00000000-0008-0000-0100-000002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515" name="Control 33" hidden="1">
          <a:extLst>
            <a:ext uri="{FF2B5EF4-FFF2-40B4-BE49-F238E27FC236}">
              <a16:creationId xmlns:a16="http://schemas.microsoft.com/office/drawing/2014/main" id="{00000000-0008-0000-0100-000003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516" name="Control 33" hidden="1">
          <a:extLst>
            <a:ext uri="{FF2B5EF4-FFF2-40B4-BE49-F238E27FC236}">
              <a16:creationId xmlns:a16="http://schemas.microsoft.com/office/drawing/2014/main" id="{00000000-0008-0000-0100-000004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517" name="Control 33" hidden="1">
          <a:extLst>
            <a:ext uri="{FF2B5EF4-FFF2-40B4-BE49-F238E27FC236}">
              <a16:creationId xmlns:a16="http://schemas.microsoft.com/office/drawing/2014/main" id="{00000000-0008-0000-0100-000005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518" name="Control 33" hidden="1">
          <a:extLst>
            <a:ext uri="{FF2B5EF4-FFF2-40B4-BE49-F238E27FC236}">
              <a16:creationId xmlns:a16="http://schemas.microsoft.com/office/drawing/2014/main" id="{00000000-0008-0000-0100-000006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519" name="Control 33" hidden="1">
          <a:extLst>
            <a:ext uri="{FF2B5EF4-FFF2-40B4-BE49-F238E27FC236}">
              <a16:creationId xmlns:a16="http://schemas.microsoft.com/office/drawing/2014/main" id="{00000000-0008-0000-0100-000007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520" name="Control 33" hidden="1">
          <a:extLst>
            <a:ext uri="{FF2B5EF4-FFF2-40B4-BE49-F238E27FC236}">
              <a16:creationId xmlns:a16="http://schemas.microsoft.com/office/drawing/2014/main" id="{00000000-0008-0000-0100-000008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521" name="Control 33" hidden="1">
          <a:extLst>
            <a:ext uri="{FF2B5EF4-FFF2-40B4-BE49-F238E27FC236}">
              <a16:creationId xmlns:a16="http://schemas.microsoft.com/office/drawing/2014/main" id="{00000000-0008-0000-0100-000009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522" name="Control 33" hidden="1">
          <a:extLst>
            <a:ext uri="{FF2B5EF4-FFF2-40B4-BE49-F238E27FC236}">
              <a16:creationId xmlns:a16="http://schemas.microsoft.com/office/drawing/2014/main" id="{00000000-0008-0000-0100-00000A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6743"/>
    <xdr:pic>
      <xdr:nvPicPr>
        <xdr:cNvPr id="523" name="Control 33" hidden="1">
          <a:extLst>
            <a:ext uri="{FF2B5EF4-FFF2-40B4-BE49-F238E27FC236}">
              <a16:creationId xmlns:a16="http://schemas.microsoft.com/office/drawing/2014/main" id="{00000000-0008-0000-0100-00000B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6743"/>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524" name="Control 33" hidden="1">
          <a:extLst>
            <a:ext uri="{FF2B5EF4-FFF2-40B4-BE49-F238E27FC236}">
              <a16:creationId xmlns:a16="http://schemas.microsoft.com/office/drawing/2014/main" id="{00000000-0008-0000-0100-00000C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525" name="Control 33" hidden="1">
          <a:extLst>
            <a:ext uri="{FF2B5EF4-FFF2-40B4-BE49-F238E27FC236}">
              <a16:creationId xmlns:a16="http://schemas.microsoft.com/office/drawing/2014/main" id="{00000000-0008-0000-0100-00000D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526" name="Control 33" hidden="1">
          <a:extLst>
            <a:ext uri="{FF2B5EF4-FFF2-40B4-BE49-F238E27FC236}">
              <a16:creationId xmlns:a16="http://schemas.microsoft.com/office/drawing/2014/main" id="{00000000-0008-0000-0100-00000E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527" name="Control 33" hidden="1">
          <a:extLst>
            <a:ext uri="{FF2B5EF4-FFF2-40B4-BE49-F238E27FC236}">
              <a16:creationId xmlns:a16="http://schemas.microsoft.com/office/drawing/2014/main" id="{00000000-0008-0000-0100-00000F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528" name="Control 33" hidden="1">
          <a:extLst>
            <a:ext uri="{FF2B5EF4-FFF2-40B4-BE49-F238E27FC236}">
              <a16:creationId xmlns:a16="http://schemas.microsoft.com/office/drawing/2014/main" id="{00000000-0008-0000-0100-000010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8"/>
    <xdr:pic>
      <xdr:nvPicPr>
        <xdr:cNvPr id="529" name="Control 33" hidden="1">
          <a:extLst>
            <a:ext uri="{FF2B5EF4-FFF2-40B4-BE49-F238E27FC236}">
              <a16:creationId xmlns:a16="http://schemas.microsoft.com/office/drawing/2014/main" id="{00000000-0008-0000-0100-000011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8"/>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530" name="Control 33" hidden="1">
          <a:extLst>
            <a:ext uri="{FF2B5EF4-FFF2-40B4-BE49-F238E27FC236}">
              <a16:creationId xmlns:a16="http://schemas.microsoft.com/office/drawing/2014/main" id="{00000000-0008-0000-0100-000012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531" name="Control 33" hidden="1">
          <a:extLst>
            <a:ext uri="{FF2B5EF4-FFF2-40B4-BE49-F238E27FC236}">
              <a16:creationId xmlns:a16="http://schemas.microsoft.com/office/drawing/2014/main" id="{00000000-0008-0000-0100-000013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532" name="Control 33" hidden="1">
          <a:extLst>
            <a:ext uri="{FF2B5EF4-FFF2-40B4-BE49-F238E27FC236}">
              <a16:creationId xmlns:a16="http://schemas.microsoft.com/office/drawing/2014/main" id="{00000000-0008-0000-0100-000014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533" name="Control 33" hidden="1">
          <a:extLst>
            <a:ext uri="{FF2B5EF4-FFF2-40B4-BE49-F238E27FC236}">
              <a16:creationId xmlns:a16="http://schemas.microsoft.com/office/drawing/2014/main" id="{00000000-0008-0000-0100-000015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534" name="Control 33" hidden="1">
          <a:extLst>
            <a:ext uri="{FF2B5EF4-FFF2-40B4-BE49-F238E27FC236}">
              <a16:creationId xmlns:a16="http://schemas.microsoft.com/office/drawing/2014/main" id="{00000000-0008-0000-0100-000016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535" name="Control 33" hidden="1">
          <a:extLst>
            <a:ext uri="{FF2B5EF4-FFF2-40B4-BE49-F238E27FC236}">
              <a16:creationId xmlns:a16="http://schemas.microsoft.com/office/drawing/2014/main" id="{00000000-0008-0000-0100-000017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536" name="Control 33" hidden="1">
          <a:extLst>
            <a:ext uri="{FF2B5EF4-FFF2-40B4-BE49-F238E27FC236}">
              <a16:creationId xmlns:a16="http://schemas.microsoft.com/office/drawing/2014/main" id="{00000000-0008-0000-0100-000018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537" name="Control 33" hidden="1">
          <a:extLst>
            <a:ext uri="{FF2B5EF4-FFF2-40B4-BE49-F238E27FC236}">
              <a16:creationId xmlns:a16="http://schemas.microsoft.com/office/drawing/2014/main" id="{00000000-0008-0000-0100-000019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538" name="Control 33" hidden="1">
          <a:extLst>
            <a:ext uri="{FF2B5EF4-FFF2-40B4-BE49-F238E27FC236}">
              <a16:creationId xmlns:a16="http://schemas.microsoft.com/office/drawing/2014/main" id="{00000000-0008-0000-0100-00001A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539" name="Control 33" hidden="1">
          <a:extLst>
            <a:ext uri="{FF2B5EF4-FFF2-40B4-BE49-F238E27FC236}">
              <a16:creationId xmlns:a16="http://schemas.microsoft.com/office/drawing/2014/main" id="{00000000-0008-0000-0100-00001B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540" name="Control 33" hidden="1">
          <a:extLst>
            <a:ext uri="{FF2B5EF4-FFF2-40B4-BE49-F238E27FC236}">
              <a16:creationId xmlns:a16="http://schemas.microsoft.com/office/drawing/2014/main" id="{00000000-0008-0000-0100-00001C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oneCellAnchor>
    <xdr:from>
      <xdr:col>1</xdr:col>
      <xdr:colOff>0</xdr:colOff>
      <xdr:row>120</xdr:row>
      <xdr:rowOff>0</xdr:rowOff>
    </xdr:from>
    <xdr:ext cx="587375" cy="179919"/>
    <xdr:pic>
      <xdr:nvPicPr>
        <xdr:cNvPr id="541" name="Control 33" hidden="1">
          <a:extLst>
            <a:ext uri="{FF2B5EF4-FFF2-40B4-BE49-F238E27FC236}">
              <a16:creationId xmlns:a16="http://schemas.microsoft.com/office/drawing/2014/main" id="{00000000-0008-0000-0100-00001D02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27691080"/>
          <a:ext cx="587375" cy="179919"/>
        </a:xfrm>
        <a:prstGeom prst="rect">
          <a:avLst/>
        </a:prstGeom>
        <a:noFill/>
        <a:ln w="9525">
          <a:miter lim="800000"/>
          <a:headEnd/>
          <a:tailEnd/>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tel/2020/LGSP_H05/Duong/e/thang/Daiichi/Denso/Quang(fertilizer-%20Ca%20mau)/Civils/ammonia/6823%20PS%2017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tel/2020/LGSP_H05/STA022-N2/Construction/WORKS/6787/civil/final/option/6787CWFASE2CASE2_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UAN/LGSP/Tong%20du%20toan%20V2/Bi&#7875;u%201.%20PM%20QTUD%20GSVH%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UAN/LGSP/Tong%20du%20toan%20V2/Bi&#7875;u%202.%20PM%20QL%20GS%20VH%20LGSP%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UAN/LGSP/Tong%20du%20toan%20V2/Bi&#7875;u%203.%20PM%20QL%20DM%20DC.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UAN/LGSP/Tong%20du%20toan%20V2/Bi&#7875;u%203.%20PM%20QL%20DBTC%20V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UAN/LGSP/Tong%20du%20toan%20V2/Bi&#7875;u%204.%20BAO%20CAO%20THONG%20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Sheet2"/>
      <sheetName val="Quantity"/>
      <sheetName val="6823 PS 1700"/>
      <sheetName val="PU_ITALY "/>
      <sheetName val="Module1"/>
      <sheetName val="Module2"/>
      <sheetName val="KP_LIST"/>
    </sheetNames>
    <sheetDataSet>
      <sheetData sheetId="0"/>
      <sheetData sheetId="1"/>
      <sheetData sheetId="2"/>
      <sheetData sheetId="3"/>
      <sheetData sheetId="4"/>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Quantity"/>
      <sheetName val="KP_List"/>
      <sheetName val="PU_ITALY "/>
      <sheetName val="Prices"/>
      <sheetName val="Module1"/>
      <sheetName val="Module2"/>
    </sheetNames>
    <sheetDataSet>
      <sheetData sheetId="0"/>
      <sheetData sheetId="1"/>
      <sheetData sheetId="2"/>
      <sheetData sheetId="3"/>
      <sheetData sheetId="4"/>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ức năng"/>
      <sheetName val="GiaTriPM"/>
      <sheetName val="2.3.2.TBF"/>
      <sheetName val="2.2.3.TAW"/>
      <sheetName val="2.2.4.TCF"/>
      <sheetName val="2.2.5.EF"/>
      <sheetName val="Xac dinh H"/>
    </sheetNames>
    <sheetDataSet>
      <sheetData sheetId="0" refreshError="1"/>
      <sheetData sheetId="1" refreshError="1">
        <row r="21">
          <cell r="D21">
            <v>6779011000</v>
          </cell>
        </row>
      </sheetData>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ức năng"/>
      <sheetName val="GiaTriPM"/>
      <sheetName val="2.3.2.TBF"/>
      <sheetName val="2.2.3.TAW"/>
      <sheetName val="2.2.4.TCF"/>
      <sheetName val="2.2.5.EF"/>
      <sheetName val="Xac dinh H"/>
    </sheetNames>
    <sheetDataSet>
      <sheetData sheetId="0" refreshError="1"/>
      <sheetData sheetId="1" refreshError="1">
        <row r="21">
          <cell r="D21">
            <v>16098350000</v>
          </cell>
        </row>
      </sheetData>
      <sheetData sheetId="2" refreshError="1"/>
      <sheetData sheetId="3" refreshError="1"/>
      <sheetData sheetId="4" refreshError="1"/>
      <sheetData sheetId="5" refreshError="1"/>
      <sheetData sheetId="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uc nang"/>
      <sheetName val="GiaTriPM"/>
      <sheetName val="2.3.2.TBF"/>
      <sheetName val="2.2.3.TAW"/>
      <sheetName val="2.2.4.TCF"/>
      <sheetName val="2.2.5.EF"/>
      <sheetName val="Xac dinh H"/>
    </sheetNames>
    <sheetDataSet>
      <sheetData sheetId="0" refreshError="1"/>
      <sheetData sheetId="1" refreshError="1">
        <row r="23">
          <cell r="D23">
            <v>6886957000</v>
          </cell>
        </row>
      </sheetData>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uc nang"/>
      <sheetName val="GiaTriPM"/>
      <sheetName val="2.3.2.TBF"/>
      <sheetName val="2.2.3.TAW"/>
      <sheetName val="2.2.4.TCF"/>
      <sheetName val="2.2.5.EF"/>
      <sheetName val="Xac dinh H"/>
    </sheetNames>
    <sheetDataSet>
      <sheetData sheetId="0" refreshError="1"/>
      <sheetData sheetId="1" refreshError="1">
        <row r="23">
          <cell r="D23">
            <v>7426686000</v>
          </cell>
        </row>
      </sheetData>
      <sheetData sheetId="2" refreshError="1"/>
      <sheetData sheetId="3" refreshError="1"/>
      <sheetData sheetId="4" refreshError="1"/>
      <sheetData sheetId="5" refreshError="1"/>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uc nang"/>
      <sheetName val="GiaTriPM"/>
      <sheetName val="2.3.2.TBF"/>
      <sheetName val="2.2.3.TAW"/>
      <sheetName val="2.2.4.TCF"/>
      <sheetName val="2.2.5.EF"/>
      <sheetName val="Xac dinh H"/>
    </sheetNames>
    <sheetDataSet>
      <sheetData sheetId="0" refreshError="1"/>
      <sheetData sheetId="1" refreshError="1">
        <row r="23">
          <cell r="D23">
            <v>4994302000</v>
          </cell>
        </row>
      </sheetData>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
  <sheetViews>
    <sheetView workbookViewId="0">
      <selection activeCell="C9" sqref="C9"/>
    </sheetView>
  </sheetViews>
  <sheetFormatPr defaultColWidth="8.7109375" defaultRowHeight="15"/>
  <cols>
    <col min="1" max="1" width="5.140625" style="16" bestFit="1" customWidth="1"/>
    <col min="2" max="2" width="29.85546875" style="16" customWidth="1"/>
    <col min="3" max="3" width="25" style="16" customWidth="1"/>
    <col min="4" max="4" width="12" style="16" bestFit="1" customWidth="1"/>
    <col min="5" max="5" width="21.85546875" style="16" customWidth="1"/>
    <col min="6" max="6" width="14.7109375" style="16" bestFit="1" customWidth="1"/>
    <col min="7" max="16384" width="8.7109375" style="16"/>
  </cols>
  <sheetData>
    <row r="1" spans="1:6" ht="20.25">
      <c r="A1" s="229" t="s">
        <v>156</v>
      </c>
      <c r="B1" s="229"/>
      <c r="C1" s="229"/>
    </row>
    <row r="2" spans="1:6" ht="18" customHeight="1">
      <c r="A2" s="230" t="s">
        <v>0</v>
      </c>
      <c r="B2" s="230" t="s">
        <v>1</v>
      </c>
      <c r="C2" s="230" t="s">
        <v>157</v>
      </c>
    </row>
    <row r="3" spans="1:6" ht="21.75" customHeight="1">
      <c r="A3" s="231"/>
      <c r="B3" s="231"/>
      <c r="C3" s="231"/>
    </row>
    <row r="4" spans="1:6" ht="15.75">
      <c r="A4" s="17">
        <v>1</v>
      </c>
      <c r="B4" s="18" t="s">
        <v>158</v>
      </c>
      <c r="C4" s="19">
        <v>0</v>
      </c>
    </row>
    <row r="5" spans="1:6" ht="15.75">
      <c r="A5" s="17">
        <v>2</v>
      </c>
      <c r="B5" s="18" t="s">
        <v>159</v>
      </c>
      <c r="C5" s="19">
        <f>'Chi tiết TMĐT'!H4</f>
        <v>214149604777.60001</v>
      </c>
    </row>
    <row r="6" spans="1:6" ht="15.75">
      <c r="A6" s="17">
        <v>3</v>
      </c>
      <c r="B6" s="18" t="s">
        <v>160</v>
      </c>
      <c r="C6" s="19">
        <f>'Chi tiết TMĐT'!H10</f>
        <v>0</v>
      </c>
    </row>
    <row r="7" spans="1:6" ht="15.75">
      <c r="A7" s="17">
        <v>4</v>
      </c>
      <c r="B7" s="18" t="s">
        <v>162</v>
      </c>
      <c r="C7" s="19">
        <f>'Chi tiết TMĐT'!H11</f>
        <v>2810953865.3851395</v>
      </c>
    </row>
    <row r="8" spans="1:6" ht="15.75">
      <c r="A8" s="17">
        <v>5</v>
      </c>
      <c r="B8" s="18" t="s">
        <v>164</v>
      </c>
      <c r="C8" s="19">
        <f>'Chi tiết TMĐT'!H19</f>
        <v>1311145357.0136485</v>
      </c>
    </row>
    <row r="9" spans="1:6" ht="15.75">
      <c r="A9" s="17">
        <v>6</v>
      </c>
      <c r="B9" s="18" t="s">
        <v>166</v>
      </c>
      <c r="C9" s="19">
        <f>'Chi tiết TMĐT'!H23</f>
        <v>11700000000</v>
      </c>
    </row>
    <row r="10" spans="1:6" ht="15.75">
      <c r="A10" s="22"/>
      <c r="B10" s="20" t="s">
        <v>135</v>
      </c>
      <c r="C10" s="21">
        <f>SUM(C4:C9)</f>
        <v>229971703999.99878</v>
      </c>
      <c r="E10" s="213"/>
      <c r="F10" s="214"/>
    </row>
    <row r="11" spans="1:6" ht="15.75">
      <c r="A11" s="22"/>
      <c r="B11" s="20" t="s">
        <v>167</v>
      </c>
      <c r="C11" s="23">
        <f>ROUND(C10, -6)</f>
        <v>229972000000</v>
      </c>
    </row>
    <row r="13" spans="1:6" ht="15.75">
      <c r="C13" s="23"/>
    </row>
    <row r="14" spans="1:6" ht="15.75">
      <c r="C14" s="23"/>
    </row>
    <row r="19" spans="3:3">
      <c r="C19" s="131"/>
    </row>
  </sheetData>
  <mergeCells count="4">
    <mergeCell ref="A1:C1"/>
    <mergeCell ref="A2:A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N28"/>
  <sheetViews>
    <sheetView zoomScale="85" zoomScaleNormal="85" workbookViewId="0">
      <pane ySplit="2" topLeftCell="A6" activePane="bottomLeft" state="frozen"/>
      <selection activeCell="E47" sqref="E47"/>
      <selection pane="bottomLeft" activeCell="E21" sqref="E21"/>
    </sheetView>
  </sheetViews>
  <sheetFormatPr defaultColWidth="9" defaultRowHeight="15.75"/>
  <cols>
    <col min="1" max="1" width="5.85546875" style="24" customWidth="1"/>
    <col min="2" max="2" width="43.7109375" style="24" customWidth="1"/>
    <col min="3" max="3" width="8.140625" style="59" bestFit="1" customWidth="1"/>
    <col min="4" max="4" width="11.85546875" style="59" bestFit="1" customWidth="1"/>
    <col min="5" max="5" width="21" style="24" bestFit="1" customWidth="1"/>
    <col min="6" max="6" width="5.7109375" style="24" hidden="1" customWidth="1"/>
    <col min="7" max="7" width="14.7109375" style="24" bestFit="1" customWidth="1"/>
    <col min="8" max="8" width="19.28515625" style="24" bestFit="1" customWidth="1"/>
    <col min="9" max="9" width="21.85546875" style="24" customWidth="1"/>
    <col min="10" max="15" width="9" style="24"/>
    <col min="16" max="16" width="12.85546875" style="24" bestFit="1" customWidth="1"/>
    <col min="17" max="16384" width="9" style="24"/>
  </cols>
  <sheetData>
    <row r="1" spans="1:14" ht="26.45" customHeight="1">
      <c r="A1" s="232" t="s">
        <v>231</v>
      </c>
      <c r="B1" s="232"/>
      <c r="C1" s="232"/>
      <c r="D1" s="232"/>
      <c r="E1" s="232"/>
      <c r="F1" s="232"/>
      <c r="G1" s="232"/>
      <c r="H1" s="232"/>
      <c r="I1" s="232"/>
    </row>
    <row r="2" spans="1:14" ht="27" customHeight="1">
      <c r="A2" s="25" t="s">
        <v>0</v>
      </c>
      <c r="B2" s="25" t="s">
        <v>1</v>
      </c>
      <c r="C2" s="25" t="s">
        <v>168</v>
      </c>
      <c r="D2" s="25" t="s">
        <v>169</v>
      </c>
      <c r="E2" s="25" t="s">
        <v>170</v>
      </c>
      <c r="F2" s="25" t="s">
        <v>171</v>
      </c>
      <c r="G2" s="25" t="s">
        <v>172</v>
      </c>
      <c r="H2" s="25" t="s">
        <v>173</v>
      </c>
      <c r="I2" s="25" t="s">
        <v>174</v>
      </c>
    </row>
    <row r="3" spans="1:14" s="30" customFormat="1">
      <c r="A3" s="26" t="s">
        <v>7</v>
      </c>
      <c r="B3" s="27" t="s">
        <v>158</v>
      </c>
      <c r="C3" s="26" t="s">
        <v>175</v>
      </c>
      <c r="D3" s="26"/>
      <c r="E3" s="28">
        <v>0</v>
      </c>
      <c r="F3" s="28"/>
      <c r="G3" s="28">
        <v>0</v>
      </c>
      <c r="H3" s="28">
        <v>0</v>
      </c>
      <c r="I3" s="31"/>
    </row>
    <row r="4" spans="1:14" s="30" customFormat="1">
      <c r="A4" s="26" t="s">
        <v>10</v>
      </c>
      <c r="B4" s="27" t="s">
        <v>159</v>
      </c>
      <c r="C4" s="26" t="s">
        <v>176</v>
      </c>
      <c r="D4" s="26"/>
      <c r="E4" s="28">
        <f>SUBTOTAL(9,E5:E9)</f>
        <v>214049604777.60001</v>
      </c>
      <c r="F4" s="28"/>
      <c r="G4" s="28">
        <f>SUBTOTAL(9,G5:G9)</f>
        <v>100000000</v>
      </c>
      <c r="H4" s="28">
        <f>SUBTOTAL(9,H5:H9)</f>
        <v>214149604777.60001</v>
      </c>
      <c r="I4" s="31"/>
    </row>
    <row r="5" spans="1:14" ht="47.25">
      <c r="A5" s="32">
        <v>1</v>
      </c>
      <c r="B5" s="33" t="s">
        <v>252</v>
      </c>
      <c r="C5" s="34" t="s">
        <v>177</v>
      </c>
      <c r="D5" s="34"/>
      <c r="E5" s="35">
        <f>'Phần cứng, FMTM (k thuế)'!G2</f>
        <v>132983800000</v>
      </c>
      <c r="F5" s="36"/>
      <c r="G5" s="35"/>
      <c r="H5" s="35">
        <f>'Phần cứng, FMTM (k thuế)'!G2</f>
        <v>132983800000</v>
      </c>
      <c r="I5" s="122" t="s">
        <v>254</v>
      </c>
    </row>
    <row r="6" spans="1:14">
      <c r="A6" s="32">
        <v>2</v>
      </c>
      <c r="B6" s="33" t="s">
        <v>180</v>
      </c>
      <c r="C6" s="34" t="s">
        <v>181</v>
      </c>
      <c r="D6" s="34"/>
      <c r="E6" s="35">
        <f>'Phần cứng, FMTM (k thuế)'!G294</f>
        <v>37780498777.599998</v>
      </c>
      <c r="F6" s="35"/>
      <c r="G6" s="35">
        <f>'Phần cứng, FMTM'!I454</f>
        <v>0</v>
      </c>
      <c r="H6" s="35">
        <f>'Phần cứng, FMTM (k thuế)'!G294</f>
        <v>37780498777.599998</v>
      </c>
      <c r="I6" s="122" t="s">
        <v>178</v>
      </c>
    </row>
    <row r="7" spans="1:14" ht="35.25" customHeight="1">
      <c r="A7" s="32">
        <v>3</v>
      </c>
      <c r="B7" s="33" t="s">
        <v>425</v>
      </c>
      <c r="C7" s="34" t="s">
        <v>182</v>
      </c>
      <c r="D7" s="34"/>
      <c r="E7" s="35">
        <f>PMUD!F12</f>
        <v>42185306000</v>
      </c>
      <c r="F7" s="35"/>
      <c r="G7" s="35">
        <f t="shared" ref="G7:G9" si="0">F7*E7</f>
        <v>0</v>
      </c>
      <c r="H7" s="35">
        <f>E7</f>
        <v>42185306000</v>
      </c>
      <c r="I7" s="122" t="s">
        <v>178</v>
      </c>
    </row>
    <row r="8" spans="1:14" ht="31.5">
      <c r="A8" s="32">
        <v>4</v>
      </c>
      <c r="B8" s="37" t="s">
        <v>256</v>
      </c>
      <c r="C8" s="34" t="s">
        <v>183</v>
      </c>
      <c r="D8" s="34"/>
      <c r="E8" s="38">
        <v>1000000000</v>
      </c>
      <c r="F8" s="36">
        <v>0.1</v>
      </c>
      <c r="G8" s="35">
        <f t="shared" si="0"/>
        <v>100000000</v>
      </c>
      <c r="H8" s="35">
        <f t="shared" ref="H8:H9" si="1">G8+E8</f>
        <v>1100000000</v>
      </c>
      <c r="I8" s="122" t="s">
        <v>178</v>
      </c>
    </row>
    <row r="9" spans="1:14">
      <c r="A9" s="32">
        <v>5</v>
      </c>
      <c r="B9" s="33" t="s">
        <v>184</v>
      </c>
      <c r="C9" s="34" t="s">
        <v>185</v>
      </c>
      <c r="D9" s="34"/>
      <c r="E9" s="38">
        <v>100000000</v>
      </c>
      <c r="F9" s="38"/>
      <c r="G9" s="35">
        <f t="shared" si="0"/>
        <v>0</v>
      </c>
      <c r="H9" s="35">
        <f t="shared" si="1"/>
        <v>100000000</v>
      </c>
      <c r="I9" s="122" t="s">
        <v>178</v>
      </c>
    </row>
    <row r="10" spans="1:14">
      <c r="A10" s="26" t="s">
        <v>12</v>
      </c>
      <c r="B10" s="27" t="s">
        <v>186</v>
      </c>
      <c r="C10" s="26" t="s">
        <v>187</v>
      </c>
      <c r="D10" s="26"/>
      <c r="E10" s="28">
        <v>0</v>
      </c>
      <c r="F10" s="28"/>
      <c r="G10" s="28">
        <v>0</v>
      </c>
      <c r="H10" s="28">
        <v>0</v>
      </c>
      <c r="I10" s="29" t="s">
        <v>200</v>
      </c>
    </row>
    <row r="11" spans="1:14">
      <c r="A11" s="26" t="s">
        <v>161</v>
      </c>
      <c r="B11" s="27" t="s">
        <v>191</v>
      </c>
      <c r="C11" s="26" t="s">
        <v>192</v>
      </c>
      <c r="D11" s="26"/>
      <c r="E11" s="46">
        <f>SUBTOTAL(9,E13:E18)</f>
        <v>2555412604.8955812</v>
      </c>
      <c r="F11" s="28"/>
      <c r="G11" s="46">
        <f>SUBTOTAL(9,G13:G18)</f>
        <v>255541260.4895581</v>
      </c>
      <c r="H11" s="46">
        <f>SUBTOTAL(9,H13:H18)</f>
        <v>2810953865.3851395</v>
      </c>
      <c r="I11" s="29"/>
    </row>
    <row r="12" spans="1:14" s="30" customFormat="1" ht="30" customHeight="1">
      <c r="A12" s="47">
        <v>1</v>
      </c>
      <c r="B12" s="31" t="s">
        <v>193</v>
      </c>
      <c r="C12" s="48" t="s">
        <v>194</v>
      </c>
      <c r="D12" s="48"/>
      <c r="E12" s="46">
        <f>SUBTOTAL(9,E13:E14)</f>
        <v>690353565.72458565</v>
      </c>
      <c r="F12" s="46"/>
      <c r="G12" s="46">
        <f>SUBTOTAL(9,G13:G14)</f>
        <v>69035356.572458565</v>
      </c>
      <c r="H12" s="46">
        <f>SUBTOTAL(9,H13:H14)</f>
        <v>759388922.29704428</v>
      </c>
      <c r="I12" s="233" t="s">
        <v>188</v>
      </c>
    </row>
    <row r="13" spans="1:14" s="45" customFormat="1">
      <c r="A13" s="39" t="s">
        <v>8</v>
      </c>
      <c r="B13" s="40" t="s">
        <v>189</v>
      </c>
      <c r="C13" s="41"/>
      <c r="D13" s="42">
        <f>'Định mức'!D13%</f>
        <v>2.3310000000000002E-3</v>
      </c>
      <c r="E13" s="43">
        <f>'Định mức'!E13</f>
        <v>398051580.45058566</v>
      </c>
      <c r="F13" s="49">
        <v>0.1</v>
      </c>
      <c r="G13" s="44">
        <f t="shared" ref="G13:G14" si="2">F13*E13</f>
        <v>39805158.045058571</v>
      </c>
      <c r="H13" s="44">
        <f>G13+E13</f>
        <v>437856738.49564421</v>
      </c>
      <c r="I13" s="234"/>
    </row>
    <row r="14" spans="1:14" s="45" customFormat="1">
      <c r="A14" s="39" t="s">
        <v>195</v>
      </c>
      <c r="B14" s="40" t="s">
        <v>190</v>
      </c>
      <c r="C14" s="41"/>
      <c r="D14" s="42">
        <f>'Định mức'!D14%</f>
        <v>6.9289999999999994E-3</v>
      </c>
      <c r="E14" s="43">
        <f>'Định mức'!E14</f>
        <v>292301985.27399999</v>
      </c>
      <c r="F14" s="49">
        <v>0.1</v>
      </c>
      <c r="G14" s="44">
        <f t="shared" si="2"/>
        <v>29230198.527400002</v>
      </c>
      <c r="H14" s="44">
        <f>G14+E14</f>
        <v>321532183.80140001</v>
      </c>
      <c r="I14" s="235"/>
      <c r="N14" s="217"/>
    </row>
    <row r="15" spans="1:14" s="30" customFormat="1" ht="15" customHeight="1">
      <c r="A15" s="47">
        <v>2</v>
      </c>
      <c r="B15" s="50" t="s">
        <v>239</v>
      </c>
      <c r="C15" s="48" t="s">
        <v>197</v>
      </c>
      <c r="D15" s="48"/>
      <c r="E15" s="46">
        <f>SUBTOTAL(9,E16:E17)</f>
        <v>1865059039.1709952</v>
      </c>
      <c r="F15" s="46"/>
      <c r="G15" s="46">
        <f>SUBTOTAL(9,G16:G17)</f>
        <v>186505903.91709954</v>
      </c>
      <c r="H15" s="46">
        <f>SUBTOTAL(9,H16:H17)</f>
        <v>2051564943.0880949</v>
      </c>
      <c r="I15" s="233" t="s">
        <v>188</v>
      </c>
    </row>
    <row r="16" spans="1:14" s="45" customFormat="1">
      <c r="A16" s="39" t="s">
        <v>9</v>
      </c>
      <c r="B16" s="40" t="s">
        <v>189</v>
      </c>
      <c r="C16" s="41"/>
      <c r="D16" s="42">
        <f>'Định mức'!D21%</f>
        <v>4.4019999999999997E-3</v>
      </c>
      <c r="E16" s="43">
        <f>'Định mức'!E21</f>
        <v>751704443.21899521</v>
      </c>
      <c r="F16" s="49">
        <v>0.1</v>
      </c>
      <c r="G16" s="44">
        <f t="shared" ref="G16:G17" si="3">F16*E16</f>
        <v>75170444.321899518</v>
      </c>
      <c r="H16" s="44">
        <f>G16+E16</f>
        <v>826874887.54089475</v>
      </c>
      <c r="I16" s="234"/>
    </row>
    <row r="17" spans="1:9" s="45" customFormat="1">
      <c r="A17" s="39" t="s">
        <v>179</v>
      </c>
      <c r="B17" s="40" t="s">
        <v>190</v>
      </c>
      <c r="C17" s="41"/>
      <c r="D17" s="42">
        <f>'Định mức'!D23%</f>
        <v>2.6392000000000002E-2</v>
      </c>
      <c r="E17" s="43">
        <f>'Định mức'!E23</f>
        <v>1113354595.9520001</v>
      </c>
      <c r="F17" s="49">
        <v>0.1</v>
      </c>
      <c r="G17" s="44">
        <f t="shared" si="3"/>
        <v>111335459.59520002</v>
      </c>
      <c r="H17" s="44">
        <f>G17+E17</f>
        <v>1224690055.5472002</v>
      </c>
      <c r="I17" s="234"/>
    </row>
    <row r="18" spans="1:9" s="30" customFormat="1" ht="47.25">
      <c r="A18" s="47">
        <v>3</v>
      </c>
      <c r="B18" s="50" t="s">
        <v>198</v>
      </c>
      <c r="C18" s="48" t="s">
        <v>199</v>
      </c>
      <c r="D18" s="51"/>
      <c r="E18" s="46">
        <v>0</v>
      </c>
      <c r="F18" s="46"/>
      <c r="G18" s="46"/>
      <c r="H18" s="46"/>
      <c r="I18" s="29" t="s">
        <v>200</v>
      </c>
    </row>
    <row r="19" spans="1:9">
      <c r="A19" s="52" t="s">
        <v>163</v>
      </c>
      <c r="B19" s="53" t="s">
        <v>201</v>
      </c>
      <c r="C19" s="52" t="s">
        <v>202</v>
      </c>
      <c r="D19" s="52"/>
      <c r="E19" s="54">
        <f>SUBTOTAL(9,E20:E21)</f>
        <v>714955028.85786247</v>
      </c>
      <c r="F19" s="54">
        <f>SUBTOTAL(9,F20:F21)</f>
        <v>0</v>
      </c>
      <c r="G19" s="54">
        <f>SUBTOTAL(9,G20:G21)</f>
        <v>71495502.88578625</v>
      </c>
      <c r="H19" s="54">
        <f>SUBTOTAL(9,H20:H22)</f>
        <v>1311145357.0136485</v>
      </c>
      <c r="I19" s="29"/>
    </row>
    <row r="20" spans="1:9" ht="31.5">
      <c r="A20" s="32">
        <v>1</v>
      </c>
      <c r="B20" s="55" t="s">
        <v>251</v>
      </c>
      <c r="C20" s="34" t="s">
        <v>203</v>
      </c>
      <c r="D20" s="55"/>
      <c r="E20" s="120">
        <v>557351790.75786245</v>
      </c>
      <c r="F20" s="55"/>
      <c r="G20" s="35">
        <f>E20*10%</f>
        <v>55735179.075786248</v>
      </c>
      <c r="H20" s="35">
        <f t="shared" ref="H20:H21" si="4">G20+E20</f>
        <v>613086969.83364868</v>
      </c>
      <c r="I20" s="55" t="s">
        <v>178</v>
      </c>
    </row>
    <row r="21" spans="1:9">
      <c r="A21" s="32">
        <v>2</v>
      </c>
      <c r="B21" s="55" t="s">
        <v>204</v>
      </c>
      <c r="C21" s="34" t="s">
        <v>205</v>
      </c>
      <c r="D21" s="34"/>
      <c r="E21" s="56">
        <f>'Định mức'!E84*0.7*0.5</f>
        <v>157603238.09999999</v>
      </c>
      <c r="F21" s="36"/>
      <c r="G21" s="35">
        <f t="shared" ref="G21" si="5">E21*10%</f>
        <v>15760323.810000001</v>
      </c>
      <c r="H21" s="35">
        <f t="shared" si="4"/>
        <v>173363561.91</v>
      </c>
      <c r="I21" s="29" t="s">
        <v>257</v>
      </c>
    </row>
    <row r="22" spans="1:9">
      <c r="A22" s="32">
        <v>3</v>
      </c>
      <c r="B22" s="55" t="s">
        <v>449</v>
      </c>
      <c r="C22" s="34" t="s">
        <v>450</v>
      </c>
      <c r="D22" s="34"/>
      <c r="E22" s="56">
        <f>'Định mức'!E85*0.7</f>
        <v>476995295.69999999</v>
      </c>
      <c r="F22" s="36"/>
      <c r="G22" s="35">
        <f t="shared" ref="G22" si="6">E22*10%</f>
        <v>47699529.57</v>
      </c>
      <c r="H22" s="35">
        <f t="shared" ref="H22" si="7">G22+E22</f>
        <v>524694825.26999998</v>
      </c>
      <c r="I22" s="29"/>
    </row>
    <row r="23" spans="1:9">
      <c r="A23" s="52" t="s">
        <v>165</v>
      </c>
      <c r="B23" s="53" t="s">
        <v>166</v>
      </c>
      <c r="C23" s="52" t="s">
        <v>206</v>
      </c>
      <c r="D23" s="52"/>
      <c r="E23" s="57">
        <v>11700000000</v>
      </c>
      <c r="F23" s="54"/>
      <c r="G23" s="54"/>
      <c r="H23" s="54">
        <f>E23</f>
        <v>11700000000</v>
      </c>
      <c r="I23" s="220" t="s">
        <v>280</v>
      </c>
    </row>
    <row r="24" spans="1:9">
      <c r="A24" s="25"/>
      <c r="B24" s="25" t="s">
        <v>250</v>
      </c>
      <c r="C24" s="25" t="s">
        <v>207</v>
      </c>
      <c r="D24" s="25"/>
      <c r="E24" s="58">
        <f>SUBTOTAL(9,E3:E23)</f>
        <v>229496967707.05347</v>
      </c>
      <c r="F24" s="58"/>
      <c r="G24" s="58">
        <f>SUBTOTAL(9,G3:G23)</f>
        <v>474736292.94534433</v>
      </c>
      <c r="H24" s="58">
        <f>SUBTOTAL(9,H3:H23)</f>
        <v>229971703999.99878</v>
      </c>
      <c r="I24" s="58"/>
    </row>
    <row r="27" spans="1:9">
      <c r="H27" s="121"/>
      <c r="I27" s="121"/>
    </row>
    <row r="28" spans="1:9">
      <c r="I28" s="121"/>
    </row>
  </sheetData>
  <mergeCells count="3">
    <mergeCell ref="A1:I1"/>
    <mergeCell ref="I12:I14"/>
    <mergeCell ref="I15:I17"/>
  </mergeCells>
  <pageMargins left="0.25" right="0.25" top="0.59055118110236204" bottom="0.59055118110236204" header="0.39370078740157499" footer="0.39370078740157499"/>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theme="1"/>
    <outlinePr summaryBelow="0"/>
  </sheetPr>
  <dimension ref="A1:N473"/>
  <sheetViews>
    <sheetView topLeftCell="B1" zoomScale="85" zoomScaleNormal="85" workbookViewId="0">
      <pane ySplit="2" topLeftCell="A3" activePane="bottomLeft" state="frozen"/>
      <selection activeCell="B1" sqref="B1"/>
      <selection pane="bottomLeft" activeCell="H44" sqref="H44"/>
    </sheetView>
  </sheetViews>
  <sheetFormatPr defaultColWidth="8.7109375" defaultRowHeight="15.75" outlineLevelRow="2"/>
  <cols>
    <col min="1" max="1" width="3.140625" style="85" hidden="1" customWidth="1"/>
    <col min="2" max="2" width="4.7109375" style="85" bestFit="1" customWidth="1"/>
    <col min="3" max="3" width="52.7109375" style="85" customWidth="1"/>
    <col min="4" max="4" width="57.42578125" style="85" hidden="1" customWidth="1"/>
    <col min="5" max="5" width="8.140625" style="85" bestFit="1" customWidth="1"/>
    <col min="6" max="6" width="7.42578125" style="85" customWidth="1"/>
    <col min="7" max="7" width="14.140625" style="85" bestFit="1" customWidth="1"/>
    <col min="8" max="8" width="16.5703125" style="84" bestFit="1" customWidth="1"/>
    <col min="9" max="9" width="15.42578125" style="84" bestFit="1" customWidth="1"/>
    <col min="10" max="10" width="16.5703125" bestFit="1" customWidth="1"/>
    <col min="11" max="11" width="12.28515625" style="85" hidden="1" customWidth="1"/>
    <col min="12" max="12" width="16.28515625" style="85" hidden="1" customWidth="1"/>
    <col min="13" max="13" width="12.85546875" style="85" bestFit="1" customWidth="1"/>
    <col min="14" max="14" width="11.7109375" style="85" bestFit="1" customWidth="1"/>
    <col min="15" max="16384" width="8.7109375" style="85"/>
  </cols>
  <sheetData>
    <row r="1" spans="1:14">
      <c r="A1" s="83" t="s">
        <v>20</v>
      </c>
      <c r="B1" s="238" t="s">
        <v>0</v>
      </c>
      <c r="C1" s="239" t="s">
        <v>22</v>
      </c>
      <c r="D1" s="239" t="s">
        <v>17</v>
      </c>
      <c r="E1" s="240" t="s">
        <v>17</v>
      </c>
      <c r="F1" s="239" t="s">
        <v>21</v>
      </c>
      <c r="G1" s="239" t="s">
        <v>24</v>
      </c>
      <c r="H1" s="239" t="s">
        <v>2</v>
      </c>
      <c r="I1" s="239"/>
      <c r="J1" s="239"/>
      <c r="K1" s="236" t="s">
        <v>33</v>
      </c>
      <c r="L1" s="236" t="s">
        <v>32</v>
      </c>
    </row>
    <row r="2" spans="1:14">
      <c r="B2" s="238"/>
      <c r="C2" s="239"/>
      <c r="D2" s="239"/>
      <c r="E2" s="240"/>
      <c r="F2" s="239"/>
      <c r="G2" s="239"/>
      <c r="H2" s="107" t="s">
        <v>3</v>
      </c>
      <c r="I2" s="107" t="s">
        <v>4</v>
      </c>
      <c r="J2" s="107" t="s">
        <v>5</v>
      </c>
      <c r="K2" s="237"/>
      <c r="L2" s="237"/>
    </row>
    <row r="3" spans="1:14" ht="31.5" customHeight="1">
      <c r="A3" s="83"/>
      <c r="B3" s="115" t="s">
        <v>6</v>
      </c>
      <c r="C3" s="118" t="s">
        <v>38</v>
      </c>
      <c r="D3" s="119"/>
      <c r="E3" s="119"/>
      <c r="F3" s="119"/>
      <c r="G3" s="119"/>
      <c r="H3" s="117" t="e">
        <f>SUBTOTAL(9,H4:H430)</f>
        <v>#REF!</v>
      </c>
      <c r="I3" s="117" t="e">
        <f t="shared" ref="I3:J3" si="0">SUBTOTAL(9,I4:I430)</f>
        <v>#REF!</v>
      </c>
      <c r="J3" s="117" t="e">
        <f t="shared" si="0"/>
        <v>#REF!</v>
      </c>
      <c r="K3" s="109"/>
      <c r="L3" s="89" t="e">
        <f>SUBTOTAL(9,L4:L473)</f>
        <v>#REF!</v>
      </c>
      <c r="N3" s="84"/>
    </row>
    <row r="4" spans="1:14" ht="31.5" customHeight="1">
      <c r="A4" s="83"/>
      <c r="B4" s="86" t="s">
        <v>34</v>
      </c>
      <c r="C4" s="87" t="s">
        <v>79</v>
      </c>
      <c r="D4" s="88"/>
      <c r="E4" s="88"/>
      <c r="F4" s="88"/>
      <c r="G4" s="88"/>
      <c r="H4" s="89" t="e">
        <f>SUBTOTAL(9,H5:H196)</f>
        <v>#REF!</v>
      </c>
      <c r="I4" s="89" t="e">
        <f t="shared" ref="I4:J4" si="1">SUBTOTAL(9,I5:I196)</f>
        <v>#REF!</v>
      </c>
      <c r="J4" s="89" t="e">
        <f t="shared" si="1"/>
        <v>#REF!</v>
      </c>
      <c r="K4" s="109"/>
      <c r="L4" s="91" t="e">
        <f>SUBTOTAL(9,L5:L196)</f>
        <v>#REF!</v>
      </c>
    </row>
    <row r="5" spans="1:14">
      <c r="A5" s="92"/>
      <c r="B5" s="88" t="s">
        <v>7</v>
      </c>
      <c r="C5" s="93" t="s">
        <v>131</v>
      </c>
      <c r="D5" s="88"/>
      <c r="E5" s="94"/>
      <c r="F5" s="86"/>
      <c r="G5" s="86"/>
      <c r="H5" s="89" t="e">
        <f>SUBTOTAL(9,H6:H36)</f>
        <v>#REF!</v>
      </c>
      <c r="I5" s="89" t="e">
        <f t="shared" ref="I5:J5" si="2">SUBTOTAL(9,I6:I36)</f>
        <v>#REF!</v>
      </c>
      <c r="J5" s="89" t="e">
        <f t="shared" si="2"/>
        <v>#REF!</v>
      </c>
      <c r="K5" s="109"/>
      <c r="L5" s="91" t="e">
        <f>SUBTOTAL(9,L6:L36)</f>
        <v>#REF!</v>
      </c>
    </row>
    <row r="6" spans="1:14" collapsed="1">
      <c r="A6" s="92">
        <v>1</v>
      </c>
      <c r="B6" s="86" t="s">
        <v>36</v>
      </c>
      <c r="C6" s="93" t="s">
        <v>132</v>
      </c>
      <c r="D6" s="95" t="e">
        <f>VLOOKUP(A6,Price,5)</f>
        <v>#REF!</v>
      </c>
      <c r="E6" s="90" t="s">
        <v>15</v>
      </c>
      <c r="F6" s="96">
        <v>1</v>
      </c>
      <c r="G6" s="97" t="e">
        <f>VLOOKUP(A6,Price,4)</f>
        <v>#REF!</v>
      </c>
      <c r="H6" s="97" t="e">
        <f>G6*F6</f>
        <v>#REF!</v>
      </c>
      <c r="I6" s="97" t="e">
        <f>H6*10%</f>
        <v>#REF!</v>
      </c>
      <c r="J6" s="97" t="e">
        <f>I6+H6</f>
        <v>#REF!</v>
      </c>
      <c r="K6" s="110" t="e">
        <f>VLOOKUP(A6,Price,3)</f>
        <v>#REF!</v>
      </c>
      <c r="L6" s="98" t="e">
        <f>K6*F6</f>
        <v>#REF!</v>
      </c>
    </row>
    <row r="7" spans="1:14" ht="15.75" hidden="1" customHeight="1" outlineLevel="1">
      <c r="A7" s="92"/>
      <c r="B7" s="86"/>
      <c r="C7" s="99" t="e">
        <f>INDEX!#REF!</f>
        <v>#REF!</v>
      </c>
      <c r="D7" s="95"/>
      <c r="E7" s="90"/>
      <c r="F7" s="96"/>
      <c r="G7" s="97"/>
      <c r="H7" s="97"/>
      <c r="I7" s="97"/>
      <c r="J7" s="97"/>
      <c r="K7" s="110"/>
      <c r="L7" s="98"/>
    </row>
    <row r="8" spans="1:14" ht="15.75" hidden="1" customHeight="1" outlineLevel="1">
      <c r="A8" s="92"/>
      <c r="B8" s="86"/>
      <c r="C8" s="99" t="e">
        <f>INDEX!#REF!</f>
        <v>#REF!</v>
      </c>
      <c r="D8" s="95"/>
      <c r="E8" s="90"/>
      <c r="F8" s="96"/>
      <c r="G8" s="97"/>
      <c r="H8" s="97"/>
      <c r="I8" s="97"/>
      <c r="J8" s="97"/>
      <c r="K8" s="110"/>
      <c r="L8" s="98"/>
    </row>
    <row r="9" spans="1:14" ht="15.75" hidden="1" customHeight="1" outlineLevel="1">
      <c r="A9" s="92"/>
      <c r="B9" s="86"/>
      <c r="C9" s="99" t="e">
        <f>INDEX!#REF!</f>
        <v>#REF!</v>
      </c>
      <c r="D9" s="95"/>
      <c r="E9" s="90"/>
      <c r="F9" s="96"/>
      <c r="G9" s="97"/>
      <c r="H9" s="97"/>
      <c r="I9" s="97"/>
      <c r="J9" s="97"/>
      <c r="K9" s="110"/>
      <c r="L9" s="98"/>
    </row>
    <row r="10" spans="1:14" ht="15.75" hidden="1" customHeight="1" outlineLevel="1">
      <c r="A10" s="92"/>
      <c r="B10" s="86"/>
      <c r="C10" s="99" t="e">
        <f>INDEX!#REF!</f>
        <v>#REF!</v>
      </c>
      <c r="D10" s="95"/>
      <c r="E10" s="90"/>
      <c r="F10" s="96"/>
      <c r="G10" s="97"/>
      <c r="H10" s="97"/>
      <c r="I10" s="97"/>
      <c r="J10" s="97"/>
      <c r="K10" s="110"/>
      <c r="L10" s="98"/>
    </row>
    <row r="11" spans="1:14" ht="15.75" hidden="1" customHeight="1" outlineLevel="1">
      <c r="A11" s="92"/>
      <c r="B11" s="86"/>
      <c r="C11" s="99" t="e">
        <f>INDEX!#REF!</f>
        <v>#REF!</v>
      </c>
      <c r="D11" s="95"/>
      <c r="E11" s="90"/>
      <c r="F11" s="96"/>
      <c r="G11" s="97"/>
      <c r="H11" s="97"/>
      <c r="I11" s="97"/>
      <c r="J11" s="97"/>
      <c r="K11" s="110"/>
      <c r="L11" s="98"/>
    </row>
    <row r="12" spans="1:14" ht="15.75" hidden="1" customHeight="1" outlineLevel="1">
      <c r="A12" s="92"/>
      <c r="B12" s="86"/>
      <c r="C12" s="99" t="e">
        <f>INDEX!#REF!</f>
        <v>#REF!</v>
      </c>
      <c r="D12" s="95"/>
      <c r="E12" s="90"/>
      <c r="F12" s="96"/>
      <c r="G12" s="97"/>
      <c r="H12" s="97"/>
      <c r="I12" s="97"/>
      <c r="J12" s="97"/>
      <c r="K12" s="110"/>
      <c r="L12" s="98"/>
    </row>
    <row r="13" spans="1:14" ht="15.75" hidden="1" customHeight="1" outlineLevel="1">
      <c r="A13" s="92"/>
      <c r="B13" s="86"/>
      <c r="C13" s="99" t="e">
        <f>INDEX!#REF!</f>
        <v>#REF!</v>
      </c>
      <c r="D13" s="95"/>
      <c r="E13" s="90"/>
      <c r="F13" s="96"/>
      <c r="G13" s="97"/>
      <c r="H13" s="97"/>
      <c r="I13" s="97"/>
      <c r="J13" s="97"/>
      <c r="K13" s="110"/>
      <c r="L13" s="98"/>
    </row>
    <row r="14" spans="1:14" ht="15.75" hidden="1" customHeight="1" outlineLevel="1">
      <c r="A14" s="92"/>
      <c r="B14" s="86"/>
      <c r="C14" s="99" t="e">
        <f>INDEX!#REF!</f>
        <v>#REF!</v>
      </c>
      <c r="D14" s="95"/>
      <c r="E14" s="90"/>
      <c r="F14" s="96"/>
      <c r="G14" s="97"/>
      <c r="H14" s="97"/>
      <c r="I14" s="97"/>
      <c r="J14" s="97"/>
      <c r="K14" s="110"/>
      <c r="L14" s="98"/>
    </row>
    <row r="15" spans="1:14" ht="15.75" hidden="1" customHeight="1" outlineLevel="1">
      <c r="A15" s="92"/>
      <c r="B15" s="86"/>
      <c r="C15" s="99" t="e">
        <f>INDEX!#REF!</f>
        <v>#REF!</v>
      </c>
      <c r="D15" s="95"/>
      <c r="E15" s="90"/>
      <c r="F15" s="96"/>
      <c r="G15" s="97"/>
      <c r="H15" s="97"/>
      <c r="I15" s="97"/>
      <c r="J15" s="97"/>
      <c r="K15" s="110"/>
      <c r="L15" s="98"/>
    </row>
    <row r="16" spans="1:14" ht="15.75" hidden="1" customHeight="1" outlineLevel="1">
      <c r="A16" s="92"/>
      <c r="B16" s="86"/>
      <c r="C16" s="99" t="e">
        <f>INDEX!#REF!</f>
        <v>#REF!</v>
      </c>
      <c r="D16" s="95"/>
      <c r="E16" s="90"/>
      <c r="F16" s="96"/>
      <c r="G16" s="97"/>
      <c r="H16" s="97"/>
      <c r="I16" s="97"/>
      <c r="J16" s="97"/>
      <c r="K16" s="110"/>
      <c r="L16" s="98"/>
    </row>
    <row r="17" spans="1:12" ht="15.75" hidden="1" customHeight="1" outlineLevel="1">
      <c r="A17" s="92"/>
      <c r="B17" s="86"/>
      <c r="C17" s="99" t="e">
        <f>INDEX!#REF!</f>
        <v>#REF!</v>
      </c>
      <c r="D17" s="95"/>
      <c r="E17" s="90"/>
      <c r="F17" s="96"/>
      <c r="G17" s="97"/>
      <c r="H17" s="97"/>
      <c r="I17" s="97"/>
      <c r="J17" s="97"/>
      <c r="K17" s="110"/>
      <c r="L17" s="98"/>
    </row>
    <row r="18" spans="1:12" ht="15.75" hidden="1" customHeight="1" outlineLevel="1">
      <c r="A18" s="92"/>
      <c r="B18" s="86"/>
      <c r="C18" s="99" t="e">
        <f>INDEX!#REF!</f>
        <v>#REF!</v>
      </c>
      <c r="D18" s="95"/>
      <c r="E18" s="90"/>
      <c r="F18" s="96"/>
      <c r="G18" s="97"/>
      <c r="H18" s="97"/>
      <c r="I18" s="97"/>
      <c r="J18" s="97"/>
      <c r="K18" s="110"/>
      <c r="L18" s="98"/>
    </row>
    <row r="19" spans="1:12" ht="15.75" hidden="1" customHeight="1" outlineLevel="1">
      <c r="A19" s="92"/>
      <c r="B19" s="86"/>
      <c r="C19" s="99" t="e">
        <f>INDEX!#REF!</f>
        <v>#REF!</v>
      </c>
      <c r="D19" s="95"/>
      <c r="E19" s="90"/>
      <c r="F19" s="96"/>
      <c r="G19" s="97"/>
      <c r="H19" s="97"/>
      <c r="I19" s="97"/>
      <c r="J19" s="97"/>
      <c r="K19" s="110"/>
      <c r="L19" s="98"/>
    </row>
    <row r="20" spans="1:12" ht="15.75" hidden="1" customHeight="1" outlineLevel="1">
      <c r="A20" s="92"/>
      <c r="B20" s="86"/>
      <c r="C20" s="99" t="e">
        <f>INDEX!#REF!</f>
        <v>#REF!</v>
      </c>
      <c r="D20" s="95"/>
      <c r="E20" s="90"/>
      <c r="F20" s="96"/>
      <c r="G20" s="97"/>
      <c r="H20" s="97"/>
      <c r="I20" s="97"/>
      <c r="J20" s="97"/>
      <c r="K20" s="110"/>
      <c r="L20" s="98"/>
    </row>
    <row r="21" spans="1:12" ht="15.75" hidden="1" customHeight="1" outlineLevel="1">
      <c r="A21" s="92"/>
      <c r="B21" s="86"/>
      <c r="C21" s="99" t="e">
        <f>INDEX!#REF!</f>
        <v>#REF!</v>
      </c>
      <c r="D21" s="95"/>
      <c r="E21" s="90"/>
      <c r="F21" s="96"/>
      <c r="G21" s="97"/>
      <c r="H21" s="97"/>
      <c r="I21" s="97"/>
      <c r="J21" s="97"/>
      <c r="K21" s="110"/>
      <c r="L21" s="98"/>
    </row>
    <row r="22" spans="1:12" ht="30" hidden="1" customHeight="1" outlineLevel="1">
      <c r="A22" s="92"/>
      <c r="B22" s="86"/>
      <c r="C22" s="99" t="e">
        <f>INDEX!#REF!</f>
        <v>#REF!</v>
      </c>
      <c r="D22" s="95"/>
      <c r="E22" s="90"/>
      <c r="F22" s="96"/>
      <c r="G22" s="97"/>
      <c r="H22" s="97"/>
      <c r="I22" s="97"/>
      <c r="J22" s="97"/>
      <c r="K22" s="110"/>
      <c r="L22" s="98"/>
    </row>
    <row r="23" spans="1:12" ht="15.75" hidden="1" customHeight="1" outlineLevel="1">
      <c r="A23" s="92"/>
      <c r="B23" s="86"/>
      <c r="C23" s="99" t="e">
        <f>INDEX!#REF!</f>
        <v>#REF!</v>
      </c>
      <c r="D23" s="95"/>
      <c r="E23" s="90"/>
      <c r="F23" s="96"/>
      <c r="G23" s="97"/>
      <c r="H23" s="97"/>
      <c r="I23" s="97"/>
      <c r="J23" s="97"/>
      <c r="K23" s="110"/>
      <c r="L23" s="98"/>
    </row>
    <row r="24" spans="1:12" ht="45" hidden="1" customHeight="1" outlineLevel="1">
      <c r="A24" s="92"/>
      <c r="B24" s="86"/>
      <c r="C24" s="99" t="e">
        <f>INDEX!#REF!</f>
        <v>#REF!</v>
      </c>
      <c r="D24" s="95"/>
      <c r="E24" s="90"/>
      <c r="F24" s="96"/>
      <c r="G24" s="97"/>
      <c r="H24" s="97"/>
      <c r="I24" s="97"/>
      <c r="J24" s="97"/>
      <c r="K24" s="110"/>
      <c r="L24" s="98"/>
    </row>
    <row r="25" spans="1:12" ht="30" hidden="1" customHeight="1" outlineLevel="1">
      <c r="A25" s="92"/>
      <c r="B25" s="86"/>
      <c r="C25" s="99" t="e">
        <f>INDEX!#REF!</f>
        <v>#REF!</v>
      </c>
      <c r="D25" s="95"/>
      <c r="E25" s="90"/>
      <c r="F25" s="96"/>
      <c r="G25" s="97"/>
      <c r="H25" s="97"/>
      <c r="I25" s="97"/>
      <c r="J25" s="97"/>
      <c r="K25" s="110"/>
      <c r="L25" s="98"/>
    </row>
    <row r="26" spans="1:12" ht="30" hidden="1" customHeight="1" outlineLevel="1">
      <c r="A26" s="92"/>
      <c r="B26" s="86"/>
      <c r="C26" s="99" t="e">
        <f>INDEX!#REF!</f>
        <v>#REF!</v>
      </c>
      <c r="D26" s="95"/>
      <c r="E26" s="90"/>
      <c r="F26" s="96"/>
      <c r="G26" s="97"/>
      <c r="H26" s="97"/>
      <c r="I26" s="97"/>
      <c r="J26" s="97"/>
      <c r="K26" s="110"/>
      <c r="L26" s="98"/>
    </row>
    <row r="27" spans="1:12" ht="15.75" hidden="1" customHeight="1" outlineLevel="1">
      <c r="A27" s="92"/>
      <c r="B27" s="86"/>
      <c r="C27" s="99" t="e">
        <f>INDEX!#REF!</f>
        <v>#REF!</v>
      </c>
      <c r="D27" s="95"/>
      <c r="E27" s="90"/>
      <c r="F27" s="96"/>
      <c r="G27" s="97"/>
      <c r="H27" s="97"/>
      <c r="I27" s="97"/>
      <c r="J27" s="97"/>
      <c r="K27" s="110"/>
      <c r="L27" s="98"/>
    </row>
    <row r="28" spans="1:12" ht="15.75" hidden="1" customHeight="1" outlineLevel="1">
      <c r="A28" s="92"/>
      <c r="B28" s="86"/>
      <c r="C28" s="99" t="e">
        <f>INDEX!#REF!</f>
        <v>#REF!</v>
      </c>
      <c r="D28" s="95"/>
      <c r="E28" s="90"/>
      <c r="F28" s="96"/>
      <c r="G28" s="97"/>
      <c r="H28" s="97"/>
      <c r="I28" s="97"/>
      <c r="J28" s="97"/>
      <c r="K28" s="110"/>
      <c r="L28" s="98"/>
    </row>
    <row r="29" spans="1:12" ht="15.75" hidden="1" customHeight="1" outlineLevel="1">
      <c r="A29" s="92"/>
      <c r="B29" s="86"/>
      <c r="C29" s="99" t="e">
        <f>INDEX!#REF!</f>
        <v>#REF!</v>
      </c>
      <c r="D29" s="95"/>
      <c r="E29" s="90"/>
      <c r="F29" s="96"/>
      <c r="G29" s="97"/>
      <c r="H29" s="97"/>
      <c r="I29" s="97"/>
      <c r="J29" s="97"/>
      <c r="K29" s="110"/>
      <c r="L29" s="98"/>
    </row>
    <row r="30" spans="1:12" ht="30" hidden="1" customHeight="1" outlineLevel="1">
      <c r="A30" s="92"/>
      <c r="B30" s="86"/>
      <c r="C30" s="99" t="e">
        <f>INDEX!#REF!</f>
        <v>#REF!</v>
      </c>
      <c r="D30" s="95"/>
      <c r="E30" s="90"/>
      <c r="F30" s="96"/>
      <c r="G30" s="97"/>
      <c r="H30" s="97"/>
      <c r="I30" s="97"/>
      <c r="J30" s="97"/>
      <c r="K30" s="110"/>
      <c r="L30" s="98"/>
    </row>
    <row r="31" spans="1:12" ht="45" hidden="1" customHeight="1" outlineLevel="1">
      <c r="A31" s="92"/>
      <c r="B31" s="86"/>
      <c r="C31" s="99" t="e">
        <f>INDEX!#REF!</f>
        <v>#REF!</v>
      </c>
      <c r="D31" s="95"/>
      <c r="E31" s="90"/>
      <c r="F31" s="96"/>
      <c r="G31" s="97"/>
      <c r="H31" s="97"/>
      <c r="I31" s="97"/>
      <c r="J31" s="97"/>
      <c r="K31" s="110"/>
      <c r="L31" s="98"/>
    </row>
    <row r="32" spans="1:12" ht="15.75" hidden="1" customHeight="1" outlineLevel="1">
      <c r="A32" s="92"/>
      <c r="B32" s="86"/>
      <c r="C32" s="99" t="e">
        <f>INDEX!#REF!</f>
        <v>#REF!</v>
      </c>
      <c r="D32" s="95"/>
      <c r="E32" s="90"/>
      <c r="F32" s="96"/>
      <c r="G32" s="97"/>
      <c r="H32" s="97"/>
      <c r="I32" s="97"/>
      <c r="J32" s="97"/>
      <c r="K32" s="110"/>
      <c r="L32" s="98"/>
    </row>
    <row r="33" spans="1:12" ht="15.75" hidden="1" customHeight="1" outlineLevel="1">
      <c r="A33" s="92"/>
      <c r="B33" s="86"/>
      <c r="C33" s="99" t="e">
        <f>INDEX!#REF!</f>
        <v>#REF!</v>
      </c>
      <c r="D33" s="95"/>
      <c r="E33" s="90"/>
      <c r="F33" s="96"/>
      <c r="G33" s="97"/>
      <c r="H33" s="97"/>
      <c r="I33" s="97"/>
      <c r="J33" s="97"/>
      <c r="K33" s="110"/>
      <c r="L33" s="98"/>
    </row>
    <row r="34" spans="1:12" ht="15.75" hidden="1" customHeight="1" outlineLevel="1">
      <c r="A34" s="92"/>
      <c r="B34" s="86"/>
      <c r="C34" s="99" t="e">
        <f>INDEX!#REF!</f>
        <v>#REF!</v>
      </c>
      <c r="D34" s="95"/>
      <c r="E34" s="90"/>
      <c r="F34" s="96"/>
      <c r="G34" s="97"/>
      <c r="H34" s="97"/>
      <c r="I34" s="97"/>
      <c r="J34" s="97"/>
      <c r="K34" s="110"/>
      <c r="L34" s="98"/>
    </row>
    <row r="35" spans="1:12" hidden="1" outlineLevel="1">
      <c r="A35" s="92"/>
      <c r="B35" s="86"/>
      <c r="C35" s="99" t="e">
        <f>INDEX!#REF!</f>
        <v>#REF!</v>
      </c>
      <c r="D35" s="95"/>
      <c r="E35" s="90"/>
      <c r="F35" s="96"/>
      <c r="G35" s="97"/>
      <c r="H35" s="97"/>
      <c r="I35" s="97"/>
      <c r="J35" s="97"/>
      <c r="K35" s="110"/>
      <c r="L35" s="98"/>
    </row>
    <row r="36" spans="1:12" collapsed="1">
      <c r="A36" s="83">
        <v>3</v>
      </c>
      <c r="B36" s="86" t="s">
        <v>37</v>
      </c>
      <c r="C36" s="93" t="s">
        <v>19</v>
      </c>
      <c r="D36" s="95" t="e">
        <f>VLOOKUP(A36,Price,5)</f>
        <v>#REF!</v>
      </c>
      <c r="E36" s="90" t="s">
        <v>15</v>
      </c>
      <c r="F36" s="96">
        <v>2</v>
      </c>
      <c r="G36" s="97" t="e">
        <f>VLOOKUP(A36,Price,4)</f>
        <v>#REF!</v>
      </c>
      <c r="H36" s="97" t="e">
        <f>G36*F36</f>
        <v>#REF!</v>
      </c>
      <c r="I36" s="97" t="e">
        <f t="shared" ref="I36:I44" si="3">H36*10%</f>
        <v>#REF!</v>
      </c>
      <c r="J36" s="97" t="e">
        <f t="shared" ref="J36:J44" si="4">I36+H36</f>
        <v>#REF!</v>
      </c>
      <c r="K36" s="110" t="e">
        <f>VLOOKUP(A36,Price,3)</f>
        <v>#REF!</v>
      </c>
      <c r="L36" s="98" t="e">
        <f>K36*F36</f>
        <v>#REF!</v>
      </c>
    </row>
    <row r="37" spans="1:12" ht="15.75" hidden="1" customHeight="1" outlineLevel="1">
      <c r="A37" s="83"/>
      <c r="B37" s="96"/>
      <c r="C37" s="99" t="e">
        <f>INDEX!#REF!</f>
        <v>#REF!</v>
      </c>
      <c r="D37" s="95"/>
      <c r="E37" s="90"/>
      <c r="F37" s="96"/>
      <c r="G37" s="97"/>
      <c r="H37" s="97"/>
      <c r="I37" s="97"/>
      <c r="J37" s="97"/>
      <c r="K37" s="110"/>
      <c r="L37" s="98"/>
    </row>
    <row r="38" spans="1:12" ht="15.75" hidden="1" customHeight="1" outlineLevel="1">
      <c r="A38" s="83"/>
      <c r="B38" s="96"/>
      <c r="C38" s="99" t="e">
        <f>INDEX!#REF!</f>
        <v>#REF!</v>
      </c>
      <c r="D38" s="95"/>
      <c r="E38" s="90"/>
      <c r="F38" s="96"/>
      <c r="G38" s="97"/>
      <c r="H38" s="97"/>
      <c r="I38" s="97"/>
      <c r="J38" s="97"/>
      <c r="K38" s="110"/>
      <c r="L38" s="98"/>
    </row>
    <row r="39" spans="1:12" ht="15.75" hidden="1" customHeight="1" outlineLevel="1">
      <c r="A39" s="83"/>
      <c r="B39" s="96"/>
      <c r="C39" s="99" t="e">
        <f>INDEX!#REF!</f>
        <v>#REF!</v>
      </c>
      <c r="D39" s="95"/>
      <c r="E39" s="90"/>
      <c r="F39" s="96"/>
      <c r="G39" s="97"/>
      <c r="H39" s="97"/>
      <c r="I39" s="97"/>
      <c r="J39" s="97"/>
      <c r="K39" s="110"/>
      <c r="L39" s="98"/>
    </row>
    <row r="40" spans="1:12" ht="15.75" hidden="1" customHeight="1" outlineLevel="1">
      <c r="A40" s="83"/>
      <c r="B40" s="96"/>
      <c r="C40" s="99" t="e">
        <f>INDEX!#REF!</f>
        <v>#REF!</v>
      </c>
      <c r="D40" s="95"/>
      <c r="E40" s="90"/>
      <c r="F40" s="96"/>
      <c r="G40" s="97"/>
      <c r="H40" s="97"/>
      <c r="I40" s="97"/>
      <c r="J40" s="97"/>
      <c r="K40" s="110"/>
      <c r="L40" s="98"/>
    </row>
    <row r="41" spans="1:12" ht="15.75" hidden="1" customHeight="1" outlineLevel="1">
      <c r="A41" s="83"/>
      <c r="B41" s="96"/>
      <c r="C41" s="99" t="e">
        <f>INDEX!#REF!</f>
        <v>#REF!</v>
      </c>
      <c r="D41" s="95"/>
      <c r="E41" s="90"/>
      <c r="F41" s="96"/>
      <c r="G41" s="97"/>
      <c r="H41" s="97"/>
      <c r="I41" s="97"/>
      <c r="J41" s="97"/>
      <c r="K41" s="110"/>
      <c r="L41" s="98"/>
    </row>
    <row r="42" spans="1:12">
      <c r="A42" s="92"/>
      <c r="B42" s="86" t="s">
        <v>10</v>
      </c>
      <c r="C42" s="93" t="s">
        <v>80</v>
      </c>
      <c r="D42" s="100"/>
      <c r="E42" s="94"/>
      <c r="F42" s="101"/>
      <c r="G42" s="97"/>
      <c r="H42" s="89" t="e">
        <f>SUBTOTAL(9,H43:H118)</f>
        <v>#REF!</v>
      </c>
      <c r="I42" s="89" t="e">
        <f t="shared" ref="I42:J42" si="5">SUBTOTAL(9,I43:I118)</f>
        <v>#REF!</v>
      </c>
      <c r="J42" s="89" t="e">
        <f t="shared" si="5"/>
        <v>#REF!</v>
      </c>
      <c r="K42" s="111"/>
      <c r="L42" s="91" t="e">
        <f>SUBTOTAL(9,L43:L118)</f>
        <v>#REF!</v>
      </c>
    </row>
    <row r="43" spans="1:12">
      <c r="A43" s="92"/>
      <c r="B43" s="88" t="s">
        <v>96</v>
      </c>
      <c r="C43" s="93" t="s">
        <v>87</v>
      </c>
      <c r="D43" s="88"/>
      <c r="E43" s="88"/>
      <c r="F43" s="86"/>
      <c r="G43" s="97"/>
      <c r="H43" s="97"/>
      <c r="I43" s="97"/>
      <c r="J43" s="97"/>
      <c r="K43" s="111"/>
      <c r="L43" s="98"/>
    </row>
    <row r="44" spans="1:12" collapsed="1">
      <c r="A44" s="83">
        <v>6</v>
      </c>
      <c r="B44" s="86" t="s">
        <v>8</v>
      </c>
      <c r="C44" s="93" t="s">
        <v>82</v>
      </c>
      <c r="D44" s="95" t="e">
        <f>VLOOKUP(A44,Price,5)</f>
        <v>#REF!</v>
      </c>
      <c r="E44" s="90" t="s">
        <v>15</v>
      </c>
      <c r="F44" s="96">
        <v>2</v>
      </c>
      <c r="G44" s="97" t="e">
        <f>VLOOKUP(A44,Price,4)</f>
        <v>#REF!</v>
      </c>
      <c r="H44" s="97" t="e">
        <f>G44*F44</f>
        <v>#REF!</v>
      </c>
      <c r="I44" s="97" t="e">
        <f t="shared" si="3"/>
        <v>#REF!</v>
      </c>
      <c r="J44" s="97" t="e">
        <f t="shared" si="4"/>
        <v>#REF!</v>
      </c>
      <c r="K44" s="110" t="e">
        <f>VLOOKUP(A44,Price,3)</f>
        <v>#REF!</v>
      </c>
      <c r="L44" s="98" t="e">
        <f>K44*F44</f>
        <v>#REF!</v>
      </c>
    </row>
    <row r="45" spans="1:12" ht="15.75" hidden="1" customHeight="1" outlineLevel="1">
      <c r="A45" s="83"/>
      <c r="B45" s="96"/>
      <c r="C45" s="99" t="e">
        <f>INDEX!#REF!</f>
        <v>#REF!</v>
      </c>
      <c r="D45" s="95"/>
      <c r="E45" s="90"/>
      <c r="F45" s="96"/>
      <c r="G45" s="97"/>
      <c r="H45" s="97"/>
      <c r="I45" s="97"/>
      <c r="J45" s="97"/>
      <c r="K45" s="110"/>
      <c r="L45" s="98"/>
    </row>
    <row r="46" spans="1:12" ht="15.75" hidden="1" customHeight="1" outlineLevel="1">
      <c r="A46" s="83"/>
      <c r="B46" s="96"/>
      <c r="C46" s="99" t="e">
        <f>INDEX!#REF!</f>
        <v>#REF!</v>
      </c>
      <c r="D46" s="95"/>
      <c r="E46" s="90"/>
      <c r="F46" s="96"/>
      <c r="G46" s="97"/>
      <c r="H46" s="97"/>
      <c r="I46" s="97"/>
      <c r="J46" s="97"/>
      <c r="K46" s="110"/>
      <c r="L46" s="98"/>
    </row>
    <row r="47" spans="1:12" ht="15.75" hidden="1" customHeight="1" outlineLevel="1">
      <c r="A47" s="83"/>
      <c r="B47" s="96"/>
      <c r="C47" s="99" t="e">
        <f>INDEX!#REF!</f>
        <v>#REF!</v>
      </c>
      <c r="D47" s="95"/>
      <c r="E47" s="90"/>
      <c r="F47" s="96"/>
      <c r="G47" s="97"/>
      <c r="H47" s="97"/>
      <c r="I47" s="97"/>
      <c r="J47" s="97"/>
      <c r="K47" s="110"/>
      <c r="L47" s="98"/>
    </row>
    <row r="48" spans="1:12" ht="15.75" hidden="1" customHeight="1" outlineLevel="1">
      <c r="A48" s="83"/>
      <c r="B48" s="96"/>
      <c r="C48" s="99" t="e">
        <f>INDEX!#REF!</f>
        <v>#REF!</v>
      </c>
      <c r="D48" s="95"/>
      <c r="E48" s="90"/>
      <c r="F48" s="96"/>
      <c r="G48" s="97"/>
      <c r="H48" s="97"/>
      <c r="I48" s="97"/>
      <c r="J48" s="97"/>
      <c r="K48" s="110"/>
      <c r="L48" s="98"/>
    </row>
    <row r="49" spans="1:12" ht="15.75" hidden="1" customHeight="1" outlineLevel="1">
      <c r="A49" s="83"/>
      <c r="B49" s="96"/>
      <c r="C49" s="99" t="e">
        <f>INDEX!#REF!</f>
        <v>#REF!</v>
      </c>
      <c r="D49" s="95"/>
      <c r="E49" s="90"/>
      <c r="F49" s="96"/>
      <c r="G49" s="97"/>
      <c r="H49" s="97"/>
      <c r="I49" s="97"/>
      <c r="J49" s="97"/>
      <c r="K49" s="110"/>
      <c r="L49" s="98"/>
    </row>
    <row r="50" spans="1:12" ht="15.75" hidden="1" customHeight="1" outlineLevel="1">
      <c r="A50" s="83"/>
      <c r="B50" s="96"/>
      <c r="C50" s="99" t="e">
        <f>INDEX!#REF!</f>
        <v>#REF!</v>
      </c>
      <c r="D50" s="95"/>
      <c r="E50" s="90"/>
      <c r="F50" s="96"/>
      <c r="G50" s="97"/>
      <c r="H50" s="97"/>
      <c r="I50" s="97"/>
      <c r="J50" s="97"/>
      <c r="K50" s="110"/>
      <c r="L50" s="98"/>
    </row>
    <row r="51" spans="1:12" ht="15.75" hidden="1" customHeight="1" outlineLevel="1">
      <c r="A51" s="83"/>
      <c r="B51" s="96"/>
      <c r="C51" s="99" t="e">
        <f>INDEX!#REF!</f>
        <v>#REF!</v>
      </c>
      <c r="D51" s="95"/>
      <c r="E51" s="90"/>
      <c r="F51" s="96"/>
      <c r="G51" s="97"/>
      <c r="H51" s="97"/>
      <c r="I51" s="97"/>
      <c r="J51" s="97"/>
      <c r="K51" s="110"/>
      <c r="L51" s="98"/>
    </row>
    <row r="52" spans="1:12" ht="15.75" hidden="1" customHeight="1" outlineLevel="1">
      <c r="A52" s="83"/>
      <c r="B52" s="96"/>
      <c r="C52" s="99" t="e">
        <f>INDEX!#REF!</f>
        <v>#REF!</v>
      </c>
      <c r="D52" s="95"/>
      <c r="E52" s="90"/>
      <c r="F52" s="96"/>
      <c r="G52" s="97"/>
      <c r="H52" s="97"/>
      <c r="I52" s="97"/>
      <c r="J52" s="97"/>
      <c r="K52" s="110"/>
      <c r="L52" s="98"/>
    </row>
    <row r="53" spans="1:12" ht="15.75" hidden="1" customHeight="1" outlineLevel="1">
      <c r="A53" s="83"/>
      <c r="B53" s="96"/>
      <c r="C53" s="99" t="e">
        <f>INDEX!#REF!</f>
        <v>#REF!</v>
      </c>
      <c r="D53" s="95"/>
      <c r="E53" s="90"/>
      <c r="F53" s="96"/>
      <c r="G53" s="97"/>
      <c r="H53" s="97"/>
      <c r="I53" s="97"/>
      <c r="J53" s="97"/>
      <c r="K53" s="110"/>
      <c r="L53" s="98"/>
    </row>
    <row r="54" spans="1:12" ht="15.75" hidden="1" customHeight="1" outlineLevel="1">
      <c r="A54" s="83"/>
      <c r="B54" s="96"/>
      <c r="C54" s="99" t="e">
        <f>INDEX!#REF!</f>
        <v>#REF!</v>
      </c>
      <c r="D54" s="95"/>
      <c r="E54" s="90"/>
      <c r="F54" s="96"/>
      <c r="G54" s="97"/>
      <c r="H54" s="97"/>
      <c r="I54" s="97"/>
      <c r="J54" s="97"/>
      <c r="K54" s="110"/>
      <c r="L54" s="98"/>
    </row>
    <row r="55" spans="1:12" ht="21" hidden="1" customHeight="1" outlineLevel="1">
      <c r="A55" s="83"/>
      <c r="B55" s="96"/>
      <c r="C55" s="99" t="e">
        <f>INDEX!#REF!</f>
        <v>#REF!</v>
      </c>
      <c r="D55" s="95"/>
      <c r="E55" s="90"/>
      <c r="F55" s="96"/>
      <c r="G55" s="97"/>
      <c r="H55" s="97"/>
      <c r="I55" s="97"/>
      <c r="J55" s="97"/>
      <c r="K55" s="110"/>
      <c r="L55" s="98"/>
    </row>
    <row r="56" spans="1:12" ht="15.75" hidden="1" customHeight="1" outlineLevel="1">
      <c r="A56" s="83"/>
      <c r="B56" s="96"/>
      <c r="C56" s="99" t="e">
        <f>INDEX!#REF!</f>
        <v>#REF!</v>
      </c>
      <c r="D56" s="95"/>
      <c r="E56" s="90"/>
      <c r="F56" s="96"/>
      <c r="G56" s="97"/>
      <c r="H56" s="97"/>
      <c r="I56" s="97"/>
      <c r="J56" s="97"/>
      <c r="K56" s="110"/>
      <c r="L56" s="98"/>
    </row>
    <row r="57" spans="1:12" ht="15.75" hidden="1" customHeight="1" outlineLevel="1">
      <c r="A57" s="83"/>
      <c r="B57" s="96"/>
      <c r="C57" s="99" t="e">
        <f>INDEX!#REF!</f>
        <v>#REF!</v>
      </c>
      <c r="D57" s="95"/>
      <c r="E57" s="90"/>
      <c r="F57" s="96"/>
      <c r="G57" s="97"/>
      <c r="H57" s="97"/>
      <c r="I57" s="97"/>
      <c r="J57" s="97"/>
      <c r="K57" s="110"/>
      <c r="L57" s="98"/>
    </row>
    <row r="58" spans="1:12" ht="15.75" hidden="1" customHeight="1" outlineLevel="1">
      <c r="A58" s="83"/>
      <c r="B58" s="96"/>
      <c r="C58" s="99" t="e">
        <f>INDEX!#REF!</f>
        <v>#REF!</v>
      </c>
      <c r="D58" s="95"/>
      <c r="E58" s="90"/>
      <c r="F58" s="96"/>
      <c r="G58" s="97"/>
      <c r="H58" s="97"/>
      <c r="I58" s="97"/>
      <c r="J58" s="97"/>
      <c r="K58" s="110"/>
      <c r="L58" s="98"/>
    </row>
    <row r="59" spans="1:12" ht="15.75" hidden="1" customHeight="1" outlineLevel="1">
      <c r="A59" s="83"/>
      <c r="B59" s="96"/>
      <c r="C59" s="99" t="e">
        <f>INDEX!#REF!</f>
        <v>#REF!</v>
      </c>
      <c r="D59" s="95"/>
      <c r="E59" s="90"/>
      <c r="F59" s="96"/>
      <c r="G59" s="97"/>
      <c r="H59" s="97"/>
      <c r="I59" s="97"/>
      <c r="J59" s="97"/>
      <c r="K59" s="110"/>
      <c r="L59" s="98"/>
    </row>
    <row r="60" spans="1:12" ht="15.75" hidden="1" customHeight="1" outlineLevel="1">
      <c r="A60" s="83"/>
      <c r="B60" s="96"/>
      <c r="C60" s="99" t="e">
        <f>INDEX!#REF!</f>
        <v>#REF!</v>
      </c>
      <c r="D60" s="95"/>
      <c r="E60" s="90"/>
      <c r="F60" s="96"/>
      <c r="G60" s="97"/>
      <c r="H60" s="97"/>
      <c r="I60" s="97"/>
      <c r="J60" s="97"/>
      <c r="K60" s="110"/>
      <c r="L60" s="98"/>
    </row>
    <row r="61" spans="1:12" ht="15.75" hidden="1" customHeight="1" outlineLevel="1">
      <c r="A61" s="83"/>
      <c r="B61" s="96"/>
      <c r="C61" s="99" t="e">
        <f>INDEX!#REF!</f>
        <v>#REF!</v>
      </c>
      <c r="D61" s="95"/>
      <c r="E61" s="90"/>
      <c r="F61" s="96"/>
      <c r="G61" s="97"/>
      <c r="H61" s="97"/>
      <c r="I61" s="97"/>
      <c r="J61" s="97"/>
      <c r="K61" s="110"/>
      <c r="L61" s="98"/>
    </row>
    <row r="62" spans="1:12" ht="15.75" hidden="1" customHeight="1" outlineLevel="1">
      <c r="A62" s="83"/>
      <c r="B62" s="96"/>
      <c r="C62" s="99" t="e">
        <f>INDEX!#REF!</f>
        <v>#REF!</v>
      </c>
      <c r="D62" s="95"/>
      <c r="E62" s="90"/>
      <c r="F62" s="96"/>
      <c r="G62" s="97"/>
      <c r="H62" s="97"/>
      <c r="I62" s="97"/>
      <c r="J62" s="97"/>
      <c r="K62" s="110"/>
      <c r="L62" s="98"/>
    </row>
    <row r="63" spans="1:12" ht="15.75" hidden="1" customHeight="1" outlineLevel="1">
      <c r="A63" s="83"/>
      <c r="B63" s="96"/>
      <c r="C63" s="99" t="e">
        <f>INDEX!#REF!</f>
        <v>#REF!</v>
      </c>
      <c r="D63" s="95"/>
      <c r="E63" s="90"/>
      <c r="F63" s="96"/>
      <c r="G63" s="97"/>
      <c r="H63" s="97"/>
      <c r="I63" s="97"/>
      <c r="J63" s="97"/>
      <c r="K63" s="110"/>
      <c r="L63" s="98"/>
    </row>
    <row r="64" spans="1:12" ht="15.75" hidden="1" customHeight="1" outlineLevel="1">
      <c r="A64" s="83"/>
      <c r="B64" s="96"/>
      <c r="C64" s="99" t="e">
        <f>INDEX!#REF!</f>
        <v>#REF!</v>
      </c>
      <c r="D64" s="95"/>
      <c r="E64" s="90"/>
      <c r="F64" s="96"/>
      <c r="G64" s="97"/>
      <c r="H64" s="97"/>
      <c r="I64" s="97"/>
      <c r="J64" s="97"/>
      <c r="K64" s="110"/>
      <c r="L64" s="98"/>
    </row>
    <row r="65" spans="1:12" ht="15.75" hidden="1" customHeight="1" outlineLevel="1">
      <c r="A65" s="83"/>
      <c r="B65" s="96"/>
      <c r="C65" s="99" t="e">
        <f>INDEX!#REF!</f>
        <v>#REF!</v>
      </c>
      <c r="D65" s="95"/>
      <c r="E65" s="90"/>
      <c r="F65" s="96"/>
      <c r="G65" s="97"/>
      <c r="H65" s="97"/>
      <c r="I65" s="97"/>
      <c r="J65" s="97"/>
      <c r="K65" s="110"/>
      <c r="L65" s="98"/>
    </row>
    <row r="66" spans="1:12" ht="30" hidden="1" customHeight="1" outlineLevel="1">
      <c r="A66" s="83"/>
      <c r="B66" s="96"/>
      <c r="C66" s="99" t="e">
        <f>INDEX!#REF!</f>
        <v>#REF!</v>
      </c>
      <c r="D66" s="95"/>
      <c r="E66" s="90"/>
      <c r="F66" s="96"/>
      <c r="G66" s="97"/>
      <c r="H66" s="97"/>
      <c r="I66" s="97"/>
      <c r="J66" s="97"/>
      <c r="K66" s="110"/>
      <c r="L66" s="98"/>
    </row>
    <row r="67" spans="1:12" ht="30" hidden="1" customHeight="1" outlineLevel="1">
      <c r="A67" s="83"/>
      <c r="B67" s="96"/>
      <c r="C67" s="99" t="e">
        <f>INDEX!#REF!</f>
        <v>#REF!</v>
      </c>
      <c r="D67" s="95"/>
      <c r="E67" s="90"/>
      <c r="F67" s="96"/>
      <c r="G67" s="97"/>
      <c r="H67" s="97"/>
      <c r="I67" s="97"/>
      <c r="J67" s="97"/>
      <c r="K67" s="110"/>
      <c r="L67" s="98"/>
    </row>
    <row r="68" spans="1:12" ht="30" hidden="1" customHeight="1" outlineLevel="1">
      <c r="A68" s="83"/>
      <c r="B68" s="96"/>
      <c r="C68" s="99" t="e">
        <f>INDEX!#REF!</f>
        <v>#REF!</v>
      </c>
      <c r="D68" s="95"/>
      <c r="E68" s="90"/>
      <c r="F68" s="96"/>
      <c r="G68" s="97"/>
      <c r="H68" s="97"/>
      <c r="I68" s="97"/>
      <c r="J68" s="97"/>
      <c r="K68" s="110"/>
      <c r="L68" s="98"/>
    </row>
    <row r="69" spans="1:12" ht="45" hidden="1" customHeight="1" outlineLevel="1">
      <c r="A69" s="83"/>
      <c r="B69" s="96"/>
      <c r="C69" s="99" t="e">
        <f>INDEX!#REF!</f>
        <v>#REF!</v>
      </c>
      <c r="D69" s="95"/>
      <c r="E69" s="90"/>
      <c r="F69" s="96"/>
      <c r="G69" s="97"/>
      <c r="H69" s="97"/>
      <c r="I69" s="97"/>
      <c r="J69" s="97"/>
      <c r="K69" s="110"/>
      <c r="L69" s="98"/>
    </row>
    <row r="70" spans="1:12" ht="30" hidden="1" customHeight="1" outlineLevel="1">
      <c r="A70" s="83"/>
      <c r="B70" s="96"/>
      <c r="C70" s="99" t="e">
        <f>INDEX!#REF!</f>
        <v>#REF!</v>
      </c>
      <c r="D70" s="95"/>
      <c r="E70" s="90"/>
      <c r="F70" s="96"/>
      <c r="G70" s="97"/>
      <c r="H70" s="97"/>
      <c r="I70" s="97"/>
      <c r="J70" s="97"/>
      <c r="K70" s="110"/>
      <c r="L70" s="98"/>
    </row>
    <row r="71" spans="1:12" ht="75" hidden="1" customHeight="1" outlineLevel="1">
      <c r="A71" s="83"/>
      <c r="B71" s="96"/>
      <c r="C71" s="99" t="e">
        <f>INDEX!#REF!</f>
        <v>#REF!</v>
      </c>
      <c r="D71" s="95"/>
      <c r="E71" s="90"/>
      <c r="F71" s="96"/>
      <c r="G71" s="97"/>
      <c r="H71" s="97"/>
      <c r="I71" s="97"/>
      <c r="J71" s="97"/>
      <c r="K71" s="110"/>
      <c r="L71" s="98"/>
    </row>
    <row r="72" spans="1:12" ht="45" hidden="1" customHeight="1" outlineLevel="1">
      <c r="A72" s="83"/>
      <c r="B72" s="96"/>
      <c r="C72" s="99" t="e">
        <f>INDEX!#REF!</f>
        <v>#REF!</v>
      </c>
      <c r="D72" s="95"/>
      <c r="E72" s="90"/>
      <c r="F72" s="96"/>
      <c r="G72" s="97"/>
      <c r="H72" s="97"/>
      <c r="I72" s="97"/>
      <c r="J72" s="97"/>
      <c r="K72" s="110"/>
      <c r="L72" s="98"/>
    </row>
    <row r="73" spans="1:12" ht="15.75" hidden="1" customHeight="1" outlineLevel="1">
      <c r="A73" s="83"/>
      <c r="B73" s="96"/>
      <c r="C73" s="99" t="e">
        <f>INDEX!#REF!</f>
        <v>#REF!</v>
      </c>
      <c r="D73" s="95"/>
      <c r="E73" s="90"/>
      <c r="F73" s="96"/>
      <c r="G73" s="97"/>
      <c r="H73" s="97"/>
      <c r="I73" s="97"/>
      <c r="J73" s="97"/>
      <c r="K73" s="110"/>
      <c r="L73" s="98"/>
    </row>
    <row r="74" spans="1:12" ht="15.75" hidden="1" customHeight="1" outlineLevel="1">
      <c r="A74" s="83"/>
      <c r="B74" s="96"/>
      <c r="C74" s="99" t="e">
        <f>INDEX!#REF!</f>
        <v>#REF!</v>
      </c>
      <c r="D74" s="95"/>
      <c r="E74" s="90"/>
      <c r="F74" s="96"/>
      <c r="G74" s="97"/>
      <c r="H74" s="97"/>
      <c r="I74" s="97"/>
      <c r="J74" s="97"/>
      <c r="K74" s="110"/>
      <c r="L74" s="98"/>
    </row>
    <row r="75" spans="1:12" ht="15.75" hidden="1" customHeight="1" outlineLevel="1">
      <c r="A75" s="83"/>
      <c r="B75" s="96"/>
      <c r="C75" s="99" t="e">
        <f>INDEX!#REF!</f>
        <v>#REF!</v>
      </c>
      <c r="D75" s="95"/>
      <c r="E75" s="90"/>
      <c r="F75" s="96"/>
      <c r="G75" s="97"/>
      <c r="H75" s="97"/>
      <c r="I75" s="97"/>
      <c r="J75" s="97"/>
      <c r="K75" s="110"/>
      <c r="L75" s="98"/>
    </row>
    <row r="76" spans="1:12" ht="60" hidden="1" customHeight="1" outlineLevel="1">
      <c r="A76" s="83"/>
      <c r="B76" s="96"/>
      <c r="C76" s="99" t="e">
        <f>INDEX!#REF!</f>
        <v>#REF!</v>
      </c>
      <c r="D76" s="95"/>
      <c r="E76" s="90"/>
      <c r="F76" s="96"/>
      <c r="G76" s="97"/>
      <c r="H76" s="97"/>
      <c r="I76" s="97"/>
      <c r="J76" s="97"/>
      <c r="K76" s="110"/>
      <c r="L76" s="98"/>
    </row>
    <row r="77" spans="1:12" ht="15.75" hidden="1" customHeight="1" outlineLevel="1">
      <c r="A77" s="83"/>
      <c r="B77" s="96"/>
      <c r="C77" s="99" t="e">
        <f>INDEX!#REF!</f>
        <v>#REF!</v>
      </c>
      <c r="D77" s="95"/>
      <c r="E77" s="90"/>
      <c r="F77" s="96"/>
      <c r="G77" s="97"/>
      <c r="H77" s="97"/>
      <c r="I77" s="97"/>
      <c r="J77" s="97"/>
      <c r="K77" s="110"/>
      <c r="L77" s="98"/>
    </row>
    <row r="78" spans="1:12" ht="30" hidden="1" customHeight="1" outlineLevel="1">
      <c r="A78" s="83"/>
      <c r="B78" s="96"/>
      <c r="C78" s="99" t="e">
        <f>INDEX!#REF!</f>
        <v>#REF!</v>
      </c>
      <c r="D78" s="95"/>
      <c r="E78" s="90"/>
      <c r="F78" s="96"/>
      <c r="G78" s="97"/>
      <c r="H78" s="97"/>
      <c r="I78" s="97"/>
      <c r="J78" s="97"/>
      <c r="K78" s="110"/>
      <c r="L78" s="98"/>
    </row>
    <row r="79" spans="1:12" ht="30" hidden="1" customHeight="1" outlineLevel="1">
      <c r="A79" s="83"/>
      <c r="B79" s="96"/>
      <c r="C79" s="99" t="e">
        <f>INDEX!#REF!</f>
        <v>#REF!</v>
      </c>
      <c r="D79" s="95"/>
      <c r="E79" s="90"/>
      <c r="F79" s="96"/>
      <c r="G79" s="97"/>
      <c r="H79" s="97"/>
      <c r="I79" s="97"/>
      <c r="J79" s="97"/>
      <c r="K79" s="110"/>
      <c r="L79" s="98"/>
    </row>
    <row r="80" spans="1:12" ht="15.75" hidden="1" customHeight="1" outlineLevel="1">
      <c r="A80" s="83"/>
      <c r="B80" s="96"/>
      <c r="C80" s="99" t="e">
        <f>INDEX!#REF!</f>
        <v>#REF!</v>
      </c>
      <c r="D80" s="95"/>
      <c r="E80" s="90"/>
      <c r="F80" s="96"/>
      <c r="G80" s="97"/>
      <c r="H80" s="97"/>
      <c r="I80" s="97"/>
      <c r="J80" s="97"/>
      <c r="K80" s="110"/>
      <c r="L80" s="98"/>
    </row>
    <row r="81" spans="1:12" ht="15.75" hidden="1" customHeight="1" outlineLevel="1">
      <c r="A81" s="83"/>
      <c r="B81" s="96"/>
      <c r="C81" s="99" t="e">
        <f>INDEX!#REF!</f>
        <v>#REF!</v>
      </c>
      <c r="D81" s="95"/>
      <c r="E81" s="90"/>
      <c r="F81" s="96"/>
      <c r="G81" s="97"/>
      <c r="H81" s="97"/>
      <c r="I81" s="97"/>
      <c r="J81" s="97"/>
      <c r="K81" s="110"/>
      <c r="L81" s="98"/>
    </row>
    <row r="82" spans="1:12" ht="15.75" hidden="1" customHeight="1" outlineLevel="1">
      <c r="A82" s="83"/>
      <c r="B82" s="96"/>
      <c r="C82" s="99" t="e">
        <f>INDEX!#REF!</f>
        <v>#REF!</v>
      </c>
      <c r="D82" s="95"/>
      <c r="E82" s="90"/>
      <c r="F82" s="96"/>
      <c r="G82" s="97"/>
      <c r="H82" s="97"/>
      <c r="I82" s="97"/>
      <c r="J82" s="97"/>
      <c r="K82" s="110"/>
      <c r="L82" s="98"/>
    </row>
    <row r="83" spans="1:12" ht="15.75" hidden="1" customHeight="1" outlineLevel="1">
      <c r="A83" s="83"/>
      <c r="B83" s="96"/>
      <c r="C83" s="99" t="e">
        <f>INDEX!#REF!</f>
        <v>#REF!</v>
      </c>
      <c r="D83" s="95"/>
      <c r="E83" s="90"/>
      <c r="F83" s="96"/>
      <c r="G83" s="97"/>
      <c r="H83" s="97"/>
      <c r="I83" s="97"/>
      <c r="J83" s="97"/>
      <c r="K83" s="110"/>
      <c r="L83" s="98"/>
    </row>
    <row r="84" spans="1:12">
      <c r="A84" s="92"/>
      <c r="B84" s="86" t="s">
        <v>97</v>
      </c>
      <c r="C84" s="93" t="s">
        <v>88</v>
      </c>
      <c r="D84" s="88"/>
      <c r="E84" s="88"/>
      <c r="F84" s="86"/>
      <c r="G84" s="97"/>
      <c r="H84" s="97"/>
      <c r="I84" s="97"/>
      <c r="J84" s="97"/>
      <c r="K84" s="111"/>
      <c r="L84" s="98"/>
    </row>
    <row r="85" spans="1:12" collapsed="1">
      <c r="A85" s="83">
        <v>5</v>
      </c>
      <c r="B85" s="86" t="s">
        <v>9</v>
      </c>
      <c r="C85" s="93" t="s">
        <v>105</v>
      </c>
      <c r="D85" s="95" t="e">
        <f>VLOOKUP(A85,Price,5)</f>
        <v>#REF!</v>
      </c>
      <c r="E85" s="90" t="s">
        <v>15</v>
      </c>
      <c r="F85" s="96">
        <v>2</v>
      </c>
      <c r="G85" s="97" t="e">
        <f>VLOOKUP(A85,Price,4)</f>
        <v>#REF!</v>
      </c>
      <c r="H85" s="97" t="e">
        <f>G85*F85</f>
        <v>#REF!</v>
      </c>
      <c r="I85" s="97" t="e">
        <f t="shared" ref="I85:I118" si="6">H85*10%</f>
        <v>#REF!</v>
      </c>
      <c r="J85" s="97" t="e">
        <f t="shared" ref="J85:J118" si="7">I85+H85</f>
        <v>#REF!</v>
      </c>
      <c r="K85" s="110" t="e">
        <f>VLOOKUP(A85,Price,3)</f>
        <v>#REF!</v>
      </c>
      <c r="L85" s="98" t="e">
        <f>K85*F85</f>
        <v>#REF!</v>
      </c>
    </row>
    <row r="86" spans="1:12" ht="15.75" hidden="1" customHeight="1" outlineLevel="1">
      <c r="A86" s="83"/>
      <c r="B86" s="86"/>
      <c r="C86" s="99" t="e">
        <f>INDEX!#REF!</f>
        <v>#REF!</v>
      </c>
      <c r="D86" s="95"/>
      <c r="E86" s="90"/>
      <c r="F86" s="96"/>
      <c r="G86" s="97"/>
      <c r="H86" s="97"/>
      <c r="I86" s="97"/>
      <c r="J86" s="97"/>
      <c r="K86" s="110"/>
      <c r="L86" s="98"/>
    </row>
    <row r="87" spans="1:12" ht="15.75" hidden="1" customHeight="1" outlineLevel="1">
      <c r="A87" s="83"/>
      <c r="B87" s="86"/>
      <c r="C87" s="99" t="e">
        <f>INDEX!#REF!</f>
        <v>#REF!</v>
      </c>
      <c r="D87" s="95"/>
      <c r="E87" s="90"/>
      <c r="F87" s="96"/>
      <c r="G87" s="97"/>
      <c r="H87" s="97"/>
      <c r="I87" s="97"/>
      <c r="J87" s="97"/>
      <c r="K87" s="110"/>
      <c r="L87" s="98"/>
    </row>
    <row r="88" spans="1:12" ht="15.75" hidden="1" customHeight="1" outlineLevel="1">
      <c r="A88" s="83"/>
      <c r="B88" s="86"/>
      <c r="C88" s="99" t="e">
        <f>INDEX!#REF!</f>
        <v>#REF!</v>
      </c>
      <c r="D88" s="95"/>
      <c r="E88" s="90"/>
      <c r="F88" s="96"/>
      <c r="G88" s="97"/>
      <c r="H88" s="97"/>
      <c r="I88" s="97"/>
      <c r="J88" s="97"/>
      <c r="K88" s="110"/>
      <c r="L88" s="98"/>
    </row>
    <row r="89" spans="1:12" ht="15.75" hidden="1" customHeight="1" outlineLevel="1">
      <c r="A89" s="83"/>
      <c r="B89" s="86"/>
      <c r="C89" s="99" t="e">
        <f>INDEX!#REF!</f>
        <v>#REF!</v>
      </c>
      <c r="D89" s="95"/>
      <c r="E89" s="90"/>
      <c r="F89" s="96"/>
      <c r="G89" s="97"/>
      <c r="H89" s="97"/>
      <c r="I89" s="97"/>
      <c r="J89" s="97"/>
      <c r="K89" s="110"/>
      <c r="L89" s="98"/>
    </row>
    <row r="90" spans="1:12" ht="15.75" hidden="1" customHeight="1" outlineLevel="1">
      <c r="A90" s="83"/>
      <c r="B90" s="86"/>
      <c r="C90" s="99" t="e">
        <f>INDEX!#REF!</f>
        <v>#REF!</v>
      </c>
      <c r="D90" s="95"/>
      <c r="E90" s="90"/>
      <c r="F90" s="96"/>
      <c r="G90" s="97"/>
      <c r="H90" s="97"/>
      <c r="I90" s="97"/>
      <c r="J90" s="97"/>
      <c r="K90" s="110"/>
      <c r="L90" s="98"/>
    </row>
    <row r="91" spans="1:12" ht="15.75" hidden="1" customHeight="1" outlineLevel="1">
      <c r="A91" s="83"/>
      <c r="B91" s="86"/>
      <c r="C91" s="99" t="e">
        <f>INDEX!#REF!</f>
        <v>#REF!</v>
      </c>
      <c r="D91" s="95"/>
      <c r="E91" s="90"/>
      <c r="F91" s="96"/>
      <c r="G91" s="97"/>
      <c r="H91" s="97"/>
      <c r="I91" s="97"/>
      <c r="J91" s="97"/>
      <c r="K91" s="110"/>
      <c r="L91" s="98"/>
    </row>
    <row r="92" spans="1:12" ht="15.75" hidden="1" customHeight="1" outlineLevel="1">
      <c r="A92" s="83"/>
      <c r="B92" s="86"/>
      <c r="C92" s="99" t="e">
        <f>INDEX!#REF!</f>
        <v>#REF!</v>
      </c>
      <c r="D92" s="95"/>
      <c r="E92" s="90"/>
      <c r="F92" s="96"/>
      <c r="G92" s="97"/>
      <c r="H92" s="97"/>
      <c r="I92" s="97"/>
      <c r="J92" s="97"/>
      <c r="K92" s="110"/>
      <c r="L92" s="98"/>
    </row>
    <row r="93" spans="1:12" ht="15.75" hidden="1" customHeight="1" outlineLevel="1">
      <c r="A93" s="83"/>
      <c r="B93" s="86"/>
      <c r="C93" s="99" t="e">
        <f>INDEX!#REF!</f>
        <v>#REF!</v>
      </c>
      <c r="D93" s="95"/>
      <c r="E93" s="90"/>
      <c r="F93" s="96"/>
      <c r="G93" s="97"/>
      <c r="H93" s="97"/>
      <c r="I93" s="97"/>
      <c r="J93" s="97"/>
      <c r="K93" s="110"/>
      <c r="L93" s="98"/>
    </row>
    <row r="94" spans="1:12" ht="15.75" hidden="1" customHeight="1" outlineLevel="1">
      <c r="A94" s="83"/>
      <c r="B94" s="86"/>
      <c r="C94" s="99" t="e">
        <f>INDEX!#REF!</f>
        <v>#REF!</v>
      </c>
      <c r="D94" s="95"/>
      <c r="E94" s="90"/>
      <c r="F94" s="96"/>
      <c r="G94" s="97"/>
      <c r="H94" s="97"/>
      <c r="I94" s="97"/>
      <c r="J94" s="97"/>
      <c r="K94" s="110"/>
      <c r="L94" s="98"/>
    </row>
    <row r="95" spans="1:12" ht="15.75" hidden="1" customHeight="1" outlineLevel="1">
      <c r="A95" s="83"/>
      <c r="B95" s="86"/>
      <c r="C95" s="99" t="e">
        <f>INDEX!#REF!</f>
        <v>#REF!</v>
      </c>
      <c r="D95" s="95"/>
      <c r="E95" s="90"/>
      <c r="F95" s="96"/>
      <c r="G95" s="97"/>
      <c r="H95" s="97"/>
      <c r="I95" s="97"/>
      <c r="J95" s="97"/>
      <c r="K95" s="110"/>
      <c r="L95" s="98"/>
    </row>
    <row r="96" spans="1:12" ht="15.75" hidden="1" customHeight="1" outlineLevel="1">
      <c r="A96" s="83"/>
      <c r="B96" s="86"/>
      <c r="C96" s="99" t="e">
        <f>INDEX!#REF!</f>
        <v>#REF!</v>
      </c>
      <c r="D96" s="95"/>
      <c r="E96" s="90"/>
      <c r="F96" s="96"/>
      <c r="G96" s="97"/>
      <c r="H96" s="97"/>
      <c r="I96" s="97"/>
      <c r="J96" s="97"/>
      <c r="K96" s="110"/>
      <c r="L96" s="98"/>
    </row>
    <row r="97" spans="1:12" ht="15.75" hidden="1" customHeight="1" outlineLevel="1">
      <c r="A97" s="83"/>
      <c r="B97" s="86"/>
      <c r="C97" s="99" t="e">
        <f>INDEX!#REF!</f>
        <v>#REF!</v>
      </c>
      <c r="D97" s="95"/>
      <c r="E97" s="90"/>
      <c r="F97" s="96"/>
      <c r="G97" s="97"/>
      <c r="H97" s="97"/>
      <c r="I97" s="97"/>
      <c r="J97" s="97"/>
      <c r="K97" s="110"/>
      <c r="L97" s="98"/>
    </row>
    <row r="98" spans="1:12" ht="15.75" hidden="1" customHeight="1" outlineLevel="1">
      <c r="A98" s="83"/>
      <c r="B98" s="86"/>
      <c r="C98" s="99" t="e">
        <f>INDEX!#REF!</f>
        <v>#REF!</v>
      </c>
      <c r="D98" s="95"/>
      <c r="E98" s="90"/>
      <c r="F98" s="96"/>
      <c r="G98" s="97"/>
      <c r="H98" s="97"/>
      <c r="I98" s="97"/>
      <c r="J98" s="97"/>
      <c r="K98" s="110"/>
      <c r="L98" s="98"/>
    </row>
    <row r="99" spans="1:12" ht="15.75" hidden="1" customHeight="1" outlineLevel="1">
      <c r="A99" s="83"/>
      <c r="B99" s="86"/>
      <c r="C99" s="99" t="e">
        <f>INDEX!#REF!</f>
        <v>#REF!</v>
      </c>
      <c r="D99" s="95"/>
      <c r="E99" s="90"/>
      <c r="F99" s="96"/>
      <c r="G99" s="97"/>
      <c r="H99" s="97"/>
      <c r="I99" s="97"/>
      <c r="J99" s="97"/>
      <c r="K99" s="110"/>
      <c r="L99" s="98"/>
    </row>
    <row r="100" spans="1:12" ht="15.75" hidden="1" customHeight="1" outlineLevel="1">
      <c r="A100" s="83"/>
      <c r="B100" s="86"/>
      <c r="C100" s="99" t="e">
        <f>INDEX!#REF!</f>
        <v>#REF!</v>
      </c>
      <c r="D100" s="95"/>
      <c r="E100" s="90"/>
      <c r="F100" s="96"/>
      <c r="G100" s="97"/>
      <c r="H100" s="97"/>
      <c r="I100" s="97"/>
      <c r="J100" s="97"/>
      <c r="K100" s="110"/>
      <c r="L100" s="98"/>
    </row>
    <row r="101" spans="1:12" ht="15.75" hidden="1" customHeight="1" outlineLevel="1">
      <c r="A101" s="83"/>
      <c r="B101" s="86"/>
      <c r="C101" s="99" t="e">
        <f>INDEX!#REF!</f>
        <v>#REF!</v>
      </c>
      <c r="D101" s="95"/>
      <c r="E101" s="90"/>
      <c r="F101" s="96"/>
      <c r="G101" s="97"/>
      <c r="H101" s="97"/>
      <c r="I101" s="97"/>
      <c r="J101" s="97"/>
      <c r="K101" s="110"/>
      <c r="L101" s="98"/>
    </row>
    <row r="102" spans="1:12" ht="15.75" hidden="1" customHeight="1" outlineLevel="1">
      <c r="A102" s="83"/>
      <c r="B102" s="86"/>
      <c r="C102" s="99" t="e">
        <f>INDEX!#REF!</f>
        <v>#REF!</v>
      </c>
      <c r="D102" s="95"/>
      <c r="E102" s="90"/>
      <c r="F102" s="96"/>
      <c r="G102" s="97"/>
      <c r="H102" s="97"/>
      <c r="I102" s="97"/>
      <c r="J102" s="97"/>
      <c r="K102" s="110"/>
      <c r="L102" s="98"/>
    </row>
    <row r="103" spans="1:12" ht="15.75" hidden="1" customHeight="1" outlineLevel="1">
      <c r="A103" s="83"/>
      <c r="B103" s="86"/>
      <c r="C103" s="99" t="e">
        <f>INDEX!#REF!</f>
        <v>#REF!</v>
      </c>
      <c r="D103" s="95"/>
      <c r="E103" s="90"/>
      <c r="F103" s="96"/>
      <c r="G103" s="97"/>
      <c r="H103" s="97"/>
      <c r="I103" s="97"/>
      <c r="J103" s="97"/>
      <c r="K103" s="110"/>
      <c r="L103" s="98"/>
    </row>
    <row r="104" spans="1:12" ht="15.75" hidden="1" customHeight="1" outlineLevel="1">
      <c r="A104" s="83"/>
      <c r="B104" s="86"/>
      <c r="C104" s="99" t="e">
        <f>INDEX!#REF!</f>
        <v>#REF!</v>
      </c>
      <c r="D104" s="95"/>
      <c r="E104" s="90"/>
      <c r="F104" s="96"/>
      <c r="G104" s="97"/>
      <c r="H104" s="97"/>
      <c r="I104" s="97"/>
      <c r="J104" s="97"/>
      <c r="K104" s="110"/>
      <c r="L104" s="98"/>
    </row>
    <row r="105" spans="1:12" ht="15.75" hidden="1" customHeight="1" outlineLevel="1">
      <c r="A105" s="83"/>
      <c r="B105" s="86"/>
      <c r="C105" s="99" t="e">
        <f>INDEX!#REF!</f>
        <v>#REF!</v>
      </c>
      <c r="D105" s="95"/>
      <c r="E105" s="90"/>
      <c r="F105" s="96"/>
      <c r="G105" s="97"/>
      <c r="H105" s="97"/>
      <c r="I105" s="97"/>
      <c r="J105" s="97"/>
      <c r="K105" s="110"/>
      <c r="L105" s="98"/>
    </row>
    <row r="106" spans="1:12" ht="15.75" hidden="1" customHeight="1" outlineLevel="1">
      <c r="A106" s="83"/>
      <c r="B106" s="86"/>
      <c r="C106" s="99" t="e">
        <f>INDEX!#REF!</f>
        <v>#REF!</v>
      </c>
      <c r="D106" s="95"/>
      <c r="E106" s="90"/>
      <c r="F106" s="96"/>
      <c r="G106" s="97"/>
      <c r="H106" s="97"/>
      <c r="I106" s="97"/>
      <c r="J106" s="97"/>
      <c r="K106" s="110"/>
      <c r="L106" s="98"/>
    </row>
    <row r="107" spans="1:12" ht="15.75" hidden="1" customHeight="1" outlineLevel="1">
      <c r="A107" s="83"/>
      <c r="B107" s="86"/>
      <c r="C107" s="99" t="e">
        <f>INDEX!#REF!</f>
        <v>#REF!</v>
      </c>
      <c r="D107" s="95"/>
      <c r="E107" s="90"/>
      <c r="F107" s="96"/>
      <c r="G107" s="97"/>
      <c r="H107" s="97"/>
      <c r="I107" s="97"/>
      <c r="J107" s="97"/>
      <c r="K107" s="110"/>
      <c r="L107" s="98"/>
    </row>
    <row r="108" spans="1:12" ht="15.75" hidden="1" customHeight="1" outlineLevel="1">
      <c r="A108" s="83"/>
      <c r="B108" s="86"/>
      <c r="C108" s="99" t="e">
        <f>INDEX!#REF!</f>
        <v>#REF!</v>
      </c>
      <c r="D108" s="95"/>
      <c r="E108" s="90"/>
      <c r="F108" s="96"/>
      <c r="G108" s="97"/>
      <c r="H108" s="97"/>
      <c r="I108" s="97"/>
      <c r="J108" s="97"/>
      <c r="K108" s="110"/>
      <c r="L108" s="98"/>
    </row>
    <row r="109" spans="1:12" ht="15.75" hidden="1" customHeight="1" outlineLevel="1">
      <c r="A109" s="83"/>
      <c r="B109" s="86"/>
      <c r="C109" s="99" t="e">
        <f>INDEX!#REF!</f>
        <v>#REF!</v>
      </c>
      <c r="D109" s="95"/>
      <c r="E109" s="90"/>
      <c r="F109" s="96"/>
      <c r="G109" s="97"/>
      <c r="H109" s="97"/>
      <c r="I109" s="97"/>
      <c r="J109" s="97"/>
      <c r="K109" s="110"/>
      <c r="L109" s="98"/>
    </row>
    <row r="110" spans="1:12" ht="30" hidden="1" customHeight="1" outlineLevel="1">
      <c r="A110" s="83"/>
      <c r="B110" s="86"/>
      <c r="C110" s="99" t="e">
        <f>INDEX!#REF!</f>
        <v>#REF!</v>
      </c>
      <c r="D110" s="95"/>
      <c r="E110" s="90"/>
      <c r="F110" s="96"/>
      <c r="G110" s="97"/>
      <c r="H110" s="97"/>
      <c r="I110" s="97"/>
      <c r="J110" s="97"/>
      <c r="K110" s="110"/>
      <c r="L110" s="98"/>
    </row>
    <row r="111" spans="1:12" ht="30" hidden="1" customHeight="1" outlineLevel="1">
      <c r="A111" s="83"/>
      <c r="B111" s="86"/>
      <c r="C111" s="99" t="e">
        <f>INDEX!#REF!</f>
        <v>#REF!</v>
      </c>
      <c r="D111" s="95"/>
      <c r="E111" s="90"/>
      <c r="F111" s="96"/>
      <c r="G111" s="97"/>
      <c r="H111" s="97"/>
      <c r="I111" s="97"/>
      <c r="J111" s="97"/>
      <c r="K111" s="110"/>
      <c r="L111" s="98"/>
    </row>
    <row r="112" spans="1:12" ht="30" hidden="1" customHeight="1" outlineLevel="1">
      <c r="A112" s="83"/>
      <c r="B112" s="86"/>
      <c r="C112" s="99" t="e">
        <f>INDEX!#REF!</f>
        <v>#REF!</v>
      </c>
      <c r="D112" s="95"/>
      <c r="E112" s="90"/>
      <c r="F112" s="96"/>
      <c r="G112" s="97"/>
      <c r="H112" s="97"/>
      <c r="I112" s="97"/>
      <c r="J112" s="97"/>
      <c r="K112" s="110"/>
      <c r="L112" s="98"/>
    </row>
    <row r="113" spans="1:12" ht="30" hidden="1" customHeight="1" outlineLevel="1">
      <c r="A113" s="83"/>
      <c r="B113" s="86"/>
      <c r="C113" s="99" t="e">
        <f>INDEX!#REF!</f>
        <v>#REF!</v>
      </c>
      <c r="D113" s="95"/>
      <c r="E113" s="90"/>
      <c r="F113" s="96"/>
      <c r="G113" s="97"/>
      <c r="H113" s="97"/>
      <c r="I113" s="97"/>
      <c r="J113" s="97"/>
      <c r="K113" s="110"/>
      <c r="L113" s="98"/>
    </row>
    <row r="114" spans="1:12" ht="30" hidden="1" customHeight="1" outlineLevel="1">
      <c r="A114" s="83"/>
      <c r="B114" s="86"/>
      <c r="C114" s="99" t="e">
        <f>INDEX!#REF!</f>
        <v>#REF!</v>
      </c>
      <c r="D114" s="95"/>
      <c r="E114" s="90"/>
      <c r="F114" s="96"/>
      <c r="G114" s="97"/>
      <c r="H114" s="97"/>
      <c r="I114" s="97"/>
      <c r="J114" s="97"/>
      <c r="K114" s="110"/>
      <c r="L114" s="98"/>
    </row>
    <row r="115" spans="1:12" ht="15.75" hidden="1" customHeight="1" outlineLevel="1">
      <c r="A115" s="83"/>
      <c r="B115" s="86"/>
      <c r="C115" s="99" t="e">
        <f>INDEX!#REF!</f>
        <v>#REF!</v>
      </c>
      <c r="D115" s="95"/>
      <c r="E115" s="90"/>
      <c r="F115" s="96"/>
      <c r="G115" s="97"/>
      <c r="H115" s="97"/>
      <c r="I115" s="97"/>
      <c r="J115" s="97"/>
      <c r="K115" s="110"/>
      <c r="L115" s="98"/>
    </row>
    <row r="116" spans="1:12" ht="15.75" hidden="1" customHeight="1" outlineLevel="1">
      <c r="A116" s="83"/>
      <c r="B116" s="86"/>
      <c r="C116" s="99" t="e">
        <f>INDEX!#REF!</f>
        <v>#REF!</v>
      </c>
      <c r="D116" s="95"/>
      <c r="E116" s="90"/>
      <c r="F116" s="96"/>
      <c r="G116" s="97"/>
      <c r="H116" s="97"/>
      <c r="I116" s="97"/>
      <c r="J116" s="97"/>
      <c r="K116" s="110"/>
      <c r="L116" s="98"/>
    </row>
    <row r="117" spans="1:12">
      <c r="A117" s="83"/>
      <c r="B117" s="86" t="s">
        <v>98</v>
      </c>
      <c r="C117" s="93" t="s">
        <v>94</v>
      </c>
      <c r="D117" s="95"/>
      <c r="E117" s="90"/>
      <c r="F117" s="96"/>
      <c r="G117" s="97"/>
      <c r="H117" s="97"/>
      <c r="I117" s="97"/>
      <c r="J117" s="97"/>
      <c r="K117" s="110"/>
      <c r="L117" s="98"/>
    </row>
    <row r="118" spans="1:12" collapsed="1">
      <c r="A118" s="83">
        <v>7</v>
      </c>
      <c r="B118" s="86" t="s">
        <v>232</v>
      </c>
      <c r="C118" s="93" t="s">
        <v>106</v>
      </c>
      <c r="D118" s="95" t="e">
        <f>VLOOKUP(A118,Price,5)</f>
        <v>#REF!</v>
      </c>
      <c r="E118" s="90" t="s">
        <v>15</v>
      </c>
      <c r="F118" s="96">
        <v>2</v>
      </c>
      <c r="G118" s="97" t="e">
        <f>VLOOKUP(A118,Price,4)</f>
        <v>#REF!</v>
      </c>
      <c r="H118" s="97" t="e">
        <f>G118*F118</f>
        <v>#REF!</v>
      </c>
      <c r="I118" s="97" t="e">
        <f t="shared" si="6"/>
        <v>#REF!</v>
      </c>
      <c r="J118" s="97" t="e">
        <f t="shared" si="7"/>
        <v>#REF!</v>
      </c>
      <c r="K118" s="110" t="e">
        <f>VLOOKUP(A118,Price,3)</f>
        <v>#REF!</v>
      </c>
      <c r="L118" s="98" t="e">
        <f>K118*F118</f>
        <v>#REF!</v>
      </c>
    </row>
    <row r="119" spans="1:12" ht="15.75" hidden="1" customHeight="1" outlineLevel="1">
      <c r="A119" s="83"/>
      <c r="B119" s="96"/>
      <c r="C119" s="99" t="e">
        <f>INDEX!#REF!</f>
        <v>#REF!</v>
      </c>
      <c r="D119" s="95"/>
      <c r="E119" s="90"/>
      <c r="F119" s="96"/>
      <c r="G119" s="97"/>
      <c r="H119" s="97"/>
      <c r="I119" s="97"/>
      <c r="J119" s="97"/>
      <c r="K119" s="110"/>
      <c r="L119" s="98"/>
    </row>
    <row r="120" spans="1:12" ht="15.75" hidden="1" customHeight="1" outlineLevel="1">
      <c r="A120" s="83"/>
      <c r="B120" s="96"/>
      <c r="C120" s="99" t="e">
        <f>INDEX!#REF!</f>
        <v>#REF!</v>
      </c>
      <c r="D120" s="95"/>
      <c r="E120" s="90"/>
      <c r="F120" s="96"/>
      <c r="G120" s="97"/>
      <c r="H120" s="97"/>
      <c r="I120" s="97"/>
      <c r="J120" s="97"/>
      <c r="K120" s="110"/>
      <c r="L120" s="98"/>
    </row>
    <row r="121" spans="1:12" ht="15.75" hidden="1" customHeight="1" outlineLevel="1">
      <c r="A121" s="83"/>
      <c r="B121" s="96"/>
      <c r="C121" s="99" t="e">
        <f>INDEX!#REF!</f>
        <v>#REF!</v>
      </c>
      <c r="D121" s="95"/>
      <c r="E121" s="90"/>
      <c r="F121" s="96"/>
      <c r="G121" s="97"/>
      <c r="H121" s="97"/>
      <c r="I121" s="97"/>
      <c r="J121" s="97"/>
      <c r="K121" s="110"/>
      <c r="L121" s="98"/>
    </row>
    <row r="122" spans="1:12" ht="15.75" hidden="1" customHeight="1" outlineLevel="1">
      <c r="A122" s="83"/>
      <c r="B122" s="96"/>
      <c r="C122" s="99" t="e">
        <f>INDEX!#REF!</f>
        <v>#REF!</v>
      </c>
      <c r="D122" s="95"/>
      <c r="E122" s="90"/>
      <c r="F122" s="96"/>
      <c r="G122" s="97"/>
      <c r="H122" s="97"/>
      <c r="I122" s="97"/>
      <c r="J122" s="97"/>
      <c r="K122" s="110"/>
      <c r="L122" s="98"/>
    </row>
    <row r="123" spans="1:12" ht="15.75" hidden="1" customHeight="1" outlineLevel="1">
      <c r="A123" s="83"/>
      <c r="B123" s="96"/>
      <c r="C123" s="99" t="e">
        <f>INDEX!#REF!</f>
        <v>#REF!</v>
      </c>
      <c r="D123" s="95"/>
      <c r="E123" s="90"/>
      <c r="F123" s="96"/>
      <c r="G123" s="97"/>
      <c r="H123" s="97"/>
      <c r="I123" s="97"/>
      <c r="J123" s="97"/>
      <c r="K123" s="110"/>
      <c r="L123" s="98"/>
    </row>
    <row r="124" spans="1:12" ht="15.75" hidden="1" customHeight="1" outlineLevel="1">
      <c r="A124" s="83"/>
      <c r="B124" s="96"/>
      <c r="C124" s="99" t="e">
        <f>INDEX!#REF!</f>
        <v>#REF!</v>
      </c>
      <c r="D124" s="95"/>
      <c r="E124" s="90"/>
      <c r="F124" s="96"/>
      <c r="G124" s="97"/>
      <c r="H124" s="97"/>
      <c r="I124" s="97"/>
      <c r="J124" s="97"/>
      <c r="K124" s="110"/>
      <c r="L124" s="98"/>
    </row>
    <row r="125" spans="1:12" ht="15.75" hidden="1" customHeight="1" outlineLevel="1">
      <c r="A125" s="83"/>
      <c r="B125" s="96"/>
      <c r="C125" s="99" t="e">
        <f>INDEX!#REF!</f>
        <v>#REF!</v>
      </c>
      <c r="D125" s="95"/>
      <c r="E125" s="90"/>
      <c r="F125" s="96"/>
      <c r="G125" s="97"/>
      <c r="H125" s="97"/>
      <c r="I125" s="97"/>
      <c r="J125" s="97"/>
      <c r="K125" s="110"/>
      <c r="L125" s="98"/>
    </row>
    <row r="126" spans="1:12" ht="15.75" hidden="1" customHeight="1" outlineLevel="1">
      <c r="A126" s="83"/>
      <c r="B126" s="96"/>
      <c r="C126" s="99" t="e">
        <f>INDEX!#REF!</f>
        <v>#REF!</v>
      </c>
      <c r="D126" s="95"/>
      <c r="E126" s="90"/>
      <c r="F126" s="96"/>
      <c r="G126" s="97"/>
      <c r="H126" s="97"/>
      <c r="I126" s="97"/>
      <c r="J126" s="97"/>
      <c r="K126" s="110"/>
      <c r="L126" s="98"/>
    </row>
    <row r="127" spans="1:12" ht="15.75" hidden="1" customHeight="1" outlineLevel="1">
      <c r="A127" s="83"/>
      <c r="B127" s="96"/>
      <c r="C127" s="99" t="e">
        <f>INDEX!#REF!</f>
        <v>#REF!</v>
      </c>
      <c r="D127" s="95"/>
      <c r="E127" s="90"/>
      <c r="F127" s="96"/>
      <c r="G127" s="97"/>
      <c r="H127" s="97"/>
      <c r="I127" s="97"/>
      <c r="J127" s="97"/>
      <c r="K127" s="110"/>
      <c r="L127" s="98"/>
    </row>
    <row r="128" spans="1:12" ht="15.75" hidden="1" customHeight="1" outlineLevel="1">
      <c r="A128" s="83"/>
      <c r="B128" s="96"/>
      <c r="C128" s="99" t="e">
        <f>INDEX!#REF!</f>
        <v>#REF!</v>
      </c>
      <c r="D128" s="95"/>
      <c r="E128" s="90"/>
      <c r="F128" s="96"/>
      <c r="G128" s="97"/>
      <c r="H128" s="97"/>
      <c r="I128" s="97"/>
      <c r="J128" s="97"/>
      <c r="K128" s="110"/>
      <c r="L128" s="98"/>
    </row>
    <row r="129" spans="1:12" ht="15.75" hidden="1" customHeight="1" outlineLevel="1">
      <c r="A129" s="83"/>
      <c r="B129" s="96"/>
      <c r="C129" s="99" t="e">
        <f>INDEX!#REF!</f>
        <v>#REF!</v>
      </c>
      <c r="D129" s="95"/>
      <c r="E129" s="90"/>
      <c r="F129" s="96"/>
      <c r="G129" s="97"/>
      <c r="H129" s="97"/>
      <c r="I129" s="97"/>
      <c r="J129" s="97"/>
      <c r="K129" s="110"/>
      <c r="L129" s="98"/>
    </row>
    <row r="130" spans="1:12" ht="15.75" hidden="1" customHeight="1" outlineLevel="1">
      <c r="A130" s="83"/>
      <c r="B130" s="96"/>
      <c r="C130" s="99" t="e">
        <f>INDEX!#REF!</f>
        <v>#REF!</v>
      </c>
      <c r="D130" s="95"/>
      <c r="E130" s="90"/>
      <c r="F130" s="96"/>
      <c r="G130" s="97"/>
      <c r="H130" s="97"/>
      <c r="I130" s="97"/>
      <c r="J130" s="97"/>
      <c r="K130" s="110"/>
      <c r="L130" s="98"/>
    </row>
    <row r="131" spans="1:12" ht="15.75" hidden="1" customHeight="1" outlineLevel="1">
      <c r="A131" s="83"/>
      <c r="B131" s="96"/>
      <c r="C131" s="99" t="e">
        <f>INDEX!#REF!</f>
        <v>#REF!</v>
      </c>
      <c r="D131" s="95"/>
      <c r="E131" s="90"/>
      <c r="F131" s="96"/>
      <c r="G131" s="97"/>
      <c r="H131" s="97"/>
      <c r="I131" s="97"/>
      <c r="J131" s="97"/>
      <c r="K131" s="110"/>
      <c r="L131" s="98"/>
    </row>
    <row r="132" spans="1:12" ht="15.75" hidden="1" customHeight="1" outlineLevel="1">
      <c r="A132" s="83"/>
      <c r="B132" s="96"/>
      <c r="C132" s="99" t="e">
        <f>INDEX!#REF!</f>
        <v>#REF!</v>
      </c>
      <c r="D132" s="95"/>
      <c r="E132" s="90"/>
      <c r="F132" s="96"/>
      <c r="G132" s="97"/>
      <c r="H132" s="97"/>
      <c r="I132" s="97"/>
      <c r="J132" s="97"/>
      <c r="K132" s="110"/>
      <c r="L132" s="98"/>
    </row>
    <row r="133" spans="1:12" ht="15.75" hidden="1" customHeight="1" outlineLevel="1">
      <c r="A133" s="83"/>
      <c r="B133" s="96"/>
      <c r="C133" s="99" t="e">
        <f>INDEX!#REF!</f>
        <v>#REF!</v>
      </c>
      <c r="D133" s="95"/>
      <c r="E133" s="90"/>
      <c r="F133" s="96"/>
      <c r="G133" s="97"/>
      <c r="H133" s="97"/>
      <c r="I133" s="97"/>
      <c r="J133" s="97"/>
      <c r="K133" s="110"/>
      <c r="L133" s="98"/>
    </row>
    <row r="134" spans="1:12" ht="15.75" hidden="1" customHeight="1" outlineLevel="1">
      <c r="A134" s="83"/>
      <c r="B134" s="96"/>
      <c r="C134" s="99" t="e">
        <f>INDEX!#REF!</f>
        <v>#REF!</v>
      </c>
      <c r="D134" s="95"/>
      <c r="E134" s="90"/>
      <c r="F134" s="96"/>
      <c r="G134" s="97"/>
      <c r="H134" s="97"/>
      <c r="I134" s="97"/>
      <c r="J134" s="97"/>
      <c r="K134" s="110"/>
      <c r="L134" s="98"/>
    </row>
    <row r="135" spans="1:12" ht="15.75" hidden="1" customHeight="1" outlineLevel="1">
      <c r="A135" s="83"/>
      <c r="B135" s="96"/>
      <c r="C135" s="99" t="e">
        <f>INDEX!#REF!</f>
        <v>#REF!</v>
      </c>
      <c r="D135" s="95"/>
      <c r="E135" s="90"/>
      <c r="F135" s="96"/>
      <c r="G135" s="97"/>
      <c r="H135" s="97"/>
      <c r="I135" s="97"/>
      <c r="J135" s="97"/>
      <c r="K135" s="110"/>
      <c r="L135" s="98"/>
    </row>
    <row r="136" spans="1:12" ht="15.75" hidden="1" customHeight="1" outlineLevel="1">
      <c r="A136" s="83"/>
      <c r="B136" s="96"/>
      <c r="C136" s="99" t="e">
        <f>INDEX!#REF!</f>
        <v>#REF!</v>
      </c>
      <c r="D136" s="95"/>
      <c r="E136" s="90"/>
      <c r="F136" s="96"/>
      <c r="G136" s="97"/>
      <c r="H136" s="97"/>
      <c r="I136" s="97"/>
      <c r="J136" s="97"/>
      <c r="K136" s="110"/>
      <c r="L136" s="98"/>
    </row>
    <row r="137" spans="1:12" ht="15.75" hidden="1" customHeight="1" outlineLevel="1">
      <c r="A137" s="83"/>
      <c r="B137" s="96"/>
      <c r="C137" s="99" t="e">
        <f>INDEX!#REF!</f>
        <v>#REF!</v>
      </c>
      <c r="D137" s="95"/>
      <c r="E137" s="90"/>
      <c r="F137" s="96"/>
      <c r="G137" s="97"/>
      <c r="H137" s="97"/>
      <c r="I137" s="97"/>
      <c r="J137" s="97"/>
      <c r="K137" s="110"/>
      <c r="L137" s="98"/>
    </row>
    <row r="138" spans="1:12" ht="15.75" hidden="1" customHeight="1" outlineLevel="1">
      <c r="A138" s="83"/>
      <c r="B138" s="96"/>
      <c r="C138" s="99" t="e">
        <f>INDEX!#REF!</f>
        <v>#REF!</v>
      </c>
      <c r="D138" s="95"/>
      <c r="E138" s="90"/>
      <c r="F138" s="96"/>
      <c r="G138" s="97"/>
      <c r="H138" s="97"/>
      <c r="I138" s="97"/>
      <c r="J138" s="97"/>
      <c r="K138" s="110"/>
      <c r="L138" s="98"/>
    </row>
    <row r="139" spans="1:12" ht="15.75" hidden="1" customHeight="1" outlineLevel="1">
      <c r="A139" s="83"/>
      <c r="B139" s="96"/>
      <c r="C139" s="99" t="e">
        <f>INDEX!#REF!</f>
        <v>#REF!</v>
      </c>
      <c r="D139" s="95"/>
      <c r="E139" s="90"/>
      <c r="F139" s="96"/>
      <c r="G139" s="97"/>
      <c r="H139" s="97"/>
      <c r="I139" s="97"/>
      <c r="J139" s="97"/>
      <c r="K139" s="110"/>
      <c r="L139" s="98"/>
    </row>
    <row r="140" spans="1:12" ht="15.75" hidden="1" customHeight="1" outlineLevel="1">
      <c r="A140" s="83"/>
      <c r="B140" s="96"/>
      <c r="C140" s="99" t="e">
        <f>INDEX!#REF!</f>
        <v>#REF!</v>
      </c>
      <c r="D140" s="95"/>
      <c r="E140" s="90"/>
      <c r="F140" s="96"/>
      <c r="G140" s="97"/>
      <c r="H140" s="97"/>
      <c r="I140" s="97"/>
      <c r="J140" s="97"/>
      <c r="K140" s="110"/>
      <c r="L140" s="98"/>
    </row>
    <row r="141" spans="1:12" ht="30" hidden="1" customHeight="1" outlineLevel="1">
      <c r="A141" s="83"/>
      <c r="B141" s="96"/>
      <c r="C141" s="99" t="e">
        <f>INDEX!#REF!</f>
        <v>#REF!</v>
      </c>
      <c r="D141" s="95"/>
      <c r="E141" s="90"/>
      <c r="F141" s="96"/>
      <c r="G141" s="97"/>
      <c r="H141" s="97"/>
      <c r="I141" s="97"/>
      <c r="J141" s="97"/>
      <c r="K141" s="110"/>
      <c r="L141" s="98"/>
    </row>
    <row r="142" spans="1:12" ht="30" hidden="1" customHeight="1" outlineLevel="1">
      <c r="A142" s="83"/>
      <c r="B142" s="96"/>
      <c r="C142" s="99" t="e">
        <f>INDEX!#REF!</f>
        <v>#REF!</v>
      </c>
      <c r="D142" s="95"/>
      <c r="E142" s="90"/>
      <c r="F142" s="96"/>
      <c r="G142" s="97"/>
      <c r="H142" s="97"/>
      <c r="I142" s="97"/>
      <c r="J142" s="97"/>
      <c r="K142" s="110"/>
      <c r="L142" s="98"/>
    </row>
    <row r="143" spans="1:12" ht="30" hidden="1" customHeight="1" outlineLevel="1">
      <c r="A143" s="83"/>
      <c r="B143" s="96"/>
      <c r="C143" s="99" t="e">
        <f>INDEX!#REF!</f>
        <v>#REF!</v>
      </c>
      <c r="D143" s="95"/>
      <c r="E143" s="90"/>
      <c r="F143" s="96"/>
      <c r="G143" s="97"/>
      <c r="H143" s="97"/>
      <c r="I143" s="97"/>
      <c r="J143" s="97"/>
      <c r="K143" s="110"/>
      <c r="L143" s="98"/>
    </row>
    <row r="144" spans="1:12" ht="30" hidden="1" customHeight="1" outlineLevel="1">
      <c r="A144" s="83"/>
      <c r="B144" s="96"/>
      <c r="C144" s="99" t="e">
        <f>INDEX!#REF!</f>
        <v>#REF!</v>
      </c>
      <c r="D144" s="95"/>
      <c r="E144" s="90"/>
      <c r="F144" s="96"/>
      <c r="G144" s="97"/>
      <c r="H144" s="97"/>
      <c r="I144" s="97"/>
      <c r="J144" s="97"/>
      <c r="K144" s="110"/>
      <c r="L144" s="98"/>
    </row>
    <row r="145" spans="1:12" ht="30" hidden="1" customHeight="1" outlineLevel="1">
      <c r="A145" s="83"/>
      <c r="B145" s="96"/>
      <c r="C145" s="99" t="e">
        <f>INDEX!#REF!</f>
        <v>#REF!</v>
      </c>
      <c r="D145" s="95"/>
      <c r="E145" s="90"/>
      <c r="F145" s="96"/>
      <c r="G145" s="97"/>
      <c r="H145" s="97"/>
      <c r="I145" s="97"/>
      <c r="J145" s="97"/>
      <c r="K145" s="110"/>
      <c r="L145" s="98"/>
    </row>
    <row r="146" spans="1:12" ht="15.75" hidden="1" customHeight="1" outlineLevel="1">
      <c r="A146" s="83"/>
      <c r="B146" s="96"/>
      <c r="C146" s="99" t="e">
        <f>INDEX!#REF!</f>
        <v>#REF!</v>
      </c>
      <c r="D146" s="95"/>
      <c r="E146" s="90"/>
      <c r="F146" s="96"/>
      <c r="G146" s="97"/>
      <c r="H146" s="97"/>
      <c r="I146" s="97"/>
      <c r="J146" s="97"/>
      <c r="K146" s="110"/>
      <c r="L146" s="98"/>
    </row>
    <row r="147" spans="1:12" ht="15.75" hidden="1" customHeight="1" outlineLevel="1">
      <c r="A147" s="83"/>
      <c r="B147" s="96"/>
      <c r="C147" s="99" t="e">
        <f>INDEX!#REF!</f>
        <v>#REF!</v>
      </c>
      <c r="D147" s="95"/>
      <c r="E147" s="90"/>
      <c r="F147" s="96"/>
      <c r="G147" s="97"/>
      <c r="H147" s="97"/>
      <c r="I147" s="97"/>
      <c r="J147" s="97"/>
      <c r="K147" s="110"/>
      <c r="L147" s="98"/>
    </row>
    <row r="148" spans="1:12">
      <c r="A148" s="83"/>
      <c r="B148" s="86" t="s">
        <v>12</v>
      </c>
      <c r="C148" s="93" t="s">
        <v>89</v>
      </c>
      <c r="D148" s="100"/>
      <c r="E148" s="90"/>
      <c r="F148" s="96"/>
      <c r="G148" s="97"/>
      <c r="H148" s="89" t="e">
        <f>SUBTOTAL(9,H150:H196)</f>
        <v>#REF!</v>
      </c>
      <c r="I148" s="89" t="e">
        <f t="shared" ref="I148:J148" si="8">SUBTOTAL(9,I150:I196)</f>
        <v>#REF!</v>
      </c>
      <c r="J148" s="89" t="e">
        <f t="shared" si="8"/>
        <v>#REF!</v>
      </c>
      <c r="K148" s="111"/>
      <c r="L148" s="91" t="e">
        <f>SUBTOTAL(9,L150:L196)</f>
        <v>#REF!</v>
      </c>
    </row>
    <row r="149" spans="1:12">
      <c r="A149" s="83"/>
      <c r="B149" s="86" t="s">
        <v>100</v>
      </c>
      <c r="C149" s="102" t="s">
        <v>83</v>
      </c>
      <c r="D149" s="86"/>
      <c r="E149" s="86"/>
      <c r="F149" s="86"/>
      <c r="G149" s="86"/>
      <c r="H149" s="86"/>
      <c r="I149" s="97"/>
      <c r="J149" s="97"/>
      <c r="K149" s="112"/>
      <c r="L149" s="86"/>
    </row>
    <row r="150" spans="1:12" collapsed="1">
      <c r="A150" s="83">
        <v>15</v>
      </c>
      <c r="B150" s="86" t="s">
        <v>8</v>
      </c>
      <c r="C150" s="93" t="s">
        <v>84</v>
      </c>
      <c r="D150" s="95" t="e">
        <f>VLOOKUP(A150,Price,5)</f>
        <v>#REF!</v>
      </c>
      <c r="E150" s="90" t="s">
        <v>15</v>
      </c>
      <c r="F150" s="96">
        <v>2</v>
      </c>
      <c r="G150" s="97" t="e">
        <f>VLOOKUP(A150,Price,4)</f>
        <v>#REF!</v>
      </c>
      <c r="H150" s="97" t="e">
        <f>G150*F150</f>
        <v>#REF!</v>
      </c>
      <c r="I150" s="97" t="e">
        <f t="shared" ref="I150:I196" si="9">H150*10%</f>
        <v>#REF!</v>
      </c>
      <c r="J150" s="97" t="e">
        <f t="shared" ref="J150:J196" si="10">I150+H150</f>
        <v>#REF!</v>
      </c>
      <c r="K150" s="110" t="e">
        <f>VLOOKUP(A150,Price,3)</f>
        <v>#REF!</v>
      </c>
      <c r="L150" s="98" t="e">
        <f>K150*F150</f>
        <v>#REF!</v>
      </c>
    </row>
    <row r="151" spans="1:12" ht="30" hidden="1" customHeight="1" outlineLevel="1">
      <c r="A151" s="83"/>
      <c r="B151" s="96"/>
      <c r="C151" s="103" t="e">
        <f>INDEX!#REF!</f>
        <v>#REF!</v>
      </c>
      <c r="D151" s="95"/>
      <c r="E151" s="90"/>
      <c r="F151" s="96"/>
      <c r="G151" s="97"/>
      <c r="H151" s="97"/>
      <c r="I151" s="97"/>
      <c r="J151" s="97"/>
      <c r="K151" s="110"/>
      <c r="L151" s="98"/>
    </row>
    <row r="152" spans="1:12" ht="15.75" hidden="1" customHeight="1" outlineLevel="1">
      <c r="A152" s="83"/>
      <c r="B152" s="96"/>
      <c r="C152" s="99" t="e">
        <f>INDEX!#REF!</f>
        <v>#REF!</v>
      </c>
      <c r="D152" s="95"/>
      <c r="E152" s="90"/>
      <c r="F152" s="96"/>
      <c r="G152" s="97"/>
      <c r="H152" s="97"/>
      <c r="I152" s="97"/>
      <c r="J152" s="97"/>
      <c r="K152" s="110"/>
      <c r="L152" s="98"/>
    </row>
    <row r="153" spans="1:12" ht="15.75" hidden="1" customHeight="1" outlineLevel="1">
      <c r="A153" s="83"/>
      <c r="B153" s="96"/>
      <c r="C153" s="99" t="e">
        <f>INDEX!#REF!</f>
        <v>#REF!</v>
      </c>
      <c r="D153" s="95"/>
      <c r="E153" s="90"/>
      <c r="F153" s="96"/>
      <c r="G153" s="97"/>
      <c r="H153" s="97"/>
      <c r="I153" s="97"/>
      <c r="J153" s="97"/>
      <c r="K153" s="110"/>
      <c r="L153" s="98"/>
    </row>
    <row r="154" spans="1:12" ht="15.75" hidden="1" customHeight="1" outlineLevel="1">
      <c r="A154" s="83"/>
      <c r="B154" s="96"/>
      <c r="C154" s="99" t="e">
        <f>INDEX!#REF!</f>
        <v>#REF!</v>
      </c>
      <c r="D154" s="95"/>
      <c r="E154" s="90"/>
      <c r="F154" s="96"/>
      <c r="G154" s="97"/>
      <c r="H154" s="97"/>
      <c r="I154" s="97"/>
      <c r="J154" s="97"/>
      <c r="K154" s="110"/>
      <c r="L154" s="98"/>
    </row>
    <row r="155" spans="1:12" ht="15.75" hidden="1" customHeight="1" outlineLevel="1">
      <c r="A155" s="83"/>
      <c r="B155" s="96"/>
      <c r="C155" s="99" t="e">
        <f>INDEX!#REF!</f>
        <v>#REF!</v>
      </c>
      <c r="D155" s="95"/>
      <c r="E155" s="90"/>
      <c r="F155" s="96"/>
      <c r="G155" s="97"/>
      <c r="H155" s="97"/>
      <c r="I155" s="97"/>
      <c r="J155" s="97"/>
      <c r="K155" s="110"/>
      <c r="L155" s="98"/>
    </row>
    <row r="156" spans="1:12" ht="15.75" hidden="1" customHeight="1" outlineLevel="1">
      <c r="A156" s="83"/>
      <c r="B156" s="96"/>
      <c r="C156" s="99" t="e">
        <f>INDEX!#REF!</f>
        <v>#REF!</v>
      </c>
      <c r="D156" s="95"/>
      <c r="E156" s="90"/>
      <c r="F156" s="96"/>
      <c r="G156" s="97"/>
      <c r="H156" s="97"/>
      <c r="I156" s="97"/>
      <c r="J156" s="97"/>
      <c r="K156" s="110"/>
      <c r="L156" s="98"/>
    </row>
    <row r="157" spans="1:12" ht="15.75" hidden="1" customHeight="1" outlineLevel="1">
      <c r="A157" s="83"/>
      <c r="B157" s="96"/>
      <c r="C157" s="99" t="e">
        <f>INDEX!#REF!</f>
        <v>#REF!</v>
      </c>
      <c r="D157" s="95"/>
      <c r="E157" s="90"/>
      <c r="F157" s="96"/>
      <c r="G157" s="97"/>
      <c r="H157" s="97"/>
      <c r="I157" s="97"/>
      <c r="J157" s="97"/>
      <c r="K157" s="110"/>
      <c r="L157" s="98"/>
    </row>
    <row r="158" spans="1:12" ht="28.5" collapsed="1">
      <c r="A158" s="83">
        <v>12</v>
      </c>
      <c r="B158" s="86" t="s">
        <v>195</v>
      </c>
      <c r="C158" s="93" t="s">
        <v>113</v>
      </c>
      <c r="D158" s="95" t="e">
        <f>VLOOKUP(A158,Price,5)</f>
        <v>#REF!</v>
      </c>
      <c r="E158" s="90" t="s">
        <v>15</v>
      </c>
      <c r="F158" s="96">
        <v>2</v>
      </c>
      <c r="G158" s="97" t="e">
        <f>VLOOKUP(A158,Price,4)</f>
        <v>#REF!</v>
      </c>
      <c r="H158" s="97" t="e">
        <f>G158*F158</f>
        <v>#REF!</v>
      </c>
      <c r="I158" s="97" t="e">
        <f t="shared" si="9"/>
        <v>#REF!</v>
      </c>
      <c r="J158" s="97" t="e">
        <f t="shared" si="10"/>
        <v>#REF!</v>
      </c>
      <c r="K158" s="110" t="e">
        <f>VLOOKUP(A158,Price,3)</f>
        <v>#REF!</v>
      </c>
      <c r="L158" s="98" t="e">
        <f>K158*F158</f>
        <v>#REF!</v>
      </c>
    </row>
    <row r="159" spans="1:12" ht="30" hidden="1" customHeight="1" outlineLevel="1">
      <c r="A159" s="83"/>
      <c r="B159" s="96"/>
      <c r="C159" s="103" t="e">
        <f>INDEX!#REF!</f>
        <v>#REF!</v>
      </c>
      <c r="D159" s="95"/>
      <c r="E159" s="90"/>
      <c r="F159" s="96"/>
      <c r="G159" s="97"/>
      <c r="H159" s="97"/>
      <c r="I159" s="97"/>
      <c r="J159" s="97"/>
      <c r="K159" s="110"/>
      <c r="L159" s="98"/>
    </row>
    <row r="160" spans="1:12" ht="15.75" hidden="1" customHeight="1" outlineLevel="1">
      <c r="A160" s="83"/>
      <c r="B160" s="96"/>
      <c r="C160" s="99" t="e">
        <f>INDEX!#REF!</f>
        <v>#REF!</v>
      </c>
      <c r="D160" s="95"/>
      <c r="E160" s="90"/>
      <c r="F160" s="96"/>
      <c r="G160" s="97"/>
      <c r="H160" s="97"/>
      <c r="I160" s="97"/>
      <c r="J160" s="97"/>
      <c r="K160" s="110"/>
      <c r="L160" s="98"/>
    </row>
    <row r="161" spans="1:12" ht="17.45" hidden="1" customHeight="1" outlineLevel="1">
      <c r="A161" s="83"/>
      <c r="B161" s="96"/>
      <c r="C161" s="99" t="e">
        <f>INDEX!#REF!</f>
        <v>#REF!</v>
      </c>
      <c r="D161" s="95"/>
      <c r="E161" s="90"/>
      <c r="F161" s="96"/>
      <c r="G161" s="97"/>
      <c r="H161" s="97"/>
      <c r="I161" s="97"/>
      <c r="J161" s="97"/>
      <c r="K161" s="110"/>
      <c r="L161" s="98"/>
    </row>
    <row r="162" spans="1:12" ht="15.75" hidden="1" customHeight="1" outlineLevel="1">
      <c r="A162" s="83"/>
      <c r="B162" s="96"/>
      <c r="C162" s="99" t="e">
        <f>INDEX!#REF!</f>
        <v>#REF!</v>
      </c>
      <c r="D162" s="95"/>
      <c r="E162" s="90"/>
      <c r="F162" s="96"/>
      <c r="G162" s="97"/>
      <c r="H162" s="97"/>
      <c r="I162" s="97"/>
      <c r="J162" s="97"/>
      <c r="K162" s="110"/>
      <c r="L162" s="98"/>
    </row>
    <row r="163" spans="1:12" ht="15.75" hidden="1" customHeight="1" outlineLevel="1">
      <c r="A163" s="83"/>
      <c r="B163" s="96"/>
      <c r="C163" s="99" t="e">
        <f>INDEX!#REF!</f>
        <v>#REF!</v>
      </c>
      <c r="D163" s="95"/>
      <c r="E163" s="90"/>
      <c r="F163" s="96"/>
      <c r="G163" s="97"/>
      <c r="H163" s="97"/>
      <c r="I163" s="97"/>
      <c r="J163" s="97"/>
      <c r="K163" s="110"/>
      <c r="L163" s="98"/>
    </row>
    <row r="164" spans="1:12" ht="15.75" hidden="1" customHeight="1" outlineLevel="1">
      <c r="A164" s="83"/>
      <c r="B164" s="96"/>
      <c r="C164" s="99" t="e">
        <f>INDEX!#REF!</f>
        <v>#REF!</v>
      </c>
      <c r="D164" s="95"/>
      <c r="E164" s="90"/>
      <c r="F164" s="96"/>
      <c r="G164" s="97"/>
      <c r="H164" s="97"/>
      <c r="I164" s="97"/>
      <c r="J164" s="97"/>
      <c r="K164" s="110"/>
      <c r="L164" s="98"/>
    </row>
    <row r="165" spans="1:12" collapsed="1">
      <c r="A165" s="83">
        <v>16</v>
      </c>
      <c r="B165" s="86" t="s">
        <v>196</v>
      </c>
      <c r="C165" s="93" t="s">
        <v>85</v>
      </c>
      <c r="D165" s="95" t="e">
        <f>VLOOKUP(A165,Price,5)</f>
        <v>#REF!</v>
      </c>
      <c r="E165" s="90" t="s">
        <v>15</v>
      </c>
      <c r="F165" s="96">
        <v>2</v>
      </c>
      <c r="G165" s="97" t="e">
        <f>VLOOKUP(A165,Price,4)</f>
        <v>#REF!</v>
      </c>
      <c r="H165" s="97" t="e">
        <f>G165*F165</f>
        <v>#REF!</v>
      </c>
      <c r="I165" s="97" t="e">
        <f t="shared" si="9"/>
        <v>#REF!</v>
      </c>
      <c r="J165" s="97" t="e">
        <f t="shared" si="10"/>
        <v>#REF!</v>
      </c>
      <c r="K165" s="110" t="e">
        <f>VLOOKUP(A165,Price,3)</f>
        <v>#REF!</v>
      </c>
      <c r="L165" s="98" t="e">
        <f>K165*F165</f>
        <v>#REF!</v>
      </c>
    </row>
    <row r="166" spans="1:12" ht="15.75" hidden="1" customHeight="1" outlineLevel="1">
      <c r="A166" s="83"/>
      <c r="B166" s="96"/>
      <c r="C166" s="103" t="str">
        <f>INDEX!B91</f>
        <v>48 x 10/100/1000Base-T ports</v>
      </c>
      <c r="D166" s="95"/>
      <c r="E166" s="90"/>
      <c r="F166" s="96"/>
      <c r="G166" s="97"/>
      <c r="H166" s="97"/>
      <c r="I166" s="97"/>
      <c r="J166" s="97"/>
      <c r="K166" s="110"/>
      <c r="L166" s="98"/>
    </row>
    <row r="167" spans="1:12" ht="15.75" hidden="1" customHeight="1" outlineLevel="1">
      <c r="A167" s="83"/>
      <c r="B167" s="96"/>
      <c r="C167" s="99" t="str">
        <f>INDEX!B92</f>
        <v>8 x 10Gb SFP+ uplink ports, đi kèm 2 SFP 10GB SR</v>
      </c>
      <c r="D167" s="95"/>
      <c r="E167" s="90"/>
      <c r="F167" s="96"/>
      <c r="G167" s="97"/>
      <c r="H167" s="97"/>
      <c r="I167" s="97"/>
      <c r="J167" s="97"/>
      <c r="K167" s="110"/>
      <c r="L167" s="98"/>
    </row>
    <row r="168" spans="1:12" ht="15.75" hidden="1" customHeight="1" outlineLevel="1">
      <c r="A168" s="83"/>
      <c r="B168" s="96"/>
      <c r="C168" s="99" t="str">
        <f>INDEX!B93</f>
        <v>Băng thông chuyển mạch: 256 Gbps</v>
      </c>
      <c r="D168" s="95"/>
      <c r="E168" s="90"/>
      <c r="F168" s="96"/>
      <c r="G168" s="97"/>
      <c r="H168" s="97"/>
      <c r="I168" s="97"/>
      <c r="J168" s="97"/>
      <c r="K168" s="110"/>
      <c r="L168" s="98"/>
    </row>
    <row r="169" spans="1:12" ht="15.75" hidden="1" customHeight="1" outlineLevel="1">
      <c r="A169" s="83"/>
      <c r="B169" s="96"/>
      <c r="C169" s="99" t="str">
        <f>INDEX!B94</f>
        <v>Tốc độ chuyển gói: 190.5 mpps</v>
      </c>
      <c r="D169" s="95"/>
      <c r="E169" s="90"/>
      <c r="F169" s="96"/>
      <c r="G169" s="97"/>
      <c r="H169" s="97"/>
      <c r="I169" s="97"/>
      <c r="J169" s="97"/>
      <c r="K169" s="110"/>
      <c r="L169" s="98"/>
    </row>
    <row r="170" spans="1:12" ht="15.75" hidden="1" customHeight="1" outlineLevel="1">
      <c r="A170" s="83"/>
      <c r="B170" s="96"/>
      <c r="C170" s="99" t="str">
        <f>INDEX!B95</f>
        <v>Stack: Có tính năng stack và dây đi kèm</v>
      </c>
      <c r="D170" s="95"/>
      <c r="E170" s="90"/>
      <c r="F170" s="96"/>
      <c r="G170" s="97"/>
      <c r="H170" s="97"/>
      <c r="I170" s="97"/>
      <c r="J170" s="97"/>
      <c r="K170" s="110"/>
      <c r="L170" s="98"/>
    </row>
    <row r="171" spans="1:12" ht="15.75" hidden="1" customHeight="1" outlineLevel="1">
      <c r="A171" s="83"/>
      <c r="B171" s="96"/>
      <c r="C171" s="99" t="e">
        <f>INDEX!#REF!</f>
        <v>#REF!</v>
      </c>
      <c r="D171" s="95"/>
      <c r="E171" s="90"/>
      <c r="F171" s="96"/>
      <c r="G171" s="97"/>
      <c r="H171" s="97"/>
      <c r="I171" s="97"/>
      <c r="J171" s="97"/>
      <c r="K171" s="110"/>
      <c r="L171" s="98"/>
    </row>
    <row r="172" spans="1:12">
      <c r="A172" s="83"/>
      <c r="B172" s="86" t="s">
        <v>101</v>
      </c>
      <c r="C172" s="93" t="s">
        <v>31</v>
      </c>
      <c r="D172" s="95"/>
      <c r="E172" s="90"/>
      <c r="F172" s="96"/>
      <c r="G172" s="97"/>
      <c r="H172" s="97"/>
      <c r="I172" s="97"/>
      <c r="J172" s="97"/>
      <c r="K172" s="110"/>
      <c r="L172" s="98"/>
    </row>
    <row r="173" spans="1:12" collapsed="1">
      <c r="A173" s="83">
        <v>18</v>
      </c>
      <c r="B173" s="86" t="s">
        <v>9</v>
      </c>
      <c r="C173" s="93" t="s">
        <v>86</v>
      </c>
      <c r="D173" s="95" t="e">
        <f>VLOOKUP(A173,Price,5)</f>
        <v>#REF!</v>
      </c>
      <c r="E173" s="90" t="s">
        <v>15</v>
      </c>
      <c r="F173" s="96">
        <v>2</v>
      </c>
      <c r="G173" s="97" t="e">
        <f>VLOOKUP(A173,Price,4)</f>
        <v>#REF!</v>
      </c>
      <c r="H173" s="97" t="e">
        <f>G173*F173</f>
        <v>#REF!</v>
      </c>
      <c r="I173" s="97" t="e">
        <f t="shared" si="9"/>
        <v>#REF!</v>
      </c>
      <c r="J173" s="97" t="e">
        <f t="shared" si="10"/>
        <v>#REF!</v>
      </c>
      <c r="K173" s="110" t="e">
        <f>VLOOKUP(A173,Price,3)</f>
        <v>#REF!</v>
      </c>
      <c r="L173" s="98" t="e">
        <f>K173*F173</f>
        <v>#REF!</v>
      </c>
    </row>
    <row r="174" spans="1:12" ht="15.75" hidden="1" customHeight="1" outlineLevel="1">
      <c r="A174" s="83"/>
      <c r="B174" s="86"/>
      <c r="C174" s="99" t="str">
        <f>INDEX!B98</f>
        <v>Firewall Throughput: 37 Gbps</v>
      </c>
      <c r="D174" s="95"/>
      <c r="E174" s="90"/>
      <c r="F174" s="96"/>
      <c r="G174" s="97"/>
      <c r="H174" s="97"/>
      <c r="I174" s="97"/>
      <c r="J174" s="97"/>
      <c r="K174" s="110"/>
      <c r="L174" s="98"/>
    </row>
    <row r="175" spans="1:12" ht="15.75" hidden="1" customHeight="1" outlineLevel="1">
      <c r="A175" s="83"/>
      <c r="B175" s="86"/>
      <c r="C175" s="99" t="str">
        <f>INDEX!B100</f>
        <v>04 port 10GE, kèm 04 transceiver</v>
      </c>
      <c r="D175" s="95"/>
      <c r="E175" s="90"/>
      <c r="F175" s="96"/>
      <c r="G175" s="97"/>
      <c r="H175" s="97"/>
      <c r="I175" s="97"/>
      <c r="J175" s="97"/>
      <c r="K175" s="110"/>
      <c r="L175" s="98"/>
    </row>
    <row r="176" spans="1:12" ht="15.75" hidden="1" customHeight="1" outlineLevel="1">
      <c r="A176" s="83"/>
      <c r="B176" s="86"/>
      <c r="C176" s="99" t="str">
        <f>INDEX!B101</f>
        <v>Tính năng Firewall, IPsec VPN</v>
      </c>
      <c r="D176" s="95"/>
      <c r="E176" s="90"/>
      <c r="F176" s="96"/>
      <c r="G176" s="97"/>
      <c r="H176" s="97"/>
      <c r="I176" s="97"/>
      <c r="J176" s="97"/>
      <c r="K176" s="110"/>
      <c r="L176" s="98"/>
    </row>
    <row r="177" spans="1:12" ht="15.75" hidden="1" customHeight="1" outlineLevel="1">
      <c r="A177" s="83"/>
      <c r="B177" s="86"/>
      <c r="C177" s="99" t="str">
        <f>INDEX!B102</f>
        <v>High Availability: Active/Active, Active/Passive</v>
      </c>
      <c r="D177" s="95"/>
      <c r="E177" s="90"/>
      <c r="F177" s="96"/>
      <c r="G177" s="97"/>
      <c r="H177" s="97"/>
      <c r="I177" s="97"/>
      <c r="J177" s="97"/>
      <c r="K177" s="110"/>
      <c r="L177" s="98"/>
    </row>
    <row r="178" spans="1:12" ht="15.75" hidden="1" customHeight="1" outlineLevel="1">
      <c r="A178" s="83"/>
      <c r="B178" s="86"/>
      <c r="C178" s="99" t="str">
        <f>INDEX!B103</f>
        <v>Nguồn: 02 nguồn dự phòng</v>
      </c>
      <c r="D178" s="95"/>
      <c r="E178" s="90"/>
      <c r="F178" s="96"/>
      <c r="G178" s="97"/>
      <c r="H178" s="97"/>
      <c r="I178" s="97"/>
      <c r="J178" s="97"/>
      <c r="K178" s="110"/>
      <c r="L178" s="98"/>
    </row>
    <row r="179" spans="1:12" ht="15.75" hidden="1" customHeight="1" outlineLevel="1">
      <c r="A179" s="83"/>
      <c r="B179" s="86"/>
      <c r="C179" s="99" t="str">
        <f>INDEX!B104</f>
        <v>Cập nhật Signature và bảo hành 03 năm</v>
      </c>
      <c r="D179" s="95"/>
      <c r="E179" s="90"/>
      <c r="F179" s="96"/>
      <c r="G179" s="97"/>
      <c r="H179" s="97"/>
      <c r="I179" s="97"/>
      <c r="J179" s="97"/>
      <c r="K179" s="110"/>
      <c r="L179" s="98"/>
    </row>
    <row r="180" spans="1:12" collapsed="1">
      <c r="A180" s="83">
        <v>19</v>
      </c>
      <c r="B180" s="86" t="s">
        <v>179</v>
      </c>
      <c r="C180" s="93" t="s">
        <v>92</v>
      </c>
      <c r="D180" s="95" t="e">
        <f>VLOOKUP(A180,Price,5)</f>
        <v>#REF!</v>
      </c>
      <c r="E180" s="90" t="s">
        <v>15</v>
      </c>
      <c r="F180" s="96">
        <v>2</v>
      </c>
      <c r="G180" s="97" t="e">
        <f>VLOOKUP(A180,Price,4)</f>
        <v>#REF!</v>
      </c>
      <c r="H180" s="97" t="e">
        <f>G180*F180</f>
        <v>#REF!</v>
      </c>
      <c r="I180" s="97" t="e">
        <f t="shared" si="9"/>
        <v>#REF!</v>
      </c>
      <c r="J180" s="97" t="e">
        <f t="shared" si="10"/>
        <v>#REF!</v>
      </c>
      <c r="K180" s="110" t="e">
        <f>VLOOKUP(A180,Price,3)</f>
        <v>#REF!</v>
      </c>
      <c r="L180" s="98" t="e">
        <f>K180*F180</f>
        <v>#REF!</v>
      </c>
    </row>
    <row r="181" spans="1:12" ht="15.75" hidden="1" customHeight="1" outlineLevel="1">
      <c r="A181" s="83"/>
      <c r="B181" s="86"/>
      <c r="C181" s="99" t="str">
        <f>INDEX!B106</f>
        <v>Firewall Throughput: 12 Gbps</v>
      </c>
      <c r="D181" s="95"/>
      <c r="E181" s="90"/>
      <c r="F181" s="96"/>
      <c r="G181" s="97"/>
      <c r="H181" s="97"/>
      <c r="I181" s="97"/>
      <c r="J181" s="97"/>
      <c r="K181" s="110"/>
      <c r="L181" s="98"/>
    </row>
    <row r="182" spans="1:12" ht="15.75" hidden="1" customHeight="1" outlineLevel="1">
      <c r="A182" s="83"/>
      <c r="B182" s="86"/>
      <c r="C182" s="99" t="str">
        <f>INDEX!B108</f>
        <v>08 x 1GE; 02 x 10GE (kèm 02 tranceiver)</v>
      </c>
      <c r="D182" s="95"/>
      <c r="E182" s="90"/>
      <c r="F182" s="96"/>
      <c r="G182" s="97"/>
      <c r="H182" s="97"/>
      <c r="I182" s="97"/>
      <c r="J182" s="97"/>
      <c r="K182" s="110"/>
      <c r="L182" s="98"/>
    </row>
    <row r="183" spans="1:12" ht="15.75" hidden="1" customHeight="1" outlineLevel="1">
      <c r="A183" s="83"/>
      <c r="B183" s="86"/>
      <c r="C183" s="99" t="str">
        <f>INDEX!B109</f>
        <v>Tính năng bảo mật: Firewall, IPS</v>
      </c>
      <c r="D183" s="95"/>
      <c r="E183" s="90"/>
      <c r="F183" s="96"/>
      <c r="G183" s="97"/>
      <c r="H183" s="97"/>
      <c r="I183" s="97"/>
      <c r="J183" s="97"/>
      <c r="K183" s="110"/>
      <c r="L183" s="98"/>
    </row>
    <row r="184" spans="1:12" ht="15.75" hidden="1" customHeight="1" outlineLevel="1">
      <c r="A184" s="83"/>
      <c r="B184" s="86"/>
      <c r="C184" s="99" t="str">
        <f>INDEX!B110</f>
        <v>High Availability: active/active; active/Passive</v>
      </c>
      <c r="D184" s="95"/>
      <c r="E184" s="90"/>
      <c r="F184" s="96"/>
      <c r="G184" s="97"/>
      <c r="H184" s="97"/>
      <c r="I184" s="97"/>
      <c r="J184" s="97"/>
      <c r="K184" s="110"/>
      <c r="L184" s="98"/>
    </row>
    <row r="185" spans="1:12" ht="15.75" hidden="1" customHeight="1" outlineLevel="1">
      <c r="A185" s="83"/>
      <c r="B185" s="86"/>
      <c r="C185" s="99" t="str">
        <f>INDEX!B111</f>
        <v>Nguồn: 02 nguồn dự phòng</v>
      </c>
      <c r="D185" s="95"/>
      <c r="E185" s="90"/>
      <c r="F185" s="96"/>
      <c r="G185" s="97"/>
      <c r="H185" s="97"/>
      <c r="I185" s="97"/>
      <c r="J185" s="97"/>
      <c r="K185" s="110"/>
      <c r="L185" s="98"/>
    </row>
    <row r="186" spans="1:12" ht="15.75" hidden="1" customHeight="1" outlineLevel="1">
      <c r="A186" s="83"/>
      <c r="B186" s="86"/>
      <c r="C186" s="99" t="str">
        <f>INDEX!B112</f>
        <v>Cập nhật Signature và bảo hành 03 năm</v>
      </c>
      <c r="D186" s="95"/>
      <c r="E186" s="90"/>
      <c r="F186" s="96"/>
      <c r="G186" s="97"/>
      <c r="H186" s="97"/>
      <c r="I186" s="97"/>
      <c r="J186" s="97"/>
      <c r="K186" s="110"/>
      <c r="L186" s="98"/>
    </row>
    <row r="187" spans="1:12">
      <c r="A187" s="83"/>
      <c r="B187" s="86" t="s">
        <v>102</v>
      </c>
      <c r="C187" s="93" t="s">
        <v>90</v>
      </c>
      <c r="D187" s="95"/>
      <c r="E187" s="90"/>
      <c r="F187" s="96"/>
      <c r="G187" s="97"/>
      <c r="H187" s="97"/>
      <c r="I187" s="97"/>
      <c r="J187" s="97"/>
      <c r="K187" s="110"/>
      <c r="L187" s="98"/>
    </row>
    <row r="188" spans="1:12" collapsed="1">
      <c r="A188" s="83">
        <v>13</v>
      </c>
      <c r="B188" s="86" t="s">
        <v>232</v>
      </c>
      <c r="C188" s="93" t="s">
        <v>91</v>
      </c>
      <c r="D188" s="95" t="e">
        <f>VLOOKUP(A188,Price,5)</f>
        <v>#REF!</v>
      </c>
      <c r="E188" s="90" t="s">
        <v>15</v>
      </c>
      <c r="F188" s="96">
        <v>2</v>
      </c>
      <c r="G188" s="97" t="e">
        <f>VLOOKUP(A188,Price,4)</f>
        <v>#REF!</v>
      </c>
      <c r="H188" s="97" t="e">
        <f>G188*F188</f>
        <v>#REF!</v>
      </c>
      <c r="I188" s="97" t="e">
        <f t="shared" si="9"/>
        <v>#REF!</v>
      </c>
      <c r="J188" s="97" t="e">
        <f t="shared" si="10"/>
        <v>#REF!</v>
      </c>
      <c r="K188" s="110" t="e">
        <f>VLOOKUP(A188,Price,3)</f>
        <v>#REF!</v>
      </c>
      <c r="L188" s="98" t="e">
        <f>K188*F188</f>
        <v>#REF!</v>
      </c>
    </row>
    <row r="189" spans="1:12" ht="15.75" hidden="1" customHeight="1" outlineLevel="1">
      <c r="A189" s="83"/>
      <c r="B189" s="86"/>
      <c r="C189" s="99" t="str">
        <f>INDEX!B74</f>
        <v>08 Port 10G SFP+, kèm 08 transceiver 10G</v>
      </c>
      <c r="D189" s="95"/>
      <c r="E189" s="90"/>
      <c r="F189" s="96"/>
      <c r="G189" s="97"/>
      <c r="H189" s="97"/>
      <c r="I189" s="97"/>
      <c r="J189" s="97"/>
      <c r="K189" s="110"/>
      <c r="L189" s="98"/>
    </row>
    <row r="190" spans="1:12" ht="15.75" hidden="1" customHeight="1" outlineLevel="1">
      <c r="A190" s="83"/>
      <c r="B190" s="86"/>
      <c r="C190" s="99" t="str">
        <f>INDEX!B75</f>
        <v>Throughput: 60 Gbps/35 Gbps L4/L7</v>
      </c>
      <c r="D190" s="95"/>
      <c r="E190" s="90"/>
      <c r="F190" s="96"/>
      <c r="G190" s="97"/>
      <c r="H190" s="97"/>
      <c r="I190" s="97"/>
      <c r="J190" s="97"/>
      <c r="K190" s="110"/>
      <c r="L190" s="98"/>
    </row>
    <row r="191" spans="1:12" ht="15.75" hidden="1" customHeight="1" outlineLevel="1">
      <c r="A191" s="83"/>
      <c r="B191" s="86"/>
      <c r="C191" s="99" t="str">
        <f>INDEX!B76</f>
        <v>SSL TPS: RSA 35K TPS (2K keys)</v>
      </c>
      <c r="D191" s="95"/>
      <c r="E191" s="90"/>
      <c r="F191" s="96"/>
      <c r="G191" s="97"/>
      <c r="H191" s="97"/>
      <c r="I191" s="97"/>
      <c r="J191" s="97"/>
      <c r="K191" s="110"/>
      <c r="L191" s="98"/>
    </row>
    <row r="192" spans="1:12" ht="15.75" hidden="1" customHeight="1" outlineLevel="1">
      <c r="A192" s="83"/>
      <c r="B192" s="86"/>
      <c r="C192" s="99" t="str">
        <f>INDEX!B77</f>
        <v>SSL bulk encryption throughput: 20 Gbps</v>
      </c>
      <c r="D192" s="95"/>
      <c r="E192" s="90"/>
      <c r="F192" s="96"/>
      <c r="G192" s="97"/>
      <c r="H192" s="97"/>
      <c r="I192" s="97"/>
      <c r="J192" s="97"/>
      <c r="K192" s="110"/>
      <c r="L192" s="98"/>
    </row>
    <row r="193" spans="1:12" ht="15.75" hidden="1" customHeight="1" outlineLevel="1">
      <c r="A193" s="83"/>
      <c r="B193" s="86"/>
      <c r="C193" s="99" t="e">
        <f>INDEX!#REF!</f>
        <v>#REF!</v>
      </c>
      <c r="D193" s="95"/>
      <c r="E193" s="90"/>
      <c r="F193" s="96"/>
      <c r="G193" s="97"/>
      <c r="H193" s="97"/>
      <c r="I193" s="97"/>
      <c r="J193" s="97"/>
      <c r="K193" s="110"/>
      <c r="L193" s="98"/>
    </row>
    <row r="194" spans="1:12" ht="15.75" hidden="1" customHeight="1" outlineLevel="1">
      <c r="A194" s="83"/>
      <c r="B194" s="86"/>
      <c r="C194" s="99" t="str">
        <f>INDEX!B78</f>
        <v>Connections per second: 800,000</v>
      </c>
      <c r="D194" s="95"/>
      <c r="E194" s="90"/>
      <c r="F194" s="96"/>
      <c r="G194" s="97"/>
      <c r="H194" s="97"/>
      <c r="I194" s="97"/>
      <c r="J194" s="97"/>
      <c r="K194" s="110"/>
      <c r="L194" s="98"/>
    </row>
    <row r="195" spans="1:12" ht="15.75" hidden="1" customHeight="1" outlineLevel="1">
      <c r="A195" s="83"/>
      <c r="B195" s="86"/>
      <c r="C195" s="99" t="str">
        <f>INDEX!B79</f>
        <v>02 nguồn dự phòng</v>
      </c>
      <c r="D195" s="95"/>
      <c r="E195" s="90"/>
      <c r="F195" s="96"/>
      <c r="G195" s="97"/>
      <c r="H195" s="97"/>
      <c r="I195" s="97"/>
      <c r="J195" s="97"/>
      <c r="K195" s="110"/>
      <c r="L195" s="98"/>
    </row>
    <row r="196" spans="1:12" collapsed="1">
      <c r="A196" s="83">
        <v>14</v>
      </c>
      <c r="B196" s="86" t="s">
        <v>233</v>
      </c>
      <c r="C196" s="93" t="s">
        <v>93</v>
      </c>
      <c r="D196" s="95" t="e">
        <f>VLOOKUP(A196,Price,5)</f>
        <v>#REF!</v>
      </c>
      <c r="E196" s="90" t="s">
        <v>15</v>
      </c>
      <c r="F196" s="96">
        <v>2</v>
      </c>
      <c r="G196" s="97" t="e">
        <f>VLOOKUP(A196,Price,4)</f>
        <v>#REF!</v>
      </c>
      <c r="H196" s="97" t="e">
        <f>G196*F196</f>
        <v>#REF!</v>
      </c>
      <c r="I196" s="97" t="e">
        <f t="shared" si="9"/>
        <v>#REF!</v>
      </c>
      <c r="J196" s="97" t="e">
        <f t="shared" si="10"/>
        <v>#REF!</v>
      </c>
      <c r="K196" s="110" t="e">
        <f>VLOOKUP(A196,Price,3)</f>
        <v>#REF!</v>
      </c>
      <c r="L196" s="98" t="e">
        <f>K196*F196</f>
        <v>#REF!</v>
      </c>
    </row>
    <row r="197" spans="1:12" ht="15.75" hidden="1" customHeight="1" outlineLevel="1">
      <c r="A197" s="83"/>
      <c r="B197" s="96"/>
      <c r="C197" s="99" t="str">
        <f>INDEX!B83</f>
        <v>02 Port 10G kèm 02 transceiver 10G; 02 Port 1G kèm 02 transceiver 1G</v>
      </c>
      <c r="D197" s="95"/>
      <c r="E197" s="90"/>
      <c r="F197" s="96"/>
      <c r="G197" s="97"/>
      <c r="H197" s="97"/>
      <c r="I197" s="97"/>
      <c r="J197" s="97"/>
      <c r="K197" s="110"/>
      <c r="L197" s="98"/>
    </row>
    <row r="198" spans="1:12" ht="15.75" hidden="1" customHeight="1" outlineLevel="1">
      <c r="A198" s="83"/>
      <c r="B198" s="96"/>
      <c r="C198" s="99" t="str">
        <f>INDEX!B84</f>
        <v>Throughput L4/L7: 10 Gbps</v>
      </c>
      <c r="D198" s="95"/>
      <c r="E198" s="90"/>
      <c r="F198" s="96"/>
      <c r="G198" s="97"/>
      <c r="H198" s="97"/>
      <c r="I198" s="97"/>
      <c r="J198" s="97"/>
      <c r="K198" s="110"/>
      <c r="L198" s="98"/>
    </row>
    <row r="199" spans="1:12" ht="15.75" hidden="1" customHeight="1" outlineLevel="1">
      <c r="A199" s="83"/>
      <c r="B199" s="96"/>
      <c r="C199" s="99" t="str">
        <f>INDEX!B85</f>
        <v>SSL TPS: RSA 4.3K TPS (2K keys)</v>
      </c>
      <c r="D199" s="95"/>
      <c r="E199" s="90"/>
      <c r="F199" s="96"/>
      <c r="G199" s="97"/>
      <c r="H199" s="97"/>
      <c r="I199" s="97"/>
      <c r="J199" s="97"/>
      <c r="K199" s="110"/>
      <c r="L199" s="98"/>
    </row>
    <row r="200" spans="1:12" ht="15.75" hidden="1" customHeight="1" outlineLevel="1">
      <c r="A200" s="83"/>
      <c r="B200" s="96"/>
      <c r="C200" s="99" t="str">
        <f>INDEX!B86</f>
        <v>SSL bulk encryption throughput: 08 Gbps</v>
      </c>
      <c r="D200" s="95"/>
      <c r="E200" s="90"/>
      <c r="F200" s="96"/>
      <c r="G200" s="97"/>
      <c r="H200" s="97"/>
      <c r="I200" s="97"/>
      <c r="J200" s="97"/>
      <c r="K200" s="110"/>
      <c r="L200" s="98"/>
    </row>
    <row r="201" spans="1:12" ht="15.75" hidden="1" customHeight="1" outlineLevel="1">
      <c r="A201" s="83"/>
      <c r="B201" s="96"/>
      <c r="C201" s="99" t="str">
        <f>INDEX!B87</f>
        <v>Tích hợp tính năng LTM, WAF, GSLB.</v>
      </c>
      <c r="D201" s="95"/>
      <c r="E201" s="90"/>
      <c r="F201" s="96"/>
      <c r="G201" s="97"/>
      <c r="H201" s="97"/>
      <c r="I201" s="97"/>
      <c r="J201" s="97"/>
      <c r="K201" s="110"/>
      <c r="L201" s="98"/>
    </row>
    <row r="202" spans="1:12" ht="30" hidden="1" customHeight="1" outlineLevel="1">
      <c r="A202" s="83"/>
      <c r="B202" s="96"/>
      <c r="C202" s="99" t="e">
        <f>INDEX!#REF!</f>
        <v>#REF!</v>
      </c>
      <c r="D202" s="95"/>
      <c r="E202" s="90"/>
      <c r="F202" s="96"/>
      <c r="G202" s="97"/>
      <c r="H202" s="97"/>
      <c r="I202" s="97"/>
      <c r="J202" s="97"/>
      <c r="K202" s="110"/>
      <c r="L202" s="98"/>
    </row>
    <row r="203" spans="1:12" ht="15.75" hidden="1" customHeight="1" outlineLevel="1">
      <c r="A203" s="83"/>
      <c r="B203" s="96"/>
      <c r="C203" s="99" t="str">
        <f>INDEX!B88</f>
        <v>02 nguồn dự phòng</v>
      </c>
      <c r="D203" s="95"/>
      <c r="E203" s="90"/>
      <c r="F203" s="96"/>
      <c r="G203" s="97"/>
      <c r="H203" s="97"/>
      <c r="I203" s="97"/>
      <c r="J203" s="97"/>
      <c r="K203" s="110"/>
      <c r="L203" s="98"/>
    </row>
    <row r="204" spans="1:12">
      <c r="A204" s="83"/>
      <c r="B204" s="86" t="s">
        <v>35</v>
      </c>
      <c r="C204" s="87" t="s">
        <v>104</v>
      </c>
      <c r="D204" s="100"/>
      <c r="E204" s="90"/>
      <c r="F204" s="96"/>
      <c r="G204" s="97"/>
      <c r="H204" s="89" t="e">
        <f>SUBTOTAL(9,H205:H405)</f>
        <v>#REF!</v>
      </c>
      <c r="I204" s="89" t="e">
        <f t="shared" ref="I204:J204" si="11">SUBTOTAL(9,I205:I405)</f>
        <v>#REF!</v>
      </c>
      <c r="J204" s="89" t="e">
        <f t="shared" si="11"/>
        <v>#REF!</v>
      </c>
      <c r="K204" s="111"/>
      <c r="L204" s="89" t="e">
        <f>SUBTOTAL(9,L205:L405)</f>
        <v>#REF!</v>
      </c>
    </row>
    <row r="205" spans="1:12">
      <c r="A205" s="92"/>
      <c r="B205" s="88" t="s">
        <v>7</v>
      </c>
      <c r="C205" s="93" t="s">
        <v>131</v>
      </c>
      <c r="D205" s="88"/>
      <c r="E205" s="94"/>
      <c r="F205" s="86"/>
      <c r="G205" s="86"/>
      <c r="H205" s="89" t="e">
        <f>SUBTOTAL(9,H206:H236)</f>
        <v>#REF!</v>
      </c>
      <c r="I205" s="89" t="e">
        <f t="shared" ref="I205:J205" si="12">SUBTOTAL(9,I206:I236)</f>
        <v>#REF!</v>
      </c>
      <c r="J205" s="89" t="e">
        <f t="shared" si="12"/>
        <v>#REF!</v>
      </c>
      <c r="K205" s="109"/>
      <c r="L205" s="91" t="e">
        <f>SUBTOTAL(9,L206:L236)</f>
        <v>#REF!</v>
      </c>
    </row>
    <row r="206" spans="1:12" collapsed="1">
      <c r="A206" s="92">
        <v>2</v>
      </c>
      <c r="B206" s="86" t="s">
        <v>36</v>
      </c>
      <c r="C206" s="93" t="s">
        <v>133</v>
      </c>
      <c r="D206" s="95" t="e">
        <f>VLOOKUP(A206,Price,5)</f>
        <v>#REF!</v>
      </c>
      <c r="E206" s="90" t="s">
        <v>15</v>
      </c>
      <c r="F206" s="96">
        <v>1</v>
      </c>
      <c r="G206" s="97" t="e">
        <f>VLOOKUP(A206,Price,4)</f>
        <v>#REF!</v>
      </c>
      <c r="H206" s="97" t="e">
        <f>G206*F206</f>
        <v>#REF!</v>
      </c>
      <c r="I206" s="97" t="e">
        <f t="shared" ref="I206:I244" si="13">H206*10%</f>
        <v>#REF!</v>
      </c>
      <c r="J206" s="97" t="e">
        <f t="shared" ref="J206:J244" si="14">I206+H206</f>
        <v>#REF!</v>
      </c>
      <c r="K206" s="110" t="e">
        <f>VLOOKUP(A206,Price,3)</f>
        <v>#REF!</v>
      </c>
      <c r="L206" s="98" t="e">
        <f>K206*F206</f>
        <v>#REF!</v>
      </c>
    </row>
    <row r="207" spans="1:12" ht="15.75" hidden="1" customHeight="1" outlineLevel="1">
      <c r="A207" s="83"/>
      <c r="B207" s="96"/>
      <c r="C207" s="99" t="e">
        <f>INDEX!#REF!</f>
        <v>#REF!</v>
      </c>
      <c r="D207" s="95"/>
      <c r="E207" s="90"/>
      <c r="F207" s="96"/>
      <c r="G207" s="97"/>
      <c r="H207" s="97"/>
      <c r="I207" s="97"/>
      <c r="J207" s="97"/>
      <c r="K207" s="110"/>
      <c r="L207" s="98"/>
    </row>
    <row r="208" spans="1:12" ht="15.75" hidden="1" customHeight="1" outlineLevel="1">
      <c r="A208" s="83"/>
      <c r="B208" s="96"/>
      <c r="C208" s="99" t="e">
        <f>INDEX!#REF!</f>
        <v>#REF!</v>
      </c>
      <c r="D208" s="95"/>
      <c r="E208" s="90"/>
      <c r="F208" s="96"/>
      <c r="G208" s="97"/>
      <c r="H208" s="97"/>
      <c r="I208" s="97"/>
      <c r="J208" s="97"/>
      <c r="K208" s="110"/>
      <c r="L208" s="98"/>
    </row>
    <row r="209" spans="1:12" ht="15.75" hidden="1" customHeight="1" outlineLevel="1">
      <c r="A209" s="83"/>
      <c r="B209" s="96"/>
      <c r="C209" s="99" t="e">
        <f>INDEX!#REF!</f>
        <v>#REF!</v>
      </c>
      <c r="D209" s="95"/>
      <c r="E209" s="90"/>
      <c r="F209" s="96"/>
      <c r="G209" s="97"/>
      <c r="H209" s="97"/>
      <c r="I209" s="97"/>
      <c r="J209" s="97"/>
      <c r="K209" s="110"/>
      <c r="L209" s="98"/>
    </row>
    <row r="210" spans="1:12" ht="15.75" hidden="1" customHeight="1" outlineLevel="1">
      <c r="A210" s="83"/>
      <c r="B210" s="96"/>
      <c r="C210" s="99" t="e">
        <f>INDEX!#REF!</f>
        <v>#REF!</v>
      </c>
      <c r="D210" s="95"/>
      <c r="E210" s="90"/>
      <c r="F210" s="96"/>
      <c r="G210" s="97"/>
      <c r="H210" s="97"/>
      <c r="I210" s="97"/>
      <c r="J210" s="97"/>
      <c r="K210" s="110"/>
      <c r="L210" s="98"/>
    </row>
    <row r="211" spans="1:12" ht="15.75" hidden="1" customHeight="1" outlineLevel="1">
      <c r="A211" s="83"/>
      <c r="B211" s="96"/>
      <c r="C211" s="99" t="e">
        <f>INDEX!#REF!</f>
        <v>#REF!</v>
      </c>
      <c r="D211" s="95"/>
      <c r="E211" s="90"/>
      <c r="F211" s="96"/>
      <c r="G211" s="97"/>
      <c r="H211" s="97"/>
      <c r="I211" s="97"/>
      <c r="J211" s="97"/>
      <c r="K211" s="110"/>
      <c r="L211" s="98"/>
    </row>
    <row r="212" spans="1:12" ht="15.75" hidden="1" customHeight="1" outlineLevel="1">
      <c r="A212" s="83"/>
      <c r="B212" s="96"/>
      <c r="C212" s="99" t="e">
        <f>INDEX!#REF!</f>
        <v>#REF!</v>
      </c>
      <c r="D212" s="95"/>
      <c r="E212" s="90"/>
      <c r="F212" s="96"/>
      <c r="G212" s="97"/>
      <c r="H212" s="97"/>
      <c r="I212" s="97"/>
      <c r="J212" s="97"/>
      <c r="K212" s="110"/>
      <c r="L212" s="98"/>
    </row>
    <row r="213" spans="1:12" ht="15.75" hidden="1" customHeight="1" outlineLevel="1">
      <c r="A213" s="83"/>
      <c r="B213" s="96"/>
      <c r="C213" s="99" t="e">
        <f>INDEX!#REF!</f>
        <v>#REF!</v>
      </c>
      <c r="D213" s="95"/>
      <c r="E213" s="90"/>
      <c r="F213" s="96"/>
      <c r="G213" s="97"/>
      <c r="H213" s="97"/>
      <c r="I213" s="97"/>
      <c r="J213" s="97"/>
      <c r="K213" s="110"/>
      <c r="L213" s="98"/>
    </row>
    <row r="214" spans="1:12" ht="15.75" hidden="1" customHeight="1" outlineLevel="1">
      <c r="A214" s="83"/>
      <c r="B214" s="96"/>
      <c r="C214" s="99" t="e">
        <f>INDEX!#REF!</f>
        <v>#REF!</v>
      </c>
      <c r="D214" s="95"/>
      <c r="E214" s="90"/>
      <c r="F214" s="96"/>
      <c r="G214" s="97"/>
      <c r="H214" s="97"/>
      <c r="I214" s="97"/>
      <c r="J214" s="97"/>
      <c r="K214" s="110"/>
      <c r="L214" s="98"/>
    </row>
    <row r="215" spans="1:12" ht="15.75" hidden="1" customHeight="1" outlineLevel="1">
      <c r="A215" s="83"/>
      <c r="B215" s="96"/>
      <c r="C215" s="99" t="e">
        <f>INDEX!#REF!</f>
        <v>#REF!</v>
      </c>
      <c r="D215" s="95"/>
      <c r="E215" s="90"/>
      <c r="F215" s="96"/>
      <c r="G215" s="97"/>
      <c r="H215" s="97"/>
      <c r="I215" s="97"/>
      <c r="J215" s="97"/>
      <c r="K215" s="110"/>
      <c r="L215" s="98"/>
    </row>
    <row r="216" spans="1:12" ht="15.75" hidden="1" customHeight="1" outlineLevel="1">
      <c r="A216" s="83"/>
      <c r="B216" s="96"/>
      <c r="C216" s="99" t="e">
        <f>INDEX!#REF!</f>
        <v>#REF!</v>
      </c>
      <c r="D216" s="95"/>
      <c r="E216" s="90"/>
      <c r="F216" s="96"/>
      <c r="G216" s="97"/>
      <c r="H216" s="97"/>
      <c r="I216" s="97"/>
      <c r="J216" s="97"/>
      <c r="K216" s="110"/>
      <c r="L216" s="98"/>
    </row>
    <row r="217" spans="1:12" ht="15.75" hidden="1" customHeight="1" outlineLevel="1">
      <c r="A217" s="83"/>
      <c r="B217" s="96"/>
      <c r="C217" s="99" t="e">
        <f>INDEX!#REF!</f>
        <v>#REF!</v>
      </c>
      <c r="D217" s="95"/>
      <c r="E217" s="90"/>
      <c r="F217" s="96"/>
      <c r="G217" s="97"/>
      <c r="H217" s="97"/>
      <c r="I217" s="97"/>
      <c r="J217" s="97"/>
      <c r="K217" s="110"/>
      <c r="L217" s="98"/>
    </row>
    <row r="218" spans="1:12" ht="15.75" hidden="1" customHeight="1" outlineLevel="1">
      <c r="A218" s="83"/>
      <c r="B218" s="96"/>
      <c r="C218" s="99" t="e">
        <f>INDEX!#REF!</f>
        <v>#REF!</v>
      </c>
      <c r="D218" s="95"/>
      <c r="E218" s="90"/>
      <c r="F218" s="96"/>
      <c r="G218" s="97"/>
      <c r="H218" s="97"/>
      <c r="I218" s="97"/>
      <c r="J218" s="97"/>
      <c r="K218" s="110"/>
      <c r="L218" s="98"/>
    </row>
    <row r="219" spans="1:12" ht="15.75" hidden="1" customHeight="1" outlineLevel="1">
      <c r="A219" s="83"/>
      <c r="B219" s="96"/>
      <c r="C219" s="99" t="e">
        <f>INDEX!#REF!</f>
        <v>#REF!</v>
      </c>
      <c r="D219" s="95"/>
      <c r="E219" s="90"/>
      <c r="F219" s="96"/>
      <c r="G219" s="97"/>
      <c r="H219" s="97"/>
      <c r="I219" s="97"/>
      <c r="J219" s="97"/>
      <c r="K219" s="110"/>
      <c r="L219" s="98"/>
    </row>
    <row r="220" spans="1:12" ht="15.75" hidden="1" customHeight="1" outlineLevel="1">
      <c r="A220" s="83"/>
      <c r="B220" s="96"/>
      <c r="C220" s="99" t="e">
        <f>INDEX!#REF!</f>
        <v>#REF!</v>
      </c>
      <c r="D220" s="95"/>
      <c r="E220" s="90"/>
      <c r="F220" s="96"/>
      <c r="G220" s="97"/>
      <c r="H220" s="97"/>
      <c r="I220" s="97"/>
      <c r="J220" s="97"/>
      <c r="K220" s="110"/>
      <c r="L220" s="98"/>
    </row>
    <row r="221" spans="1:12" ht="15.75" hidden="1" customHeight="1" outlineLevel="1">
      <c r="A221" s="83"/>
      <c r="B221" s="96"/>
      <c r="C221" s="99" t="e">
        <f>INDEX!#REF!</f>
        <v>#REF!</v>
      </c>
      <c r="D221" s="95"/>
      <c r="E221" s="90"/>
      <c r="F221" s="96"/>
      <c r="G221" s="97"/>
      <c r="H221" s="97"/>
      <c r="I221" s="97"/>
      <c r="J221" s="97"/>
      <c r="K221" s="110"/>
      <c r="L221" s="98"/>
    </row>
    <row r="222" spans="1:12" ht="30" hidden="1" customHeight="1" outlineLevel="1">
      <c r="A222" s="83"/>
      <c r="B222" s="96"/>
      <c r="C222" s="99" t="e">
        <f>INDEX!#REF!</f>
        <v>#REF!</v>
      </c>
      <c r="D222" s="95"/>
      <c r="E222" s="90"/>
      <c r="F222" s="96"/>
      <c r="G222" s="97"/>
      <c r="H222" s="97"/>
      <c r="I222" s="97"/>
      <c r="J222" s="97"/>
      <c r="K222" s="110"/>
      <c r="L222" s="98"/>
    </row>
    <row r="223" spans="1:12" ht="15.75" hidden="1" customHeight="1" outlineLevel="1">
      <c r="A223" s="83"/>
      <c r="B223" s="96"/>
      <c r="C223" s="99" t="e">
        <f>INDEX!#REF!</f>
        <v>#REF!</v>
      </c>
      <c r="D223" s="95"/>
      <c r="E223" s="90"/>
      <c r="F223" s="96"/>
      <c r="G223" s="97"/>
      <c r="H223" s="97"/>
      <c r="I223" s="97"/>
      <c r="J223" s="97"/>
      <c r="K223" s="110"/>
      <c r="L223" s="98"/>
    </row>
    <row r="224" spans="1:12" ht="45" hidden="1" customHeight="1" outlineLevel="1">
      <c r="A224" s="83"/>
      <c r="B224" s="96"/>
      <c r="C224" s="99" t="e">
        <f>INDEX!#REF!</f>
        <v>#REF!</v>
      </c>
      <c r="D224" s="95"/>
      <c r="E224" s="90"/>
      <c r="F224" s="96"/>
      <c r="G224" s="97"/>
      <c r="H224" s="97"/>
      <c r="I224" s="97"/>
      <c r="J224" s="97"/>
      <c r="K224" s="110"/>
      <c r="L224" s="98"/>
    </row>
    <row r="225" spans="1:12" ht="30" hidden="1" customHeight="1" outlineLevel="1">
      <c r="A225" s="83"/>
      <c r="B225" s="96"/>
      <c r="C225" s="99" t="e">
        <f>INDEX!#REF!</f>
        <v>#REF!</v>
      </c>
      <c r="D225" s="95"/>
      <c r="E225" s="90"/>
      <c r="F225" s="96"/>
      <c r="G225" s="97"/>
      <c r="H225" s="97"/>
      <c r="I225" s="97"/>
      <c r="J225" s="97"/>
      <c r="K225" s="110"/>
      <c r="L225" s="98"/>
    </row>
    <row r="226" spans="1:12" ht="30" hidden="1" customHeight="1" outlineLevel="1">
      <c r="A226" s="83"/>
      <c r="B226" s="96"/>
      <c r="C226" s="99" t="e">
        <f>INDEX!#REF!</f>
        <v>#REF!</v>
      </c>
      <c r="D226" s="95"/>
      <c r="E226" s="90"/>
      <c r="F226" s="96"/>
      <c r="G226" s="97"/>
      <c r="H226" s="97"/>
      <c r="I226" s="97"/>
      <c r="J226" s="97"/>
      <c r="K226" s="110"/>
      <c r="L226" s="98"/>
    </row>
    <row r="227" spans="1:12" ht="15.75" hidden="1" customHeight="1" outlineLevel="1">
      <c r="A227" s="83"/>
      <c r="B227" s="96"/>
      <c r="C227" s="99" t="e">
        <f>INDEX!#REF!</f>
        <v>#REF!</v>
      </c>
      <c r="D227" s="95"/>
      <c r="E227" s="90"/>
      <c r="F227" s="96"/>
      <c r="G227" s="97"/>
      <c r="H227" s="97"/>
      <c r="I227" s="97"/>
      <c r="J227" s="97"/>
      <c r="K227" s="110"/>
      <c r="L227" s="98"/>
    </row>
    <row r="228" spans="1:12" ht="15.75" hidden="1" customHeight="1" outlineLevel="1">
      <c r="A228" s="83"/>
      <c r="B228" s="96"/>
      <c r="C228" s="99" t="e">
        <f>INDEX!#REF!</f>
        <v>#REF!</v>
      </c>
      <c r="D228" s="95"/>
      <c r="E228" s="90"/>
      <c r="F228" s="96"/>
      <c r="G228" s="97"/>
      <c r="H228" s="97"/>
      <c r="I228" s="97"/>
      <c r="J228" s="97"/>
      <c r="K228" s="110"/>
      <c r="L228" s="98"/>
    </row>
    <row r="229" spans="1:12" ht="15.75" hidden="1" customHeight="1" outlineLevel="1">
      <c r="A229" s="83"/>
      <c r="B229" s="96"/>
      <c r="C229" s="99" t="e">
        <f>INDEX!#REF!</f>
        <v>#REF!</v>
      </c>
      <c r="D229" s="95"/>
      <c r="E229" s="90"/>
      <c r="F229" s="96"/>
      <c r="G229" s="97"/>
      <c r="H229" s="97"/>
      <c r="I229" s="97"/>
      <c r="J229" s="97"/>
      <c r="K229" s="110"/>
      <c r="L229" s="98"/>
    </row>
    <row r="230" spans="1:12" ht="30" hidden="1" customHeight="1" outlineLevel="1">
      <c r="A230" s="83"/>
      <c r="B230" s="96"/>
      <c r="C230" s="99" t="e">
        <f>INDEX!#REF!</f>
        <v>#REF!</v>
      </c>
      <c r="D230" s="95"/>
      <c r="E230" s="90"/>
      <c r="F230" s="96"/>
      <c r="G230" s="97"/>
      <c r="H230" s="97"/>
      <c r="I230" s="97"/>
      <c r="J230" s="97"/>
      <c r="K230" s="110"/>
      <c r="L230" s="98"/>
    </row>
    <row r="231" spans="1:12" ht="45" hidden="1" customHeight="1" outlineLevel="1">
      <c r="A231" s="83"/>
      <c r="B231" s="96"/>
      <c r="C231" s="99" t="e">
        <f>INDEX!#REF!</f>
        <v>#REF!</v>
      </c>
      <c r="D231" s="95"/>
      <c r="E231" s="90"/>
      <c r="F231" s="96"/>
      <c r="G231" s="97"/>
      <c r="H231" s="97"/>
      <c r="I231" s="97"/>
      <c r="J231" s="97"/>
      <c r="K231" s="110"/>
      <c r="L231" s="98"/>
    </row>
    <row r="232" spans="1:12" ht="15.75" hidden="1" customHeight="1" outlineLevel="1">
      <c r="A232" s="83"/>
      <c r="B232" s="96"/>
      <c r="C232" s="99" t="e">
        <f>INDEX!#REF!</f>
        <v>#REF!</v>
      </c>
      <c r="D232" s="95"/>
      <c r="E232" s="90"/>
      <c r="F232" s="96"/>
      <c r="G232" s="97"/>
      <c r="H232" s="97"/>
      <c r="I232" s="97"/>
      <c r="J232" s="97"/>
      <c r="K232" s="110"/>
      <c r="L232" s="98"/>
    </row>
    <row r="233" spans="1:12" ht="15.75" hidden="1" customHeight="1" outlineLevel="1">
      <c r="A233" s="83"/>
      <c r="B233" s="96"/>
      <c r="C233" s="99" t="e">
        <f>INDEX!#REF!</f>
        <v>#REF!</v>
      </c>
      <c r="D233" s="95"/>
      <c r="E233" s="90"/>
      <c r="F233" s="96"/>
      <c r="G233" s="97"/>
      <c r="H233" s="97"/>
      <c r="I233" s="97"/>
      <c r="J233" s="97"/>
      <c r="K233" s="110"/>
      <c r="L233" s="98"/>
    </row>
    <row r="234" spans="1:12" ht="15.75" hidden="1" customHeight="1" outlineLevel="1">
      <c r="A234" s="83"/>
      <c r="B234" s="96"/>
      <c r="C234" s="99" t="e">
        <f>INDEX!#REF!</f>
        <v>#REF!</v>
      </c>
      <c r="D234" s="95"/>
      <c r="E234" s="90"/>
      <c r="F234" s="96"/>
      <c r="G234" s="97"/>
      <c r="H234" s="97"/>
      <c r="I234" s="97"/>
      <c r="J234" s="97"/>
      <c r="K234" s="110"/>
      <c r="L234" s="98"/>
    </row>
    <row r="235" spans="1:12" ht="15.75" hidden="1" customHeight="1" outlineLevel="1">
      <c r="A235" s="83"/>
      <c r="B235" s="96"/>
      <c r="C235" s="99" t="e">
        <f>INDEX!#REF!</f>
        <v>#REF!</v>
      </c>
      <c r="D235" s="95"/>
      <c r="E235" s="90"/>
      <c r="F235" s="96"/>
      <c r="G235" s="97"/>
      <c r="H235" s="97"/>
      <c r="I235" s="97"/>
      <c r="J235" s="97"/>
      <c r="K235" s="110"/>
      <c r="L235" s="98"/>
    </row>
    <row r="236" spans="1:12" collapsed="1">
      <c r="A236" s="83">
        <v>3</v>
      </c>
      <c r="B236" s="86" t="s">
        <v>37</v>
      </c>
      <c r="C236" s="93" t="s">
        <v>19</v>
      </c>
      <c r="D236" s="95" t="e">
        <f>VLOOKUP(A236,Price,5)</f>
        <v>#REF!</v>
      </c>
      <c r="E236" s="90" t="s">
        <v>15</v>
      </c>
      <c r="F236" s="96">
        <v>2</v>
      </c>
      <c r="G236" s="97" t="e">
        <f>VLOOKUP(A236,Price,4)</f>
        <v>#REF!</v>
      </c>
      <c r="H236" s="97" t="e">
        <f>G236*F236</f>
        <v>#REF!</v>
      </c>
      <c r="I236" s="97" t="e">
        <f t="shared" si="13"/>
        <v>#REF!</v>
      </c>
      <c r="J236" s="97" t="e">
        <f t="shared" si="14"/>
        <v>#REF!</v>
      </c>
      <c r="K236" s="110" t="e">
        <f>VLOOKUP(A236,Price,3)</f>
        <v>#REF!</v>
      </c>
      <c r="L236" s="98" t="e">
        <f>K236*F236</f>
        <v>#REF!</v>
      </c>
    </row>
    <row r="237" spans="1:12" ht="15.75" hidden="1" customHeight="1" outlineLevel="1">
      <c r="A237" s="83"/>
      <c r="B237" s="96"/>
      <c r="C237" s="99" t="e">
        <f>INDEX!#REF!</f>
        <v>#REF!</v>
      </c>
      <c r="D237" s="95"/>
      <c r="E237" s="90"/>
      <c r="F237" s="96"/>
      <c r="G237" s="97"/>
      <c r="H237" s="97"/>
      <c r="I237" s="97"/>
      <c r="J237" s="97"/>
      <c r="K237" s="110"/>
      <c r="L237" s="98"/>
    </row>
    <row r="238" spans="1:12" ht="15.75" hidden="1" customHeight="1" outlineLevel="1">
      <c r="A238" s="83"/>
      <c r="B238" s="96"/>
      <c r="C238" s="99" t="e">
        <f>INDEX!#REF!</f>
        <v>#REF!</v>
      </c>
      <c r="D238" s="95"/>
      <c r="E238" s="90"/>
      <c r="F238" s="96"/>
      <c r="G238" s="97"/>
      <c r="H238" s="97"/>
      <c r="I238" s="97"/>
      <c r="J238" s="97"/>
      <c r="K238" s="110"/>
      <c r="L238" s="98"/>
    </row>
    <row r="239" spans="1:12" ht="15.75" hidden="1" customHeight="1" outlineLevel="1">
      <c r="A239" s="83"/>
      <c r="B239" s="96"/>
      <c r="C239" s="99" t="e">
        <f>INDEX!#REF!</f>
        <v>#REF!</v>
      </c>
      <c r="D239" s="95"/>
      <c r="E239" s="90"/>
      <c r="F239" s="96"/>
      <c r="G239" s="97"/>
      <c r="H239" s="97"/>
      <c r="I239" s="97"/>
      <c r="J239" s="97"/>
      <c r="K239" s="110"/>
      <c r="L239" s="98"/>
    </row>
    <row r="240" spans="1:12" ht="15.75" hidden="1" customHeight="1" outlineLevel="1">
      <c r="A240" s="83"/>
      <c r="B240" s="96"/>
      <c r="C240" s="99" t="e">
        <f>INDEX!#REF!</f>
        <v>#REF!</v>
      </c>
      <c r="D240" s="95"/>
      <c r="E240" s="90"/>
      <c r="F240" s="96"/>
      <c r="G240" s="97"/>
      <c r="H240" s="97"/>
      <c r="I240" s="97"/>
      <c r="J240" s="97"/>
      <c r="K240" s="110"/>
      <c r="L240" s="98"/>
    </row>
    <row r="241" spans="1:12" ht="15.75" hidden="1" customHeight="1" outlineLevel="1">
      <c r="A241" s="83"/>
      <c r="B241" s="96"/>
      <c r="C241" s="99" t="e">
        <f>INDEX!#REF!</f>
        <v>#REF!</v>
      </c>
      <c r="D241" s="95"/>
      <c r="E241" s="90"/>
      <c r="F241" s="96"/>
      <c r="G241" s="97"/>
      <c r="H241" s="97"/>
      <c r="I241" s="97"/>
      <c r="J241" s="97"/>
      <c r="K241" s="110"/>
      <c r="L241" s="98"/>
    </row>
    <row r="242" spans="1:12">
      <c r="A242" s="92"/>
      <c r="B242" s="86" t="s">
        <v>10</v>
      </c>
      <c r="C242" s="93" t="s">
        <v>80</v>
      </c>
      <c r="D242" s="100"/>
      <c r="E242" s="94"/>
      <c r="F242" s="101"/>
      <c r="G242" s="97"/>
      <c r="H242" s="89" t="e">
        <f>SUBTOTAL(9,H243:H318)</f>
        <v>#REF!</v>
      </c>
      <c r="I242" s="89" t="e">
        <f t="shared" ref="I242:J242" si="15">SUBTOTAL(9,I243:I318)</f>
        <v>#REF!</v>
      </c>
      <c r="J242" s="89" t="e">
        <f t="shared" si="15"/>
        <v>#REF!</v>
      </c>
      <c r="K242" s="111"/>
      <c r="L242" s="91" t="e">
        <f>SUBTOTAL(9,L243:L318)</f>
        <v>#REF!</v>
      </c>
    </row>
    <row r="243" spans="1:12">
      <c r="A243" s="92"/>
      <c r="B243" s="88" t="s">
        <v>96</v>
      </c>
      <c r="C243" s="93" t="s">
        <v>87</v>
      </c>
      <c r="D243" s="88"/>
      <c r="E243" s="88"/>
      <c r="F243" s="86"/>
      <c r="G243" s="97"/>
      <c r="H243" s="97"/>
      <c r="I243" s="97"/>
      <c r="J243" s="97"/>
      <c r="K243" s="111"/>
      <c r="L243" s="98"/>
    </row>
    <row r="244" spans="1:12" collapsed="1">
      <c r="A244" s="83">
        <v>6</v>
      </c>
      <c r="B244" s="86" t="s">
        <v>8</v>
      </c>
      <c r="C244" s="93" t="s">
        <v>82</v>
      </c>
      <c r="D244" s="95" t="e">
        <f>VLOOKUP(A244,Price,5)</f>
        <v>#REF!</v>
      </c>
      <c r="E244" s="90" t="s">
        <v>15</v>
      </c>
      <c r="F244" s="96">
        <v>2</v>
      </c>
      <c r="G244" s="97" t="e">
        <f>VLOOKUP(A244,Price,4)</f>
        <v>#REF!</v>
      </c>
      <c r="H244" s="97" t="e">
        <f>G244*F244</f>
        <v>#REF!</v>
      </c>
      <c r="I244" s="97" t="e">
        <f t="shared" si="13"/>
        <v>#REF!</v>
      </c>
      <c r="J244" s="97" t="e">
        <f t="shared" si="14"/>
        <v>#REF!</v>
      </c>
      <c r="K244" s="110" t="e">
        <f>VLOOKUP(A244,Price,3)</f>
        <v>#REF!</v>
      </c>
      <c r="L244" s="98" t="e">
        <f>K244*F244</f>
        <v>#REF!</v>
      </c>
    </row>
    <row r="245" spans="1:12" ht="15.75" hidden="1" customHeight="1" outlineLevel="1">
      <c r="A245" s="83"/>
      <c r="B245" s="96"/>
      <c r="C245" s="99" t="e">
        <f>INDEX!#REF!</f>
        <v>#REF!</v>
      </c>
      <c r="D245" s="95"/>
      <c r="E245" s="90"/>
      <c r="F245" s="96"/>
      <c r="G245" s="97"/>
      <c r="H245" s="97"/>
      <c r="I245" s="97"/>
      <c r="J245" s="97"/>
      <c r="K245" s="110"/>
      <c r="L245" s="98"/>
    </row>
    <row r="246" spans="1:12" ht="15.75" hidden="1" customHeight="1" outlineLevel="1">
      <c r="A246" s="83"/>
      <c r="B246" s="96"/>
      <c r="C246" s="99" t="e">
        <f>INDEX!#REF!</f>
        <v>#REF!</v>
      </c>
      <c r="D246" s="95"/>
      <c r="E246" s="90"/>
      <c r="F246" s="96"/>
      <c r="G246" s="97"/>
      <c r="H246" s="97"/>
      <c r="I246" s="97"/>
      <c r="J246" s="97"/>
      <c r="K246" s="110"/>
      <c r="L246" s="98"/>
    </row>
    <row r="247" spans="1:12" ht="15.75" hidden="1" customHeight="1" outlineLevel="1">
      <c r="A247" s="83"/>
      <c r="B247" s="96"/>
      <c r="C247" s="99" t="e">
        <f>INDEX!#REF!</f>
        <v>#REF!</v>
      </c>
      <c r="D247" s="95"/>
      <c r="E247" s="90"/>
      <c r="F247" s="96"/>
      <c r="G247" s="97"/>
      <c r="H247" s="97"/>
      <c r="I247" s="97"/>
      <c r="J247" s="97"/>
      <c r="K247" s="110"/>
      <c r="L247" s="98"/>
    </row>
    <row r="248" spans="1:12" ht="15.75" hidden="1" customHeight="1" outlineLevel="1">
      <c r="A248" s="83"/>
      <c r="B248" s="96"/>
      <c r="C248" s="99" t="e">
        <f>INDEX!#REF!</f>
        <v>#REF!</v>
      </c>
      <c r="D248" s="95"/>
      <c r="E248" s="90"/>
      <c r="F248" s="96"/>
      <c r="G248" s="97"/>
      <c r="H248" s="97"/>
      <c r="I248" s="97"/>
      <c r="J248" s="97"/>
      <c r="K248" s="110"/>
      <c r="L248" s="98"/>
    </row>
    <row r="249" spans="1:12" ht="15.75" hidden="1" customHeight="1" outlineLevel="1">
      <c r="A249" s="83"/>
      <c r="B249" s="96"/>
      <c r="C249" s="99" t="e">
        <f>INDEX!#REF!</f>
        <v>#REF!</v>
      </c>
      <c r="D249" s="95"/>
      <c r="E249" s="90"/>
      <c r="F249" s="96"/>
      <c r="G249" s="97"/>
      <c r="H249" s="97"/>
      <c r="I249" s="97"/>
      <c r="J249" s="97"/>
      <c r="K249" s="110"/>
      <c r="L249" s="98"/>
    </row>
    <row r="250" spans="1:12" ht="15.75" hidden="1" customHeight="1" outlineLevel="1">
      <c r="A250" s="83"/>
      <c r="B250" s="96"/>
      <c r="C250" s="99" t="e">
        <f>INDEX!#REF!</f>
        <v>#REF!</v>
      </c>
      <c r="D250" s="95"/>
      <c r="E250" s="90"/>
      <c r="F250" s="96"/>
      <c r="G250" s="97"/>
      <c r="H250" s="97"/>
      <c r="I250" s="97"/>
      <c r="J250" s="97"/>
      <c r="K250" s="110"/>
      <c r="L250" s="98"/>
    </row>
    <row r="251" spans="1:12" ht="15.75" hidden="1" customHeight="1" outlineLevel="1">
      <c r="A251" s="83"/>
      <c r="B251" s="96"/>
      <c r="C251" s="99" t="e">
        <f>INDEX!#REF!</f>
        <v>#REF!</v>
      </c>
      <c r="D251" s="95"/>
      <c r="E251" s="90"/>
      <c r="F251" s="96"/>
      <c r="G251" s="97"/>
      <c r="H251" s="97"/>
      <c r="I251" s="97"/>
      <c r="J251" s="97"/>
      <c r="K251" s="110"/>
      <c r="L251" s="98"/>
    </row>
    <row r="252" spans="1:12" ht="15.75" hidden="1" customHeight="1" outlineLevel="1">
      <c r="A252" s="83"/>
      <c r="B252" s="96"/>
      <c r="C252" s="99" t="e">
        <f>INDEX!#REF!</f>
        <v>#REF!</v>
      </c>
      <c r="D252" s="95"/>
      <c r="E252" s="90"/>
      <c r="F252" s="96"/>
      <c r="G252" s="97"/>
      <c r="H252" s="97"/>
      <c r="I252" s="97"/>
      <c r="J252" s="97"/>
      <c r="K252" s="110"/>
      <c r="L252" s="98"/>
    </row>
    <row r="253" spans="1:12" ht="15.75" hidden="1" customHeight="1" outlineLevel="1">
      <c r="A253" s="83"/>
      <c r="B253" s="96"/>
      <c r="C253" s="99" t="e">
        <f>INDEX!#REF!</f>
        <v>#REF!</v>
      </c>
      <c r="D253" s="95"/>
      <c r="E253" s="90"/>
      <c r="F253" s="96"/>
      <c r="G253" s="97"/>
      <c r="H253" s="97"/>
      <c r="I253" s="97"/>
      <c r="J253" s="97"/>
      <c r="K253" s="110"/>
      <c r="L253" s="98"/>
    </row>
    <row r="254" spans="1:12" ht="15.75" hidden="1" customHeight="1" outlineLevel="1">
      <c r="A254" s="83"/>
      <c r="B254" s="96"/>
      <c r="C254" s="99" t="e">
        <f>INDEX!#REF!</f>
        <v>#REF!</v>
      </c>
      <c r="D254" s="95"/>
      <c r="E254" s="90"/>
      <c r="F254" s="96"/>
      <c r="G254" s="97"/>
      <c r="H254" s="97"/>
      <c r="I254" s="97"/>
      <c r="J254" s="97"/>
      <c r="K254" s="110"/>
      <c r="L254" s="98"/>
    </row>
    <row r="255" spans="1:12" ht="30" hidden="1" customHeight="1" outlineLevel="1">
      <c r="A255" s="83"/>
      <c r="B255" s="96"/>
      <c r="C255" s="99" t="e">
        <f>INDEX!#REF!</f>
        <v>#REF!</v>
      </c>
      <c r="D255" s="95"/>
      <c r="E255" s="90"/>
      <c r="F255" s="96"/>
      <c r="G255" s="97"/>
      <c r="H255" s="97"/>
      <c r="I255" s="97"/>
      <c r="J255" s="97"/>
      <c r="K255" s="110"/>
      <c r="L255" s="98"/>
    </row>
    <row r="256" spans="1:12" ht="15.75" hidden="1" customHeight="1" outlineLevel="1">
      <c r="A256" s="83"/>
      <c r="B256" s="96"/>
      <c r="C256" s="99" t="e">
        <f>INDEX!#REF!</f>
        <v>#REF!</v>
      </c>
      <c r="D256" s="95"/>
      <c r="E256" s="90"/>
      <c r="F256" s="96"/>
      <c r="G256" s="97"/>
      <c r="H256" s="97"/>
      <c r="I256" s="97"/>
      <c r="J256" s="97"/>
      <c r="K256" s="110"/>
      <c r="L256" s="98"/>
    </row>
    <row r="257" spans="1:12" ht="15.75" hidden="1" customHeight="1" outlineLevel="1">
      <c r="A257" s="83"/>
      <c r="B257" s="96"/>
      <c r="C257" s="99" t="e">
        <f>INDEX!#REF!</f>
        <v>#REF!</v>
      </c>
      <c r="D257" s="95"/>
      <c r="E257" s="90"/>
      <c r="F257" s="96"/>
      <c r="G257" s="97"/>
      <c r="H257" s="97"/>
      <c r="I257" s="97"/>
      <c r="J257" s="97"/>
      <c r="K257" s="110"/>
      <c r="L257" s="98"/>
    </row>
    <row r="258" spans="1:12" ht="15.75" hidden="1" customHeight="1" outlineLevel="1">
      <c r="A258" s="83"/>
      <c r="B258" s="96"/>
      <c r="C258" s="99" t="e">
        <f>INDEX!#REF!</f>
        <v>#REF!</v>
      </c>
      <c r="D258" s="95"/>
      <c r="E258" s="90"/>
      <c r="F258" s="96"/>
      <c r="G258" s="97"/>
      <c r="H258" s="97"/>
      <c r="I258" s="97"/>
      <c r="J258" s="97"/>
      <c r="K258" s="110"/>
      <c r="L258" s="98"/>
    </row>
    <row r="259" spans="1:12" ht="15.75" hidden="1" customHeight="1" outlineLevel="1">
      <c r="A259" s="83"/>
      <c r="B259" s="96"/>
      <c r="C259" s="99" t="e">
        <f>INDEX!#REF!</f>
        <v>#REF!</v>
      </c>
      <c r="D259" s="95"/>
      <c r="E259" s="90"/>
      <c r="F259" s="96"/>
      <c r="G259" s="97"/>
      <c r="H259" s="97"/>
      <c r="I259" s="97"/>
      <c r="J259" s="97"/>
      <c r="K259" s="110"/>
      <c r="L259" s="98"/>
    </row>
    <row r="260" spans="1:12" ht="15.75" hidden="1" customHeight="1" outlineLevel="1">
      <c r="A260" s="83"/>
      <c r="B260" s="96"/>
      <c r="C260" s="99" t="e">
        <f>INDEX!#REF!</f>
        <v>#REF!</v>
      </c>
      <c r="D260" s="95"/>
      <c r="E260" s="90"/>
      <c r="F260" s="96"/>
      <c r="G260" s="97"/>
      <c r="H260" s="97"/>
      <c r="I260" s="97"/>
      <c r="J260" s="97"/>
      <c r="K260" s="110"/>
      <c r="L260" s="98"/>
    </row>
    <row r="261" spans="1:12" ht="15.75" hidden="1" customHeight="1" outlineLevel="1">
      <c r="A261" s="83"/>
      <c r="B261" s="96"/>
      <c r="C261" s="99" t="e">
        <f>INDEX!#REF!</f>
        <v>#REF!</v>
      </c>
      <c r="D261" s="95"/>
      <c r="E261" s="90"/>
      <c r="F261" s="96"/>
      <c r="G261" s="97"/>
      <c r="H261" s="97"/>
      <c r="I261" s="97"/>
      <c r="J261" s="97"/>
      <c r="K261" s="110"/>
      <c r="L261" s="98"/>
    </row>
    <row r="262" spans="1:12" ht="15.75" hidden="1" customHeight="1" outlineLevel="1">
      <c r="A262" s="83"/>
      <c r="B262" s="96"/>
      <c r="C262" s="99" t="e">
        <f>INDEX!#REF!</f>
        <v>#REF!</v>
      </c>
      <c r="D262" s="95"/>
      <c r="E262" s="90"/>
      <c r="F262" s="96"/>
      <c r="G262" s="97"/>
      <c r="H262" s="97"/>
      <c r="I262" s="97"/>
      <c r="J262" s="97"/>
      <c r="K262" s="110"/>
      <c r="L262" s="98"/>
    </row>
    <row r="263" spans="1:12" ht="15.75" hidden="1" customHeight="1" outlineLevel="1">
      <c r="A263" s="83"/>
      <c r="B263" s="96"/>
      <c r="C263" s="99" t="e">
        <f>INDEX!#REF!</f>
        <v>#REF!</v>
      </c>
      <c r="D263" s="95"/>
      <c r="E263" s="90"/>
      <c r="F263" s="96"/>
      <c r="G263" s="97"/>
      <c r="H263" s="97"/>
      <c r="I263" s="97"/>
      <c r="J263" s="97"/>
      <c r="K263" s="110"/>
      <c r="L263" s="98"/>
    </row>
    <row r="264" spans="1:12" ht="15.75" hidden="1" customHeight="1" outlineLevel="1">
      <c r="A264" s="83"/>
      <c r="B264" s="96"/>
      <c r="C264" s="99" t="e">
        <f>INDEX!#REF!</f>
        <v>#REF!</v>
      </c>
      <c r="D264" s="95"/>
      <c r="E264" s="90"/>
      <c r="F264" s="96"/>
      <c r="G264" s="97"/>
      <c r="H264" s="97"/>
      <c r="I264" s="97"/>
      <c r="J264" s="97"/>
      <c r="K264" s="110"/>
      <c r="L264" s="98"/>
    </row>
    <row r="265" spans="1:12" ht="15.75" hidden="1" customHeight="1" outlineLevel="1">
      <c r="A265" s="83"/>
      <c r="B265" s="96"/>
      <c r="C265" s="99" t="e">
        <f>INDEX!#REF!</f>
        <v>#REF!</v>
      </c>
      <c r="D265" s="95"/>
      <c r="E265" s="90"/>
      <c r="F265" s="96"/>
      <c r="G265" s="97"/>
      <c r="H265" s="97"/>
      <c r="I265" s="97"/>
      <c r="J265" s="97"/>
      <c r="K265" s="110"/>
      <c r="L265" s="98"/>
    </row>
    <row r="266" spans="1:12" ht="30" hidden="1" customHeight="1" outlineLevel="1">
      <c r="A266" s="83"/>
      <c r="B266" s="96"/>
      <c r="C266" s="99" t="e">
        <f>INDEX!#REF!</f>
        <v>#REF!</v>
      </c>
      <c r="D266" s="95"/>
      <c r="E266" s="90"/>
      <c r="F266" s="96"/>
      <c r="G266" s="97"/>
      <c r="H266" s="97"/>
      <c r="I266" s="97"/>
      <c r="J266" s="97"/>
      <c r="K266" s="110"/>
      <c r="L266" s="98"/>
    </row>
    <row r="267" spans="1:12" ht="30" hidden="1" customHeight="1" outlineLevel="1">
      <c r="A267" s="83"/>
      <c r="B267" s="96"/>
      <c r="C267" s="99" t="e">
        <f>INDEX!#REF!</f>
        <v>#REF!</v>
      </c>
      <c r="D267" s="95"/>
      <c r="E267" s="90"/>
      <c r="F267" s="96"/>
      <c r="G267" s="97"/>
      <c r="H267" s="97"/>
      <c r="I267" s="97"/>
      <c r="J267" s="97"/>
      <c r="K267" s="110"/>
      <c r="L267" s="98"/>
    </row>
    <row r="268" spans="1:12" ht="30" hidden="1" customHeight="1" outlineLevel="1">
      <c r="A268" s="83"/>
      <c r="B268" s="96"/>
      <c r="C268" s="99" t="e">
        <f>INDEX!#REF!</f>
        <v>#REF!</v>
      </c>
      <c r="D268" s="95"/>
      <c r="E268" s="90"/>
      <c r="F268" s="96"/>
      <c r="G268" s="97"/>
      <c r="H268" s="97"/>
      <c r="I268" s="97"/>
      <c r="J268" s="97"/>
      <c r="K268" s="110"/>
      <c r="L268" s="98"/>
    </row>
    <row r="269" spans="1:12" ht="45" hidden="1" customHeight="1" outlineLevel="1">
      <c r="A269" s="83"/>
      <c r="B269" s="96"/>
      <c r="C269" s="99" t="e">
        <f>INDEX!#REF!</f>
        <v>#REF!</v>
      </c>
      <c r="D269" s="95"/>
      <c r="E269" s="90"/>
      <c r="F269" s="96"/>
      <c r="G269" s="97"/>
      <c r="H269" s="97"/>
      <c r="I269" s="97"/>
      <c r="J269" s="97"/>
      <c r="K269" s="110"/>
      <c r="L269" s="98"/>
    </row>
    <row r="270" spans="1:12" ht="30" hidden="1" customHeight="1" outlineLevel="1">
      <c r="A270" s="83"/>
      <c r="B270" s="96"/>
      <c r="C270" s="99" t="e">
        <f>INDEX!#REF!</f>
        <v>#REF!</v>
      </c>
      <c r="D270" s="95"/>
      <c r="E270" s="90"/>
      <c r="F270" s="96"/>
      <c r="G270" s="97"/>
      <c r="H270" s="97"/>
      <c r="I270" s="97"/>
      <c r="J270" s="97"/>
      <c r="K270" s="110"/>
      <c r="L270" s="98"/>
    </row>
    <row r="271" spans="1:12" ht="75" hidden="1" customHeight="1" outlineLevel="1">
      <c r="A271" s="83"/>
      <c r="B271" s="96"/>
      <c r="C271" s="99" t="e">
        <f>INDEX!#REF!</f>
        <v>#REF!</v>
      </c>
      <c r="D271" s="95"/>
      <c r="E271" s="90"/>
      <c r="F271" s="96"/>
      <c r="G271" s="97"/>
      <c r="H271" s="97"/>
      <c r="I271" s="97"/>
      <c r="J271" s="97"/>
      <c r="K271" s="110"/>
      <c r="L271" s="98"/>
    </row>
    <row r="272" spans="1:12" ht="45" hidden="1" customHeight="1" outlineLevel="1">
      <c r="A272" s="83"/>
      <c r="B272" s="96"/>
      <c r="C272" s="99" t="e">
        <f>INDEX!#REF!</f>
        <v>#REF!</v>
      </c>
      <c r="D272" s="95"/>
      <c r="E272" s="90"/>
      <c r="F272" s="96"/>
      <c r="G272" s="97"/>
      <c r="H272" s="97"/>
      <c r="I272" s="97"/>
      <c r="J272" s="97"/>
      <c r="K272" s="110"/>
      <c r="L272" s="98"/>
    </row>
    <row r="273" spans="1:12" ht="15.75" hidden="1" customHeight="1" outlineLevel="1">
      <c r="A273" s="83"/>
      <c r="B273" s="96"/>
      <c r="C273" s="99" t="e">
        <f>INDEX!#REF!</f>
        <v>#REF!</v>
      </c>
      <c r="D273" s="95"/>
      <c r="E273" s="90"/>
      <c r="F273" s="96"/>
      <c r="G273" s="97"/>
      <c r="H273" s="97"/>
      <c r="I273" s="97"/>
      <c r="J273" s="97"/>
      <c r="K273" s="110"/>
      <c r="L273" s="98"/>
    </row>
    <row r="274" spans="1:12" ht="15.75" hidden="1" customHeight="1" outlineLevel="1">
      <c r="A274" s="83"/>
      <c r="B274" s="96"/>
      <c r="C274" s="99" t="e">
        <f>INDEX!#REF!</f>
        <v>#REF!</v>
      </c>
      <c r="D274" s="95"/>
      <c r="E274" s="90"/>
      <c r="F274" s="96"/>
      <c r="G274" s="97"/>
      <c r="H274" s="97"/>
      <c r="I274" s="97"/>
      <c r="J274" s="97"/>
      <c r="K274" s="110"/>
      <c r="L274" s="98"/>
    </row>
    <row r="275" spans="1:12" ht="15.75" hidden="1" customHeight="1" outlineLevel="1">
      <c r="A275" s="83"/>
      <c r="B275" s="96"/>
      <c r="C275" s="99" t="e">
        <f>INDEX!#REF!</f>
        <v>#REF!</v>
      </c>
      <c r="D275" s="95"/>
      <c r="E275" s="90"/>
      <c r="F275" s="96"/>
      <c r="G275" s="97"/>
      <c r="H275" s="97"/>
      <c r="I275" s="97"/>
      <c r="J275" s="97"/>
      <c r="K275" s="110"/>
      <c r="L275" s="98"/>
    </row>
    <row r="276" spans="1:12" ht="60" hidden="1" customHeight="1" outlineLevel="1">
      <c r="A276" s="83"/>
      <c r="B276" s="96"/>
      <c r="C276" s="99" t="e">
        <f>INDEX!#REF!</f>
        <v>#REF!</v>
      </c>
      <c r="D276" s="95"/>
      <c r="E276" s="90"/>
      <c r="F276" s="96"/>
      <c r="G276" s="97"/>
      <c r="H276" s="97"/>
      <c r="I276" s="97"/>
      <c r="J276" s="97"/>
      <c r="K276" s="110"/>
      <c r="L276" s="98"/>
    </row>
    <row r="277" spans="1:12" ht="15.75" hidden="1" customHeight="1" outlineLevel="1">
      <c r="A277" s="83"/>
      <c r="B277" s="96"/>
      <c r="C277" s="99" t="e">
        <f>INDEX!#REF!</f>
        <v>#REF!</v>
      </c>
      <c r="D277" s="95"/>
      <c r="E277" s="90"/>
      <c r="F277" s="96"/>
      <c r="G277" s="97"/>
      <c r="H277" s="97"/>
      <c r="I277" s="97"/>
      <c r="J277" s="97"/>
      <c r="K277" s="110"/>
      <c r="L277" s="98"/>
    </row>
    <row r="278" spans="1:12" ht="30" hidden="1" customHeight="1" outlineLevel="1">
      <c r="A278" s="83"/>
      <c r="B278" s="96"/>
      <c r="C278" s="99" t="e">
        <f>INDEX!#REF!</f>
        <v>#REF!</v>
      </c>
      <c r="D278" s="95"/>
      <c r="E278" s="90"/>
      <c r="F278" s="96"/>
      <c r="G278" s="97"/>
      <c r="H278" s="97"/>
      <c r="I278" s="97"/>
      <c r="J278" s="97"/>
      <c r="K278" s="110"/>
      <c r="L278" s="98"/>
    </row>
    <row r="279" spans="1:12" ht="30" hidden="1" customHeight="1" outlineLevel="1">
      <c r="A279" s="83"/>
      <c r="B279" s="96"/>
      <c r="C279" s="99" t="e">
        <f>INDEX!#REF!</f>
        <v>#REF!</v>
      </c>
      <c r="D279" s="95"/>
      <c r="E279" s="90"/>
      <c r="F279" s="96"/>
      <c r="G279" s="97"/>
      <c r="H279" s="97"/>
      <c r="I279" s="97"/>
      <c r="J279" s="97"/>
      <c r="K279" s="110"/>
      <c r="L279" s="98"/>
    </row>
    <row r="280" spans="1:12" ht="15.75" hidden="1" customHeight="1" outlineLevel="1">
      <c r="A280" s="83"/>
      <c r="B280" s="96"/>
      <c r="C280" s="99" t="e">
        <f>INDEX!#REF!</f>
        <v>#REF!</v>
      </c>
      <c r="D280" s="95"/>
      <c r="E280" s="90"/>
      <c r="F280" s="96"/>
      <c r="G280" s="97"/>
      <c r="H280" s="97"/>
      <c r="I280" s="97"/>
      <c r="J280" s="97"/>
      <c r="K280" s="110"/>
      <c r="L280" s="98"/>
    </row>
    <row r="281" spans="1:12" ht="15.75" hidden="1" customHeight="1" outlineLevel="1">
      <c r="A281" s="83"/>
      <c r="B281" s="96"/>
      <c r="C281" s="99" t="e">
        <f>INDEX!#REF!</f>
        <v>#REF!</v>
      </c>
      <c r="D281" s="95"/>
      <c r="E281" s="90"/>
      <c r="F281" s="96"/>
      <c r="G281" s="97"/>
      <c r="H281" s="97"/>
      <c r="I281" s="97"/>
      <c r="J281" s="97"/>
      <c r="K281" s="110"/>
      <c r="L281" s="98"/>
    </row>
    <row r="282" spans="1:12" ht="15.75" hidden="1" customHeight="1" outlineLevel="1">
      <c r="A282" s="83"/>
      <c r="B282" s="96"/>
      <c r="C282" s="99" t="e">
        <f>INDEX!#REF!</f>
        <v>#REF!</v>
      </c>
      <c r="D282" s="95"/>
      <c r="E282" s="90"/>
      <c r="F282" s="96"/>
      <c r="G282" s="97"/>
      <c r="H282" s="97"/>
      <c r="I282" s="97"/>
      <c r="J282" s="97"/>
      <c r="K282" s="110"/>
      <c r="L282" s="98"/>
    </row>
    <row r="283" spans="1:12" ht="15.75" hidden="1" customHeight="1" outlineLevel="1">
      <c r="A283" s="83"/>
      <c r="B283" s="96"/>
      <c r="C283" s="99" t="e">
        <f>INDEX!#REF!</f>
        <v>#REF!</v>
      </c>
      <c r="D283" s="95"/>
      <c r="E283" s="90"/>
      <c r="F283" s="96"/>
      <c r="G283" s="97"/>
      <c r="H283" s="97"/>
      <c r="I283" s="97"/>
      <c r="J283" s="97"/>
      <c r="K283" s="110"/>
      <c r="L283" s="98"/>
    </row>
    <row r="284" spans="1:12">
      <c r="A284" s="92"/>
      <c r="B284" s="86" t="s">
        <v>97</v>
      </c>
      <c r="C284" s="93" t="s">
        <v>88</v>
      </c>
      <c r="D284" s="88"/>
      <c r="E284" s="88"/>
      <c r="F284" s="86"/>
      <c r="G284" s="97"/>
      <c r="H284" s="97"/>
      <c r="I284" s="97"/>
      <c r="J284" s="97"/>
      <c r="K284" s="111"/>
      <c r="L284" s="98"/>
    </row>
    <row r="285" spans="1:12" collapsed="1">
      <c r="A285" s="83">
        <v>26</v>
      </c>
      <c r="B285" s="86" t="s">
        <v>9</v>
      </c>
      <c r="C285" s="93" t="s">
        <v>81</v>
      </c>
      <c r="D285" s="95" t="e">
        <f>#REF!</f>
        <v>#REF!</v>
      </c>
      <c r="E285" s="90" t="s">
        <v>15</v>
      </c>
      <c r="F285" s="96">
        <v>2</v>
      </c>
      <c r="G285" s="97" t="e">
        <f>#REF!</f>
        <v>#REF!</v>
      </c>
      <c r="H285" s="97" t="e">
        <f>G285*F285</f>
        <v>#REF!</v>
      </c>
      <c r="I285" s="97" t="e">
        <f t="shared" ref="I285:I318" si="16">H285*10%</f>
        <v>#REF!</v>
      </c>
      <c r="J285" s="97" t="e">
        <f t="shared" ref="J285:J318" si="17">I285+H285</f>
        <v>#REF!</v>
      </c>
      <c r="K285" s="110" t="e">
        <f>#REF!</f>
        <v>#REF!</v>
      </c>
      <c r="L285" s="98" t="e">
        <f>K285*F285</f>
        <v>#REF!</v>
      </c>
    </row>
    <row r="286" spans="1:12" ht="15.75" hidden="1" customHeight="1" outlineLevel="1">
      <c r="A286" s="83"/>
      <c r="B286" s="96"/>
      <c r="C286" s="99" t="e">
        <f>INDEX!#REF!</f>
        <v>#REF!</v>
      </c>
      <c r="D286" s="95"/>
      <c r="E286" s="90"/>
      <c r="F286" s="96"/>
      <c r="G286" s="97"/>
      <c r="H286" s="97"/>
      <c r="I286" s="97"/>
      <c r="J286" s="97"/>
      <c r="K286" s="110"/>
      <c r="L286" s="98"/>
    </row>
    <row r="287" spans="1:12" ht="15.75" hidden="1" customHeight="1" outlineLevel="1">
      <c r="A287" s="83"/>
      <c r="B287" s="96"/>
      <c r="C287" s="99" t="e">
        <f>INDEX!#REF!</f>
        <v>#REF!</v>
      </c>
      <c r="D287" s="95"/>
      <c r="E287" s="90"/>
      <c r="F287" s="96"/>
      <c r="G287" s="97"/>
      <c r="H287" s="97"/>
      <c r="I287" s="97"/>
      <c r="J287" s="97"/>
      <c r="K287" s="110"/>
      <c r="L287" s="98"/>
    </row>
    <row r="288" spans="1:12" ht="15.75" hidden="1" customHeight="1" outlineLevel="1">
      <c r="A288" s="83"/>
      <c r="B288" s="96"/>
      <c r="C288" s="99" t="e">
        <f>INDEX!#REF!</f>
        <v>#REF!</v>
      </c>
      <c r="D288" s="95"/>
      <c r="E288" s="90"/>
      <c r="F288" s="96"/>
      <c r="G288" s="97"/>
      <c r="H288" s="97"/>
      <c r="I288" s="97"/>
      <c r="J288" s="97"/>
      <c r="K288" s="110"/>
      <c r="L288" s="98"/>
    </row>
    <row r="289" spans="1:12" ht="15.75" hidden="1" customHeight="1" outlineLevel="1">
      <c r="A289" s="83"/>
      <c r="B289" s="96"/>
      <c r="C289" s="99" t="e">
        <f>INDEX!#REF!</f>
        <v>#REF!</v>
      </c>
      <c r="D289" s="95"/>
      <c r="E289" s="90"/>
      <c r="F289" s="96"/>
      <c r="G289" s="97"/>
      <c r="H289" s="97"/>
      <c r="I289" s="97"/>
      <c r="J289" s="97"/>
      <c r="K289" s="110"/>
      <c r="L289" s="98"/>
    </row>
    <row r="290" spans="1:12" ht="15.75" hidden="1" customHeight="1" outlineLevel="1">
      <c r="A290" s="83"/>
      <c r="B290" s="96"/>
      <c r="C290" s="99" t="e">
        <f>INDEX!#REF!</f>
        <v>#REF!</v>
      </c>
      <c r="D290" s="95"/>
      <c r="E290" s="90"/>
      <c r="F290" s="96"/>
      <c r="G290" s="97"/>
      <c r="H290" s="97"/>
      <c r="I290" s="97"/>
      <c r="J290" s="97"/>
      <c r="K290" s="110"/>
      <c r="L290" s="98"/>
    </row>
    <row r="291" spans="1:12" ht="15.75" hidden="1" customHeight="1" outlineLevel="1">
      <c r="A291" s="83"/>
      <c r="B291" s="96"/>
      <c r="C291" s="99" t="e">
        <f>INDEX!#REF!</f>
        <v>#REF!</v>
      </c>
      <c r="D291" s="95"/>
      <c r="E291" s="90"/>
      <c r="F291" s="96"/>
      <c r="G291" s="97"/>
      <c r="H291" s="97"/>
      <c r="I291" s="97"/>
      <c r="J291" s="97"/>
      <c r="K291" s="110"/>
      <c r="L291" s="98"/>
    </row>
    <row r="292" spans="1:12" ht="15.75" hidden="1" customHeight="1" outlineLevel="1">
      <c r="A292" s="83"/>
      <c r="B292" s="96"/>
      <c r="C292" s="99" t="e">
        <f>INDEX!#REF!</f>
        <v>#REF!</v>
      </c>
      <c r="D292" s="95"/>
      <c r="E292" s="90"/>
      <c r="F292" s="96"/>
      <c r="G292" s="97"/>
      <c r="H292" s="97"/>
      <c r="I292" s="97"/>
      <c r="J292" s="97"/>
      <c r="K292" s="110"/>
      <c r="L292" s="98"/>
    </row>
    <row r="293" spans="1:12" ht="15.75" hidden="1" customHeight="1" outlineLevel="1">
      <c r="A293" s="83"/>
      <c r="B293" s="96"/>
      <c r="C293" s="99" t="e">
        <f>INDEX!#REF!</f>
        <v>#REF!</v>
      </c>
      <c r="D293" s="95"/>
      <c r="E293" s="90"/>
      <c r="F293" s="96"/>
      <c r="G293" s="97"/>
      <c r="H293" s="97"/>
      <c r="I293" s="97"/>
      <c r="J293" s="97"/>
      <c r="K293" s="110"/>
      <c r="L293" s="98"/>
    </row>
    <row r="294" spans="1:12" ht="15.75" hidden="1" customHeight="1" outlineLevel="1">
      <c r="A294" s="83"/>
      <c r="B294" s="96"/>
      <c r="C294" s="99" t="e">
        <f>INDEX!#REF!</f>
        <v>#REF!</v>
      </c>
      <c r="D294" s="95"/>
      <c r="E294" s="90"/>
      <c r="F294" s="96"/>
      <c r="G294" s="97"/>
      <c r="H294" s="97"/>
      <c r="I294" s="97"/>
      <c r="J294" s="97"/>
      <c r="K294" s="110"/>
      <c r="L294" s="98"/>
    </row>
    <row r="295" spans="1:12" ht="15.75" hidden="1" customHeight="1" outlineLevel="1">
      <c r="A295" s="83"/>
      <c r="B295" s="96"/>
      <c r="C295" s="99" t="e">
        <f>INDEX!#REF!</f>
        <v>#REF!</v>
      </c>
      <c r="D295" s="95"/>
      <c r="E295" s="90"/>
      <c r="F295" s="96"/>
      <c r="G295" s="97"/>
      <c r="H295" s="97"/>
      <c r="I295" s="97"/>
      <c r="J295" s="97"/>
      <c r="K295" s="110"/>
      <c r="L295" s="98"/>
    </row>
    <row r="296" spans="1:12" ht="15.75" hidden="1" customHeight="1" outlineLevel="1">
      <c r="A296" s="83"/>
      <c r="B296" s="96"/>
      <c r="C296" s="99" t="e">
        <f>INDEX!#REF!</f>
        <v>#REF!</v>
      </c>
      <c r="D296" s="95"/>
      <c r="E296" s="90"/>
      <c r="F296" s="96"/>
      <c r="G296" s="97"/>
      <c r="H296" s="97"/>
      <c r="I296" s="97"/>
      <c r="J296" s="97"/>
      <c r="K296" s="110"/>
      <c r="L296" s="98"/>
    </row>
    <row r="297" spans="1:12" ht="15.75" hidden="1" customHeight="1" outlineLevel="1">
      <c r="A297" s="83"/>
      <c r="B297" s="96"/>
      <c r="C297" s="99" t="e">
        <f>INDEX!#REF!</f>
        <v>#REF!</v>
      </c>
      <c r="D297" s="95"/>
      <c r="E297" s="90"/>
      <c r="F297" s="96"/>
      <c r="G297" s="97"/>
      <c r="H297" s="97"/>
      <c r="I297" s="97"/>
      <c r="J297" s="97"/>
      <c r="K297" s="110"/>
      <c r="L297" s="98"/>
    </row>
    <row r="298" spans="1:12" ht="15.75" hidden="1" customHeight="1" outlineLevel="1">
      <c r="A298" s="83"/>
      <c r="B298" s="96"/>
      <c r="C298" s="99" t="e">
        <f>INDEX!#REF!</f>
        <v>#REF!</v>
      </c>
      <c r="D298" s="95"/>
      <c r="E298" s="90"/>
      <c r="F298" s="96"/>
      <c r="G298" s="97"/>
      <c r="H298" s="97"/>
      <c r="I298" s="97"/>
      <c r="J298" s="97"/>
      <c r="K298" s="110"/>
      <c r="L298" s="98"/>
    </row>
    <row r="299" spans="1:12" ht="15.75" hidden="1" customHeight="1" outlineLevel="1">
      <c r="A299" s="83"/>
      <c r="B299" s="96"/>
      <c r="C299" s="99" t="e">
        <f>INDEX!#REF!</f>
        <v>#REF!</v>
      </c>
      <c r="D299" s="95"/>
      <c r="E299" s="90"/>
      <c r="F299" s="96"/>
      <c r="G299" s="97"/>
      <c r="H299" s="97"/>
      <c r="I299" s="97"/>
      <c r="J299" s="97"/>
      <c r="K299" s="110"/>
      <c r="L299" s="98"/>
    </row>
    <row r="300" spans="1:12" ht="15.75" hidden="1" customHeight="1" outlineLevel="1">
      <c r="A300" s="83"/>
      <c r="B300" s="96"/>
      <c r="C300" s="99" t="e">
        <f>INDEX!#REF!</f>
        <v>#REF!</v>
      </c>
      <c r="D300" s="95"/>
      <c r="E300" s="90"/>
      <c r="F300" s="96"/>
      <c r="G300" s="97"/>
      <c r="H300" s="97"/>
      <c r="I300" s="97"/>
      <c r="J300" s="97"/>
      <c r="K300" s="110"/>
      <c r="L300" s="98"/>
    </row>
    <row r="301" spans="1:12" ht="15.75" hidden="1" customHeight="1" outlineLevel="1">
      <c r="A301" s="83"/>
      <c r="B301" s="96"/>
      <c r="C301" s="99" t="e">
        <f>INDEX!#REF!</f>
        <v>#REF!</v>
      </c>
      <c r="D301" s="95"/>
      <c r="E301" s="90"/>
      <c r="F301" s="96"/>
      <c r="G301" s="97"/>
      <c r="H301" s="97"/>
      <c r="I301" s="97"/>
      <c r="J301" s="97"/>
      <c r="K301" s="110"/>
      <c r="L301" s="98"/>
    </row>
    <row r="302" spans="1:12" ht="15.75" hidden="1" customHeight="1" outlineLevel="1">
      <c r="A302" s="83"/>
      <c r="B302" s="96"/>
      <c r="C302" s="99" t="e">
        <f>INDEX!#REF!</f>
        <v>#REF!</v>
      </c>
      <c r="D302" s="95"/>
      <c r="E302" s="90"/>
      <c r="F302" s="96"/>
      <c r="G302" s="97"/>
      <c r="H302" s="97"/>
      <c r="I302" s="97"/>
      <c r="J302" s="97"/>
      <c r="K302" s="110"/>
      <c r="L302" s="98"/>
    </row>
    <row r="303" spans="1:12" ht="15.75" hidden="1" customHeight="1" outlineLevel="1">
      <c r="A303" s="83"/>
      <c r="B303" s="96"/>
      <c r="C303" s="99" t="e">
        <f>INDEX!#REF!</f>
        <v>#REF!</v>
      </c>
      <c r="D303" s="95"/>
      <c r="E303" s="90"/>
      <c r="F303" s="96"/>
      <c r="G303" s="97"/>
      <c r="H303" s="97"/>
      <c r="I303" s="97"/>
      <c r="J303" s="97"/>
      <c r="K303" s="110"/>
      <c r="L303" s="98"/>
    </row>
    <row r="304" spans="1:12" ht="15.75" hidden="1" customHeight="1" outlineLevel="1">
      <c r="A304" s="83"/>
      <c r="B304" s="96"/>
      <c r="C304" s="99" t="e">
        <f>INDEX!#REF!</f>
        <v>#REF!</v>
      </c>
      <c r="D304" s="95"/>
      <c r="E304" s="90"/>
      <c r="F304" s="96"/>
      <c r="G304" s="97"/>
      <c r="H304" s="97"/>
      <c r="I304" s="97"/>
      <c r="J304" s="97"/>
      <c r="K304" s="110"/>
      <c r="L304" s="98"/>
    </row>
    <row r="305" spans="1:12" ht="15.75" hidden="1" customHeight="1" outlineLevel="1">
      <c r="A305" s="83"/>
      <c r="B305" s="96"/>
      <c r="C305" s="99" t="e">
        <f>INDEX!#REF!</f>
        <v>#REF!</v>
      </c>
      <c r="D305" s="95"/>
      <c r="E305" s="90"/>
      <c r="F305" s="96"/>
      <c r="G305" s="97"/>
      <c r="H305" s="97"/>
      <c r="I305" s="97"/>
      <c r="J305" s="97"/>
      <c r="K305" s="110"/>
      <c r="L305" s="98"/>
    </row>
    <row r="306" spans="1:12" ht="15.75" hidden="1" customHeight="1" outlineLevel="1">
      <c r="A306" s="83"/>
      <c r="B306" s="96"/>
      <c r="C306" s="99" t="e">
        <f>INDEX!#REF!</f>
        <v>#REF!</v>
      </c>
      <c r="D306" s="95"/>
      <c r="E306" s="90"/>
      <c r="F306" s="96"/>
      <c r="G306" s="97"/>
      <c r="H306" s="97"/>
      <c r="I306" s="97"/>
      <c r="J306" s="97"/>
      <c r="K306" s="110"/>
      <c r="L306" s="98"/>
    </row>
    <row r="307" spans="1:12" ht="15.75" hidden="1" customHeight="1" outlineLevel="1">
      <c r="A307" s="83"/>
      <c r="B307" s="96"/>
      <c r="C307" s="99" t="e">
        <f>INDEX!#REF!</f>
        <v>#REF!</v>
      </c>
      <c r="D307" s="95"/>
      <c r="E307" s="90"/>
      <c r="F307" s="96"/>
      <c r="G307" s="97"/>
      <c r="H307" s="97"/>
      <c r="I307" s="97"/>
      <c r="J307" s="97"/>
      <c r="K307" s="110"/>
      <c r="L307" s="98"/>
    </row>
    <row r="308" spans="1:12" ht="15.75" hidden="1" customHeight="1" outlineLevel="1">
      <c r="A308" s="83"/>
      <c r="B308" s="96"/>
      <c r="C308" s="99" t="e">
        <f>INDEX!#REF!</f>
        <v>#REF!</v>
      </c>
      <c r="D308" s="95"/>
      <c r="E308" s="90"/>
      <c r="F308" s="96"/>
      <c r="G308" s="97"/>
      <c r="H308" s="97"/>
      <c r="I308" s="97"/>
      <c r="J308" s="97"/>
      <c r="K308" s="110"/>
      <c r="L308" s="98"/>
    </row>
    <row r="309" spans="1:12" ht="15.75" hidden="1" customHeight="1" outlineLevel="1">
      <c r="A309" s="83"/>
      <c r="B309" s="96"/>
      <c r="C309" s="99" t="e">
        <f>INDEX!#REF!</f>
        <v>#REF!</v>
      </c>
      <c r="D309" s="95"/>
      <c r="E309" s="90"/>
      <c r="F309" s="96"/>
      <c r="G309" s="97"/>
      <c r="H309" s="97"/>
      <c r="I309" s="97"/>
      <c r="J309" s="97"/>
      <c r="K309" s="110"/>
      <c r="L309" s="98"/>
    </row>
    <row r="310" spans="1:12" ht="30" hidden="1" customHeight="1" outlineLevel="1">
      <c r="A310" s="83"/>
      <c r="B310" s="96"/>
      <c r="C310" s="99" t="e">
        <f>INDEX!#REF!</f>
        <v>#REF!</v>
      </c>
      <c r="D310" s="95"/>
      <c r="E310" s="90"/>
      <c r="F310" s="96"/>
      <c r="G310" s="97"/>
      <c r="H310" s="97"/>
      <c r="I310" s="97"/>
      <c r="J310" s="97"/>
      <c r="K310" s="110"/>
      <c r="L310" s="98"/>
    </row>
    <row r="311" spans="1:12" ht="30" hidden="1" customHeight="1" outlineLevel="1">
      <c r="A311" s="83"/>
      <c r="B311" s="96"/>
      <c r="C311" s="99" t="e">
        <f>INDEX!#REF!</f>
        <v>#REF!</v>
      </c>
      <c r="D311" s="95"/>
      <c r="E311" s="90"/>
      <c r="F311" s="96"/>
      <c r="G311" s="97"/>
      <c r="H311" s="97"/>
      <c r="I311" s="97"/>
      <c r="J311" s="97"/>
      <c r="K311" s="110"/>
      <c r="L311" s="98"/>
    </row>
    <row r="312" spans="1:12" ht="30" hidden="1" customHeight="1" outlineLevel="1">
      <c r="A312" s="83"/>
      <c r="B312" s="96"/>
      <c r="C312" s="99" t="e">
        <f>INDEX!#REF!</f>
        <v>#REF!</v>
      </c>
      <c r="D312" s="95"/>
      <c r="E312" s="90"/>
      <c r="F312" s="96"/>
      <c r="G312" s="97"/>
      <c r="H312" s="97"/>
      <c r="I312" s="97"/>
      <c r="J312" s="97"/>
      <c r="K312" s="110"/>
      <c r="L312" s="98"/>
    </row>
    <row r="313" spans="1:12" ht="30" hidden="1" customHeight="1" outlineLevel="1">
      <c r="A313" s="83"/>
      <c r="B313" s="96"/>
      <c r="C313" s="99" t="e">
        <f>INDEX!#REF!</f>
        <v>#REF!</v>
      </c>
      <c r="D313" s="95"/>
      <c r="E313" s="90"/>
      <c r="F313" s="96"/>
      <c r="G313" s="97"/>
      <c r="H313" s="97"/>
      <c r="I313" s="97"/>
      <c r="J313" s="97"/>
      <c r="K313" s="110"/>
      <c r="L313" s="98"/>
    </row>
    <row r="314" spans="1:12" ht="30" hidden="1" customHeight="1" outlineLevel="1">
      <c r="A314" s="83"/>
      <c r="B314" s="96"/>
      <c r="C314" s="99" t="e">
        <f>INDEX!#REF!</f>
        <v>#REF!</v>
      </c>
      <c r="D314" s="95"/>
      <c r="E314" s="90"/>
      <c r="F314" s="96"/>
      <c r="G314" s="97"/>
      <c r="H314" s="97"/>
      <c r="I314" s="97"/>
      <c r="J314" s="97"/>
      <c r="K314" s="110"/>
      <c r="L314" s="98"/>
    </row>
    <row r="315" spans="1:12" ht="15.75" hidden="1" customHeight="1" outlineLevel="1">
      <c r="A315" s="83"/>
      <c r="B315" s="96"/>
      <c r="C315" s="99" t="e">
        <f>INDEX!#REF!</f>
        <v>#REF!</v>
      </c>
      <c r="D315" s="95"/>
      <c r="E315" s="90"/>
      <c r="F315" s="96"/>
      <c r="G315" s="97"/>
      <c r="H315" s="97"/>
      <c r="I315" s="97"/>
      <c r="J315" s="97"/>
      <c r="K315" s="110"/>
      <c r="L315" s="98"/>
    </row>
    <row r="316" spans="1:12" ht="15.75" hidden="1" customHeight="1" outlineLevel="1">
      <c r="A316" s="83"/>
      <c r="B316" s="96"/>
      <c r="C316" s="99" t="e">
        <f>INDEX!#REF!</f>
        <v>#REF!</v>
      </c>
      <c r="D316" s="95"/>
      <c r="E316" s="90"/>
      <c r="F316" s="96"/>
      <c r="G316" s="97"/>
      <c r="H316" s="97"/>
      <c r="I316" s="97"/>
      <c r="J316" s="97"/>
      <c r="K316" s="110"/>
      <c r="L316" s="98"/>
    </row>
    <row r="317" spans="1:12">
      <c r="A317" s="83"/>
      <c r="B317" s="86" t="s">
        <v>98</v>
      </c>
      <c r="C317" s="93" t="s">
        <v>117</v>
      </c>
      <c r="D317" s="95"/>
      <c r="E317" s="90"/>
      <c r="F317" s="96"/>
      <c r="G317" s="97"/>
      <c r="H317" s="97"/>
      <c r="I317" s="97"/>
      <c r="J317" s="97"/>
      <c r="K317" s="110"/>
      <c r="L317" s="98"/>
    </row>
    <row r="318" spans="1:12" collapsed="1">
      <c r="A318" s="83">
        <v>7</v>
      </c>
      <c r="B318" s="86" t="s">
        <v>232</v>
      </c>
      <c r="C318" s="93" t="s">
        <v>137</v>
      </c>
      <c r="D318" s="95" t="e">
        <f>VLOOKUP(A318,Price,5)</f>
        <v>#REF!</v>
      </c>
      <c r="E318" s="90" t="s">
        <v>15</v>
      </c>
      <c r="F318" s="96">
        <v>2</v>
      </c>
      <c r="G318" s="97" t="e">
        <f>VLOOKUP(A318,Price,4)</f>
        <v>#REF!</v>
      </c>
      <c r="H318" s="97" t="e">
        <f>G318*F318</f>
        <v>#REF!</v>
      </c>
      <c r="I318" s="97" t="e">
        <f t="shared" si="16"/>
        <v>#REF!</v>
      </c>
      <c r="J318" s="97" t="e">
        <f t="shared" si="17"/>
        <v>#REF!</v>
      </c>
      <c r="K318" s="110" t="e">
        <f>VLOOKUP(A318,Price,3)</f>
        <v>#REF!</v>
      </c>
      <c r="L318" s="98" t="e">
        <f>K318*F318</f>
        <v>#REF!</v>
      </c>
    </row>
    <row r="319" spans="1:12" ht="15.75" hidden="1" customHeight="1" outlineLevel="1">
      <c r="A319" s="83"/>
      <c r="B319" s="96"/>
      <c r="C319" s="99" t="e">
        <f>INDEX!#REF!</f>
        <v>#REF!</v>
      </c>
      <c r="D319" s="95"/>
      <c r="E319" s="90"/>
      <c r="F319" s="96"/>
      <c r="G319" s="97"/>
      <c r="H319" s="97"/>
      <c r="I319" s="97"/>
      <c r="J319" s="97"/>
      <c r="K319" s="110"/>
      <c r="L319" s="98"/>
    </row>
    <row r="320" spans="1:12" ht="15.75" hidden="1" customHeight="1" outlineLevel="1">
      <c r="A320" s="83"/>
      <c r="B320" s="96"/>
      <c r="C320" s="99" t="e">
        <f>INDEX!#REF!</f>
        <v>#REF!</v>
      </c>
      <c r="D320" s="95"/>
      <c r="E320" s="90"/>
      <c r="F320" s="96"/>
      <c r="G320" s="97"/>
      <c r="H320" s="97"/>
      <c r="I320" s="97"/>
      <c r="J320" s="97"/>
      <c r="K320" s="110"/>
      <c r="L320" s="98"/>
    </row>
    <row r="321" spans="1:12" ht="15.75" hidden="1" customHeight="1" outlineLevel="1">
      <c r="A321" s="83"/>
      <c r="B321" s="96"/>
      <c r="C321" s="99" t="e">
        <f>INDEX!#REF!</f>
        <v>#REF!</v>
      </c>
      <c r="D321" s="95"/>
      <c r="E321" s="90"/>
      <c r="F321" s="96"/>
      <c r="G321" s="97"/>
      <c r="H321" s="97"/>
      <c r="I321" s="97"/>
      <c r="J321" s="97"/>
      <c r="K321" s="110"/>
      <c r="L321" s="98"/>
    </row>
    <row r="322" spans="1:12" ht="15.75" hidden="1" customHeight="1" outlineLevel="1">
      <c r="A322" s="83"/>
      <c r="B322" s="96"/>
      <c r="C322" s="99" t="e">
        <f>INDEX!#REF!</f>
        <v>#REF!</v>
      </c>
      <c r="D322" s="95"/>
      <c r="E322" s="90"/>
      <c r="F322" s="96"/>
      <c r="G322" s="97"/>
      <c r="H322" s="97"/>
      <c r="I322" s="97"/>
      <c r="J322" s="97"/>
      <c r="K322" s="110"/>
      <c r="L322" s="98"/>
    </row>
    <row r="323" spans="1:12" ht="15.75" hidden="1" customHeight="1" outlineLevel="1">
      <c r="A323" s="83"/>
      <c r="B323" s="96"/>
      <c r="C323" s="99" t="e">
        <f>INDEX!#REF!</f>
        <v>#REF!</v>
      </c>
      <c r="D323" s="95"/>
      <c r="E323" s="90"/>
      <c r="F323" s="96"/>
      <c r="G323" s="97"/>
      <c r="H323" s="97"/>
      <c r="I323" s="97"/>
      <c r="J323" s="97"/>
      <c r="K323" s="110"/>
      <c r="L323" s="98"/>
    </row>
    <row r="324" spans="1:12" ht="15.75" hidden="1" customHeight="1" outlineLevel="1">
      <c r="A324" s="83"/>
      <c r="B324" s="96"/>
      <c r="C324" s="99" t="e">
        <f>INDEX!#REF!</f>
        <v>#REF!</v>
      </c>
      <c r="D324" s="95"/>
      <c r="E324" s="90"/>
      <c r="F324" s="96"/>
      <c r="G324" s="97"/>
      <c r="H324" s="97"/>
      <c r="I324" s="97"/>
      <c r="J324" s="97"/>
      <c r="K324" s="110"/>
      <c r="L324" s="98"/>
    </row>
    <row r="325" spans="1:12" ht="15.75" hidden="1" customHeight="1" outlineLevel="1">
      <c r="A325" s="83"/>
      <c r="B325" s="96"/>
      <c r="C325" s="99" t="e">
        <f>INDEX!#REF!</f>
        <v>#REF!</v>
      </c>
      <c r="D325" s="95"/>
      <c r="E325" s="90"/>
      <c r="F325" s="96"/>
      <c r="G325" s="97"/>
      <c r="H325" s="97"/>
      <c r="I325" s="97"/>
      <c r="J325" s="97"/>
      <c r="K325" s="110"/>
      <c r="L325" s="98"/>
    </row>
    <row r="326" spans="1:12" ht="15.75" hidden="1" customHeight="1" outlineLevel="1">
      <c r="A326" s="83"/>
      <c r="B326" s="96"/>
      <c r="C326" s="99" t="e">
        <f>INDEX!#REF!</f>
        <v>#REF!</v>
      </c>
      <c r="D326" s="95"/>
      <c r="E326" s="90"/>
      <c r="F326" s="96"/>
      <c r="G326" s="97"/>
      <c r="H326" s="97"/>
      <c r="I326" s="97"/>
      <c r="J326" s="97"/>
      <c r="K326" s="110"/>
      <c r="L326" s="98"/>
    </row>
    <row r="327" spans="1:12" ht="15.75" hidden="1" customHeight="1" outlineLevel="1">
      <c r="A327" s="83"/>
      <c r="B327" s="96"/>
      <c r="C327" s="99" t="e">
        <f>INDEX!#REF!</f>
        <v>#REF!</v>
      </c>
      <c r="D327" s="95"/>
      <c r="E327" s="90"/>
      <c r="F327" s="96"/>
      <c r="G327" s="97"/>
      <c r="H327" s="97"/>
      <c r="I327" s="97"/>
      <c r="J327" s="97"/>
      <c r="K327" s="110"/>
      <c r="L327" s="98"/>
    </row>
    <row r="328" spans="1:12" ht="15.75" hidden="1" customHeight="1" outlineLevel="1">
      <c r="A328" s="83"/>
      <c r="B328" s="96"/>
      <c r="C328" s="99" t="e">
        <f>INDEX!#REF!</f>
        <v>#REF!</v>
      </c>
      <c r="D328" s="95"/>
      <c r="E328" s="90"/>
      <c r="F328" s="96"/>
      <c r="G328" s="97"/>
      <c r="H328" s="97"/>
      <c r="I328" s="97"/>
      <c r="J328" s="97"/>
      <c r="K328" s="110"/>
      <c r="L328" s="98"/>
    </row>
    <row r="329" spans="1:12" ht="15.75" hidden="1" customHeight="1" outlineLevel="1">
      <c r="A329" s="83"/>
      <c r="B329" s="96"/>
      <c r="C329" s="99" t="e">
        <f>INDEX!#REF!</f>
        <v>#REF!</v>
      </c>
      <c r="D329" s="95"/>
      <c r="E329" s="90"/>
      <c r="F329" s="96"/>
      <c r="G329" s="97"/>
      <c r="H329" s="97"/>
      <c r="I329" s="97"/>
      <c r="J329" s="97"/>
      <c r="K329" s="110"/>
      <c r="L329" s="98"/>
    </row>
    <row r="330" spans="1:12" ht="15.75" hidden="1" customHeight="1" outlineLevel="1">
      <c r="A330" s="83"/>
      <c r="B330" s="96"/>
      <c r="C330" s="99" t="e">
        <f>INDEX!#REF!</f>
        <v>#REF!</v>
      </c>
      <c r="D330" s="95"/>
      <c r="E330" s="90"/>
      <c r="F330" s="96"/>
      <c r="G330" s="97"/>
      <c r="H330" s="97"/>
      <c r="I330" s="97"/>
      <c r="J330" s="97"/>
      <c r="K330" s="110"/>
      <c r="L330" s="98"/>
    </row>
    <row r="331" spans="1:12" ht="15.75" hidden="1" customHeight="1" outlineLevel="1">
      <c r="A331" s="83"/>
      <c r="B331" s="96"/>
      <c r="C331" s="99" t="e">
        <f>INDEX!#REF!</f>
        <v>#REF!</v>
      </c>
      <c r="D331" s="95"/>
      <c r="E331" s="90"/>
      <c r="F331" s="96"/>
      <c r="G331" s="97"/>
      <c r="H331" s="97"/>
      <c r="I331" s="97"/>
      <c r="J331" s="97"/>
      <c r="K331" s="110"/>
      <c r="L331" s="98"/>
    </row>
    <row r="332" spans="1:12" ht="15.75" hidden="1" customHeight="1" outlineLevel="1">
      <c r="A332" s="83"/>
      <c r="B332" s="96"/>
      <c r="C332" s="99" t="e">
        <f>INDEX!#REF!</f>
        <v>#REF!</v>
      </c>
      <c r="D332" s="95"/>
      <c r="E332" s="90"/>
      <c r="F332" s="96"/>
      <c r="G332" s="97"/>
      <c r="H332" s="97"/>
      <c r="I332" s="97"/>
      <c r="J332" s="97"/>
      <c r="K332" s="110"/>
      <c r="L332" s="98"/>
    </row>
    <row r="333" spans="1:12" ht="15.75" hidden="1" customHeight="1" outlineLevel="1">
      <c r="A333" s="83"/>
      <c r="B333" s="96"/>
      <c r="C333" s="99" t="e">
        <f>INDEX!#REF!</f>
        <v>#REF!</v>
      </c>
      <c r="D333" s="95"/>
      <c r="E333" s="90"/>
      <c r="F333" s="96"/>
      <c r="G333" s="97"/>
      <c r="H333" s="97"/>
      <c r="I333" s="97"/>
      <c r="J333" s="97"/>
      <c r="K333" s="110"/>
      <c r="L333" s="98"/>
    </row>
    <row r="334" spans="1:12" ht="15.75" hidden="1" customHeight="1" outlineLevel="1">
      <c r="A334" s="83"/>
      <c r="B334" s="96"/>
      <c r="C334" s="99" t="e">
        <f>INDEX!#REF!</f>
        <v>#REF!</v>
      </c>
      <c r="D334" s="95"/>
      <c r="E334" s="90"/>
      <c r="F334" s="96"/>
      <c r="G334" s="97"/>
      <c r="H334" s="97"/>
      <c r="I334" s="97"/>
      <c r="J334" s="97"/>
      <c r="K334" s="110"/>
      <c r="L334" s="98"/>
    </row>
    <row r="335" spans="1:12" ht="15.75" hidden="1" customHeight="1" outlineLevel="1">
      <c r="A335" s="83"/>
      <c r="B335" s="96"/>
      <c r="C335" s="99" t="e">
        <f>INDEX!#REF!</f>
        <v>#REF!</v>
      </c>
      <c r="D335" s="95"/>
      <c r="E335" s="90"/>
      <c r="F335" s="96"/>
      <c r="G335" s="97"/>
      <c r="H335" s="97"/>
      <c r="I335" s="97"/>
      <c r="J335" s="97"/>
      <c r="K335" s="110"/>
      <c r="L335" s="98"/>
    </row>
    <row r="336" spans="1:12" ht="15.75" hidden="1" customHeight="1" outlineLevel="1">
      <c r="A336" s="83"/>
      <c r="B336" s="96"/>
      <c r="C336" s="99" t="e">
        <f>INDEX!#REF!</f>
        <v>#REF!</v>
      </c>
      <c r="D336" s="95"/>
      <c r="E336" s="90"/>
      <c r="F336" s="96"/>
      <c r="G336" s="97"/>
      <c r="H336" s="97"/>
      <c r="I336" s="97"/>
      <c r="J336" s="97"/>
      <c r="K336" s="110"/>
      <c r="L336" s="98"/>
    </row>
    <row r="337" spans="1:12" ht="15.75" hidden="1" customHeight="1" outlineLevel="1">
      <c r="A337" s="83"/>
      <c r="B337" s="96"/>
      <c r="C337" s="99" t="e">
        <f>INDEX!#REF!</f>
        <v>#REF!</v>
      </c>
      <c r="D337" s="95"/>
      <c r="E337" s="90"/>
      <c r="F337" s="96"/>
      <c r="G337" s="97"/>
      <c r="H337" s="97"/>
      <c r="I337" s="97"/>
      <c r="J337" s="97"/>
      <c r="K337" s="110"/>
      <c r="L337" s="98"/>
    </row>
    <row r="338" spans="1:12" ht="15.75" hidden="1" customHeight="1" outlineLevel="1">
      <c r="A338" s="83"/>
      <c r="B338" s="96"/>
      <c r="C338" s="99" t="e">
        <f>INDEX!#REF!</f>
        <v>#REF!</v>
      </c>
      <c r="D338" s="95"/>
      <c r="E338" s="90"/>
      <c r="F338" s="96"/>
      <c r="G338" s="97"/>
      <c r="H338" s="97"/>
      <c r="I338" s="97"/>
      <c r="J338" s="97"/>
      <c r="K338" s="110"/>
      <c r="L338" s="98"/>
    </row>
    <row r="339" spans="1:12" ht="15.75" hidden="1" customHeight="1" outlineLevel="1">
      <c r="A339" s="83"/>
      <c r="B339" s="96"/>
      <c r="C339" s="99" t="e">
        <f>INDEX!#REF!</f>
        <v>#REF!</v>
      </c>
      <c r="D339" s="95"/>
      <c r="E339" s="90"/>
      <c r="F339" s="96"/>
      <c r="G339" s="97"/>
      <c r="H339" s="97"/>
      <c r="I339" s="97"/>
      <c r="J339" s="97"/>
      <c r="K339" s="110"/>
      <c r="L339" s="98"/>
    </row>
    <row r="340" spans="1:12" ht="15.75" hidden="1" customHeight="1" outlineLevel="1">
      <c r="A340" s="83"/>
      <c r="B340" s="96"/>
      <c r="C340" s="99" t="e">
        <f>INDEX!#REF!</f>
        <v>#REF!</v>
      </c>
      <c r="D340" s="95"/>
      <c r="E340" s="90"/>
      <c r="F340" s="96"/>
      <c r="G340" s="97"/>
      <c r="H340" s="97"/>
      <c r="I340" s="97"/>
      <c r="J340" s="97"/>
      <c r="K340" s="110"/>
      <c r="L340" s="98"/>
    </row>
    <row r="341" spans="1:12" ht="30" hidden="1" customHeight="1" outlineLevel="1">
      <c r="A341" s="83"/>
      <c r="B341" s="96"/>
      <c r="C341" s="99" t="e">
        <f>INDEX!#REF!</f>
        <v>#REF!</v>
      </c>
      <c r="D341" s="95"/>
      <c r="E341" s="90"/>
      <c r="F341" s="96"/>
      <c r="G341" s="97"/>
      <c r="H341" s="97"/>
      <c r="I341" s="97"/>
      <c r="J341" s="97"/>
      <c r="K341" s="110"/>
      <c r="L341" s="98"/>
    </row>
    <row r="342" spans="1:12" ht="30" hidden="1" customHeight="1" outlineLevel="1">
      <c r="A342" s="83"/>
      <c r="B342" s="96"/>
      <c r="C342" s="99" t="e">
        <f>INDEX!#REF!</f>
        <v>#REF!</v>
      </c>
      <c r="D342" s="95"/>
      <c r="E342" s="90"/>
      <c r="F342" s="96"/>
      <c r="G342" s="97"/>
      <c r="H342" s="97"/>
      <c r="I342" s="97"/>
      <c r="J342" s="97"/>
      <c r="K342" s="110"/>
      <c r="L342" s="98"/>
    </row>
    <row r="343" spans="1:12" ht="30" hidden="1" customHeight="1" outlineLevel="1">
      <c r="A343" s="83"/>
      <c r="B343" s="96"/>
      <c r="C343" s="99" t="e">
        <f>INDEX!#REF!</f>
        <v>#REF!</v>
      </c>
      <c r="D343" s="95"/>
      <c r="E343" s="90"/>
      <c r="F343" s="96"/>
      <c r="G343" s="97"/>
      <c r="H343" s="97"/>
      <c r="I343" s="97"/>
      <c r="J343" s="97"/>
      <c r="K343" s="110"/>
      <c r="L343" s="98"/>
    </row>
    <row r="344" spans="1:12" ht="30" hidden="1" customHeight="1" outlineLevel="1">
      <c r="A344" s="83"/>
      <c r="B344" s="96"/>
      <c r="C344" s="99" t="e">
        <f>INDEX!#REF!</f>
        <v>#REF!</v>
      </c>
      <c r="D344" s="95"/>
      <c r="E344" s="90"/>
      <c r="F344" s="96"/>
      <c r="G344" s="97"/>
      <c r="H344" s="97"/>
      <c r="I344" s="97"/>
      <c r="J344" s="97"/>
      <c r="K344" s="110"/>
      <c r="L344" s="98"/>
    </row>
    <row r="345" spans="1:12" ht="30" hidden="1" customHeight="1" outlineLevel="1">
      <c r="A345" s="83"/>
      <c r="B345" s="96"/>
      <c r="C345" s="99" t="e">
        <f>INDEX!#REF!</f>
        <v>#REF!</v>
      </c>
      <c r="D345" s="95"/>
      <c r="E345" s="90"/>
      <c r="F345" s="96"/>
      <c r="G345" s="97"/>
      <c r="H345" s="97"/>
      <c r="I345" s="97"/>
      <c r="J345" s="97"/>
      <c r="K345" s="110"/>
      <c r="L345" s="98"/>
    </row>
    <row r="346" spans="1:12" ht="15.75" hidden="1" customHeight="1" outlineLevel="1">
      <c r="A346" s="83"/>
      <c r="B346" s="96"/>
      <c r="C346" s="99" t="e">
        <f>INDEX!#REF!</f>
        <v>#REF!</v>
      </c>
      <c r="D346" s="95"/>
      <c r="E346" s="90"/>
      <c r="F346" s="96"/>
      <c r="G346" s="97"/>
      <c r="H346" s="97"/>
      <c r="I346" s="97"/>
      <c r="J346" s="97"/>
      <c r="K346" s="110"/>
      <c r="L346" s="98"/>
    </row>
    <row r="347" spans="1:12" ht="15.75" hidden="1" customHeight="1" outlineLevel="1">
      <c r="A347" s="83"/>
      <c r="B347" s="96"/>
      <c r="C347" s="99" t="e">
        <f>INDEX!#REF!</f>
        <v>#REF!</v>
      </c>
      <c r="D347" s="95"/>
      <c r="E347" s="90"/>
      <c r="F347" s="96"/>
      <c r="G347" s="97"/>
      <c r="H347" s="97"/>
      <c r="I347" s="97"/>
      <c r="J347" s="97"/>
      <c r="K347" s="110"/>
      <c r="L347" s="98"/>
    </row>
    <row r="348" spans="1:12">
      <c r="A348" s="83"/>
      <c r="B348" s="86" t="s">
        <v>12</v>
      </c>
      <c r="C348" s="93" t="s">
        <v>89</v>
      </c>
      <c r="D348" s="100"/>
      <c r="E348" s="90"/>
      <c r="F348" s="96"/>
      <c r="G348" s="97"/>
      <c r="H348" s="89" t="e">
        <f>SUBTOTAL(9,H350:H405)</f>
        <v>#REF!</v>
      </c>
      <c r="I348" s="89" t="e">
        <f t="shared" ref="I348:J348" si="18">SUBTOTAL(9,I350:I405)</f>
        <v>#REF!</v>
      </c>
      <c r="J348" s="89" t="e">
        <f t="shared" si="18"/>
        <v>#REF!</v>
      </c>
      <c r="K348" s="111"/>
      <c r="L348" s="91" t="e">
        <f>SUBTOTAL(9,L350:L405)</f>
        <v>#REF!</v>
      </c>
    </row>
    <row r="349" spans="1:12">
      <c r="A349" s="83"/>
      <c r="B349" s="86" t="s">
        <v>100</v>
      </c>
      <c r="C349" s="102" t="s">
        <v>83</v>
      </c>
      <c r="D349" s="86"/>
      <c r="E349" s="86"/>
      <c r="F349" s="86"/>
      <c r="G349" s="86"/>
      <c r="H349" s="86"/>
      <c r="I349" s="97"/>
      <c r="J349" s="97"/>
      <c r="K349" s="112"/>
      <c r="L349" s="86"/>
    </row>
    <row r="350" spans="1:12" collapsed="1">
      <c r="A350" s="83">
        <v>15</v>
      </c>
      <c r="B350" s="86" t="s">
        <v>8</v>
      </c>
      <c r="C350" s="93" t="s">
        <v>84</v>
      </c>
      <c r="D350" s="95" t="e">
        <f>VLOOKUP(A350,Price,5)</f>
        <v>#REF!</v>
      </c>
      <c r="E350" s="90" t="s">
        <v>15</v>
      </c>
      <c r="F350" s="96">
        <v>2</v>
      </c>
      <c r="G350" s="97" t="e">
        <f>VLOOKUP(A350,Price,4)</f>
        <v>#REF!</v>
      </c>
      <c r="H350" s="97" t="e">
        <f>G350*F350</f>
        <v>#REF!</v>
      </c>
      <c r="I350" s="97" t="e">
        <f t="shared" ref="I350:I387" si="19">H350*10%</f>
        <v>#REF!</v>
      </c>
      <c r="J350" s="97" t="e">
        <f t="shared" ref="J350:J387" si="20">I350+H350</f>
        <v>#REF!</v>
      </c>
      <c r="K350" s="110" t="e">
        <f>VLOOKUP(A350,Price,3)</f>
        <v>#REF!</v>
      </c>
      <c r="L350" s="98" t="e">
        <f>K350*F350</f>
        <v>#REF!</v>
      </c>
    </row>
    <row r="351" spans="1:12" ht="30" hidden="1" customHeight="1" outlineLevel="1">
      <c r="A351" s="83"/>
      <c r="B351" s="96"/>
      <c r="C351" s="103" t="e">
        <f>INDEX!#REF!</f>
        <v>#REF!</v>
      </c>
      <c r="D351" s="95"/>
      <c r="E351" s="90"/>
      <c r="F351" s="96"/>
      <c r="G351" s="97"/>
      <c r="H351" s="97"/>
      <c r="I351" s="97"/>
      <c r="J351" s="97"/>
      <c r="K351" s="110"/>
      <c r="L351" s="98"/>
    </row>
    <row r="352" spans="1:12" ht="15.75" hidden="1" customHeight="1" outlineLevel="1">
      <c r="A352" s="83"/>
      <c r="B352" s="96"/>
      <c r="C352" s="99" t="e">
        <f>INDEX!#REF!</f>
        <v>#REF!</v>
      </c>
      <c r="D352" s="95"/>
      <c r="E352" s="90"/>
      <c r="F352" s="96"/>
      <c r="G352" s="97"/>
      <c r="H352" s="97"/>
      <c r="I352" s="97"/>
      <c r="J352" s="97"/>
      <c r="K352" s="110"/>
      <c r="L352" s="98"/>
    </row>
    <row r="353" spans="1:12" ht="15.75" hidden="1" customHeight="1" outlineLevel="1">
      <c r="A353" s="83"/>
      <c r="B353" s="96"/>
      <c r="C353" s="99" t="e">
        <f>INDEX!#REF!</f>
        <v>#REF!</v>
      </c>
      <c r="D353" s="95"/>
      <c r="E353" s="90"/>
      <c r="F353" s="96"/>
      <c r="G353" s="97"/>
      <c r="H353" s="97"/>
      <c r="I353" s="97"/>
      <c r="J353" s="97"/>
      <c r="K353" s="110"/>
      <c r="L353" s="98"/>
    </row>
    <row r="354" spans="1:12" ht="15.75" hidden="1" customHeight="1" outlineLevel="1">
      <c r="A354" s="83"/>
      <c r="B354" s="96"/>
      <c r="C354" s="99" t="e">
        <f>INDEX!#REF!</f>
        <v>#REF!</v>
      </c>
      <c r="D354" s="95"/>
      <c r="E354" s="90"/>
      <c r="F354" s="96"/>
      <c r="G354" s="97"/>
      <c r="H354" s="97"/>
      <c r="I354" s="97"/>
      <c r="J354" s="97"/>
      <c r="K354" s="110"/>
      <c r="L354" s="98"/>
    </row>
    <row r="355" spans="1:12" ht="15.75" hidden="1" customHeight="1" outlineLevel="1">
      <c r="A355" s="83"/>
      <c r="B355" s="96"/>
      <c r="C355" s="99" t="e">
        <f>INDEX!#REF!</f>
        <v>#REF!</v>
      </c>
      <c r="D355" s="95"/>
      <c r="E355" s="90"/>
      <c r="F355" s="96"/>
      <c r="G355" s="97"/>
      <c r="H355" s="97"/>
      <c r="I355" s="97"/>
      <c r="J355" s="97"/>
      <c r="K355" s="110"/>
      <c r="L355" s="98"/>
    </row>
    <row r="356" spans="1:12" ht="15.75" hidden="1" customHeight="1" outlineLevel="1">
      <c r="A356" s="83"/>
      <c r="B356" s="96"/>
      <c r="C356" s="99" t="e">
        <f>INDEX!#REF!</f>
        <v>#REF!</v>
      </c>
      <c r="D356" s="95"/>
      <c r="E356" s="90"/>
      <c r="F356" s="96"/>
      <c r="G356" s="97"/>
      <c r="H356" s="97"/>
      <c r="I356" s="97"/>
      <c r="J356" s="97"/>
      <c r="K356" s="110"/>
      <c r="L356" s="98"/>
    </row>
    <row r="357" spans="1:12" ht="15.75" hidden="1" customHeight="1" outlineLevel="1">
      <c r="A357" s="83"/>
      <c r="B357" s="96"/>
      <c r="C357" s="99" t="e">
        <f>INDEX!#REF!</f>
        <v>#REF!</v>
      </c>
      <c r="D357" s="95"/>
      <c r="E357" s="90"/>
      <c r="F357" s="96"/>
      <c r="G357" s="97"/>
      <c r="H357" s="97"/>
      <c r="I357" s="97"/>
      <c r="J357" s="97"/>
      <c r="K357" s="110"/>
      <c r="L357" s="98"/>
    </row>
    <row r="358" spans="1:12" collapsed="1">
      <c r="A358" s="83">
        <v>12</v>
      </c>
      <c r="B358" s="86" t="s">
        <v>195</v>
      </c>
      <c r="C358" s="93" t="s">
        <v>112</v>
      </c>
      <c r="D358" s="95" t="e">
        <f>VLOOKUP(A358,Price,5)</f>
        <v>#REF!</v>
      </c>
      <c r="E358" s="90" t="s">
        <v>15</v>
      </c>
      <c r="F358" s="96">
        <v>2</v>
      </c>
      <c r="G358" s="97" t="e">
        <f>VLOOKUP(A358,Price,4)</f>
        <v>#REF!</v>
      </c>
      <c r="H358" s="97" t="e">
        <f>G358*F358</f>
        <v>#REF!</v>
      </c>
      <c r="I358" s="97" t="e">
        <f t="shared" si="19"/>
        <v>#REF!</v>
      </c>
      <c r="J358" s="97" t="e">
        <f t="shared" si="20"/>
        <v>#REF!</v>
      </c>
      <c r="K358" s="110" t="e">
        <f>VLOOKUP(A358,Price,3)</f>
        <v>#REF!</v>
      </c>
      <c r="L358" s="98" t="e">
        <f>K358*F358</f>
        <v>#REF!</v>
      </c>
    </row>
    <row r="359" spans="1:12" ht="30" hidden="1" customHeight="1" outlineLevel="1">
      <c r="A359" s="83"/>
      <c r="B359" s="96"/>
      <c r="C359" s="103" t="e">
        <f>INDEX!#REF!</f>
        <v>#REF!</v>
      </c>
      <c r="D359" s="95"/>
      <c r="E359" s="90"/>
      <c r="F359" s="96"/>
      <c r="G359" s="97"/>
      <c r="H359" s="97"/>
      <c r="I359" s="97"/>
      <c r="J359" s="97"/>
      <c r="K359" s="110"/>
      <c r="L359" s="98"/>
    </row>
    <row r="360" spans="1:12" ht="15.75" hidden="1" customHeight="1" outlineLevel="1">
      <c r="A360" s="83"/>
      <c r="B360" s="96"/>
      <c r="C360" s="99" t="e">
        <f>INDEX!#REF!</f>
        <v>#REF!</v>
      </c>
      <c r="D360" s="95"/>
      <c r="E360" s="90"/>
      <c r="F360" s="96"/>
      <c r="G360" s="97"/>
      <c r="H360" s="97"/>
      <c r="I360" s="97"/>
      <c r="J360" s="97"/>
      <c r="K360" s="110"/>
      <c r="L360" s="98"/>
    </row>
    <row r="361" spans="1:12" ht="15.75" hidden="1" customHeight="1" outlineLevel="1">
      <c r="A361" s="83"/>
      <c r="B361" s="96"/>
      <c r="C361" s="99" t="e">
        <f>INDEX!#REF!</f>
        <v>#REF!</v>
      </c>
      <c r="D361" s="95"/>
      <c r="E361" s="90"/>
      <c r="F361" s="96"/>
      <c r="G361" s="97"/>
      <c r="H361" s="97"/>
      <c r="I361" s="97"/>
      <c r="J361" s="97"/>
      <c r="K361" s="110"/>
      <c r="L361" s="98"/>
    </row>
    <row r="362" spans="1:12" ht="15.75" hidden="1" customHeight="1" outlineLevel="1">
      <c r="A362" s="83"/>
      <c r="B362" s="96"/>
      <c r="C362" s="99" t="e">
        <f>INDEX!#REF!</f>
        <v>#REF!</v>
      </c>
      <c r="D362" s="95"/>
      <c r="E362" s="90"/>
      <c r="F362" s="96"/>
      <c r="G362" s="97"/>
      <c r="H362" s="97"/>
      <c r="I362" s="97"/>
      <c r="J362" s="97"/>
      <c r="K362" s="110"/>
      <c r="L362" s="98"/>
    </row>
    <row r="363" spans="1:12" ht="15.75" hidden="1" customHeight="1" outlineLevel="1">
      <c r="A363" s="83"/>
      <c r="B363" s="96"/>
      <c r="C363" s="99" t="e">
        <f>INDEX!#REF!</f>
        <v>#REF!</v>
      </c>
      <c r="D363" s="95"/>
      <c r="E363" s="90"/>
      <c r="F363" s="96"/>
      <c r="G363" s="97"/>
      <c r="H363" s="97"/>
      <c r="I363" s="97"/>
      <c r="J363" s="97"/>
      <c r="K363" s="110"/>
      <c r="L363" s="98"/>
    </row>
    <row r="364" spans="1:12" ht="15.75" hidden="1" customHeight="1" outlineLevel="1">
      <c r="A364" s="83"/>
      <c r="B364" s="96"/>
      <c r="C364" s="99" t="e">
        <f>INDEX!#REF!</f>
        <v>#REF!</v>
      </c>
      <c r="D364" s="95"/>
      <c r="E364" s="90"/>
      <c r="F364" s="96"/>
      <c r="G364" s="97"/>
      <c r="H364" s="97"/>
      <c r="I364" s="97"/>
      <c r="J364" s="97"/>
      <c r="K364" s="110"/>
      <c r="L364" s="98"/>
    </row>
    <row r="365" spans="1:12" collapsed="1">
      <c r="A365" s="83">
        <v>16</v>
      </c>
      <c r="B365" s="86" t="s">
        <v>196</v>
      </c>
      <c r="C365" s="93" t="s">
        <v>85</v>
      </c>
      <c r="D365" s="95" t="e">
        <f>VLOOKUP(A365,Price,5)</f>
        <v>#REF!</v>
      </c>
      <c r="E365" s="90" t="s">
        <v>15</v>
      </c>
      <c r="F365" s="96">
        <v>2</v>
      </c>
      <c r="G365" s="97" t="e">
        <f>VLOOKUP(A365,Price,4)</f>
        <v>#REF!</v>
      </c>
      <c r="H365" s="97" t="e">
        <f>G365*F365</f>
        <v>#REF!</v>
      </c>
      <c r="I365" s="97" t="e">
        <f t="shared" si="19"/>
        <v>#REF!</v>
      </c>
      <c r="J365" s="97" t="e">
        <f t="shared" si="20"/>
        <v>#REF!</v>
      </c>
      <c r="K365" s="110" t="e">
        <f>VLOOKUP(A365,Price,3)</f>
        <v>#REF!</v>
      </c>
      <c r="L365" s="98" t="e">
        <f>K365*F365</f>
        <v>#REF!</v>
      </c>
    </row>
    <row r="366" spans="1:12" ht="15.75" hidden="1" customHeight="1" outlineLevel="1">
      <c r="A366" s="83"/>
      <c r="B366" s="96"/>
      <c r="C366" s="99" t="str">
        <f>INDEX!B91</f>
        <v>48 x 10/100/1000Base-T ports</v>
      </c>
      <c r="D366" s="95"/>
      <c r="E366" s="90"/>
      <c r="F366" s="96"/>
      <c r="G366" s="97"/>
      <c r="H366" s="97"/>
      <c r="I366" s="97"/>
      <c r="J366" s="97"/>
      <c r="K366" s="110"/>
      <c r="L366" s="98"/>
    </row>
    <row r="367" spans="1:12" ht="15.75" hidden="1" customHeight="1" outlineLevel="1">
      <c r="A367" s="83"/>
      <c r="B367" s="96"/>
      <c r="C367" s="99" t="str">
        <f>INDEX!B92</f>
        <v>8 x 10Gb SFP+ uplink ports, đi kèm 2 SFP 10GB SR</v>
      </c>
      <c r="D367" s="95"/>
      <c r="E367" s="90"/>
      <c r="F367" s="96"/>
      <c r="G367" s="97"/>
      <c r="H367" s="97"/>
      <c r="I367" s="97"/>
      <c r="J367" s="97"/>
      <c r="K367" s="110"/>
      <c r="L367" s="98"/>
    </row>
    <row r="368" spans="1:12" ht="15.75" hidden="1" customHeight="1" outlineLevel="1">
      <c r="A368" s="83"/>
      <c r="B368" s="96"/>
      <c r="C368" s="99" t="str">
        <f>INDEX!B93</f>
        <v>Băng thông chuyển mạch: 256 Gbps</v>
      </c>
      <c r="D368" s="95"/>
      <c r="E368" s="90"/>
      <c r="F368" s="96"/>
      <c r="G368" s="97"/>
      <c r="H368" s="97"/>
      <c r="I368" s="97"/>
      <c r="J368" s="97"/>
      <c r="K368" s="110"/>
      <c r="L368" s="98"/>
    </row>
    <row r="369" spans="1:12" ht="15.75" hidden="1" customHeight="1" outlineLevel="1">
      <c r="A369" s="83"/>
      <c r="B369" s="96"/>
      <c r="C369" s="99" t="str">
        <f>INDEX!B94</f>
        <v>Tốc độ chuyển gói: 190.5 mpps</v>
      </c>
      <c r="D369" s="95"/>
      <c r="E369" s="90"/>
      <c r="F369" s="96"/>
      <c r="G369" s="97"/>
      <c r="H369" s="97"/>
      <c r="I369" s="97"/>
      <c r="J369" s="97"/>
      <c r="K369" s="110"/>
      <c r="L369" s="98"/>
    </row>
    <row r="370" spans="1:12" ht="15.75" hidden="1" customHeight="1" outlineLevel="1">
      <c r="A370" s="83"/>
      <c r="B370" s="96"/>
      <c r="C370" s="99" t="str">
        <f>INDEX!B95</f>
        <v>Stack: Có tính năng stack và dây đi kèm</v>
      </c>
      <c r="D370" s="95"/>
      <c r="E370" s="90"/>
      <c r="F370" s="96"/>
      <c r="G370" s="97"/>
      <c r="H370" s="97"/>
      <c r="I370" s="97"/>
      <c r="J370" s="97"/>
      <c r="K370" s="110"/>
      <c r="L370" s="98"/>
    </row>
    <row r="371" spans="1:12" ht="15.75" hidden="1" customHeight="1" outlineLevel="1">
      <c r="A371" s="83"/>
      <c r="B371" s="96"/>
      <c r="C371" s="99" t="e">
        <f>INDEX!#REF!</f>
        <v>#REF!</v>
      </c>
      <c r="D371" s="95"/>
      <c r="E371" s="90"/>
      <c r="F371" s="96"/>
      <c r="G371" s="97"/>
      <c r="H371" s="97"/>
      <c r="I371" s="97"/>
      <c r="J371" s="97"/>
      <c r="K371" s="110"/>
      <c r="L371" s="98"/>
    </row>
    <row r="372" spans="1:12" ht="28.5" collapsed="1">
      <c r="A372" s="83">
        <v>12</v>
      </c>
      <c r="B372" s="86" t="s">
        <v>234</v>
      </c>
      <c r="C372" s="93" t="s">
        <v>118</v>
      </c>
      <c r="D372" s="95" t="e">
        <f>VLOOKUP(A372,Price,5)</f>
        <v>#REF!</v>
      </c>
      <c r="E372" s="90" t="s">
        <v>15</v>
      </c>
      <c r="F372" s="96">
        <v>2</v>
      </c>
      <c r="G372" s="97" t="e">
        <f>VLOOKUP(A372,Price,4)</f>
        <v>#REF!</v>
      </c>
      <c r="H372" s="97" t="e">
        <f>G372*F372</f>
        <v>#REF!</v>
      </c>
      <c r="I372" s="97" t="e">
        <f t="shared" si="19"/>
        <v>#REF!</v>
      </c>
      <c r="J372" s="97" t="e">
        <f t="shared" si="20"/>
        <v>#REF!</v>
      </c>
      <c r="K372" s="110" t="e">
        <f>VLOOKUP(A372,Price,3)</f>
        <v>#REF!</v>
      </c>
      <c r="L372" s="98" t="e">
        <f>K372*F372</f>
        <v>#REF!</v>
      </c>
    </row>
    <row r="373" spans="1:12" ht="30" hidden="1" customHeight="1" outlineLevel="1">
      <c r="A373" s="83"/>
      <c r="B373" s="96"/>
      <c r="C373" s="99" t="e">
        <f>INDEX!#REF!</f>
        <v>#REF!</v>
      </c>
      <c r="D373" s="95"/>
      <c r="E373" s="90"/>
      <c r="F373" s="96"/>
      <c r="G373" s="97"/>
      <c r="H373" s="97"/>
      <c r="I373" s="97"/>
      <c r="J373" s="97"/>
      <c r="K373" s="110"/>
      <c r="L373" s="98"/>
    </row>
    <row r="374" spans="1:12" ht="15.75" hidden="1" customHeight="1" outlineLevel="1">
      <c r="A374" s="83"/>
      <c r="B374" s="96"/>
      <c r="C374" s="99" t="e">
        <f>INDEX!#REF!</f>
        <v>#REF!</v>
      </c>
      <c r="D374" s="95"/>
      <c r="E374" s="90"/>
      <c r="F374" s="96"/>
      <c r="G374" s="97"/>
      <c r="H374" s="97"/>
      <c r="I374" s="97"/>
      <c r="J374" s="97"/>
      <c r="K374" s="110"/>
      <c r="L374" s="98"/>
    </row>
    <row r="375" spans="1:12" ht="15.75" hidden="1" customHeight="1" outlineLevel="1">
      <c r="A375" s="83"/>
      <c r="B375" s="96"/>
      <c r="C375" s="99" t="e">
        <f>INDEX!#REF!</f>
        <v>#REF!</v>
      </c>
      <c r="D375" s="95"/>
      <c r="E375" s="90"/>
      <c r="F375" s="96"/>
      <c r="G375" s="97"/>
      <c r="H375" s="97"/>
      <c r="I375" s="97"/>
      <c r="J375" s="97"/>
      <c r="K375" s="110"/>
      <c r="L375" s="98"/>
    </row>
    <row r="376" spans="1:12" ht="15.75" hidden="1" customHeight="1" outlineLevel="1">
      <c r="A376" s="83"/>
      <c r="B376" s="96"/>
      <c r="C376" s="99" t="e">
        <f>INDEX!#REF!</f>
        <v>#REF!</v>
      </c>
      <c r="D376" s="95"/>
      <c r="E376" s="90"/>
      <c r="F376" s="96"/>
      <c r="G376" s="97"/>
      <c r="H376" s="97"/>
      <c r="I376" s="97"/>
      <c r="J376" s="97"/>
      <c r="K376" s="110"/>
      <c r="L376" s="98"/>
    </row>
    <row r="377" spans="1:12" ht="15.75" hidden="1" customHeight="1" outlineLevel="1">
      <c r="A377" s="83"/>
      <c r="B377" s="96"/>
      <c r="C377" s="99" t="e">
        <f>INDEX!#REF!</f>
        <v>#REF!</v>
      </c>
      <c r="D377" s="95"/>
      <c r="E377" s="90"/>
      <c r="F377" s="96"/>
      <c r="G377" s="97"/>
      <c r="H377" s="97"/>
      <c r="I377" s="97"/>
      <c r="J377" s="97"/>
      <c r="K377" s="110"/>
      <c r="L377" s="98"/>
    </row>
    <row r="378" spans="1:12" ht="15.75" hidden="1" customHeight="1" outlineLevel="1">
      <c r="A378" s="83"/>
      <c r="B378" s="96"/>
      <c r="C378" s="99" t="e">
        <f>INDEX!#REF!</f>
        <v>#REF!</v>
      </c>
      <c r="D378" s="95"/>
      <c r="E378" s="90"/>
      <c r="F378" s="96"/>
      <c r="G378" s="97"/>
      <c r="H378" s="97"/>
      <c r="I378" s="97"/>
      <c r="J378" s="97"/>
      <c r="K378" s="110"/>
      <c r="L378" s="98"/>
    </row>
    <row r="379" spans="1:12">
      <c r="A379" s="83"/>
      <c r="B379" s="86" t="s">
        <v>101</v>
      </c>
      <c r="C379" s="93" t="s">
        <v>31</v>
      </c>
      <c r="D379" s="95"/>
      <c r="E379" s="90"/>
      <c r="F379" s="96"/>
      <c r="G379" s="97"/>
      <c r="H379" s="97"/>
      <c r="I379" s="97"/>
      <c r="J379" s="97"/>
      <c r="K379" s="110"/>
      <c r="L379" s="98"/>
    </row>
    <row r="380" spans="1:12" collapsed="1">
      <c r="A380" s="83">
        <v>18</v>
      </c>
      <c r="B380" s="86" t="s">
        <v>9</v>
      </c>
      <c r="C380" s="93" t="s">
        <v>86</v>
      </c>
      <c r="D380" s="95" t="e">
        <f>VLOOKUP(A380,Price,5)</f>
        <v>#REF!</v>
      </c>
      <c r="E380" s="90" t="s">
        <v>15</v>
      </c>
      <c r="F380" s="96">
        <v>2</v>
      </c>
      <c r="G380" s="97" t="e">
        <f>VLOOKUP(A380,Price,4)</f>
        <v>#REF!</v>
      </c>
      <c r="H380" s="97" t="e">
        <f>G380*F380</f>
        <v>#REF!</v>
      </c>
      <c r="I380" s="97" t="e">
        <f t="shared" si="19"/>
        <v>#REF!</v>
      </c>
      <c r="J380" s="97" t="e">
        <f t="shared" si="20"/>
        <v>#REF!</v>
      </c>
      <c r="K380" s="110" t="e">
        <f>VLOOKUP(A380,Price,3)</f>
        <v>#REF!</v>
      </c>
      <c r="L380" s="98" t="e">
        <f>K380*F380</f>
        <v>#REF!</v>
      </c>
    </row>
    <row r="381" spans="1:12" ht="15.75" hidden="1" customHeight="1" outlineLevel="1">
      <c r="A381" s="83"/>
      <c r="B381" s="86"/>
      <c r="C381" s="99" t="str">
        <f>INDEX!B98</f>
        <v>Firewall Throughput: 37 Gbps</v>
      </c>
      <c r="D381" s="95"/>
      <c r="E381" s="90"/>
      <c r="F381" s="96"/>
      <c r="G381" s="97"/>
      <c r="H381" s="97"/>
      <c r="I381" s="97"/>
      <c r="J381" s="97"/>
      <c r="K381" s="110"/>
      <c r="L381" s="98"/>
    </row>
    <row r="382" spans="1:12" ht="15.75" hidden="1" customHeight="1" outlineLevel="1">
      <c r="A382" s="83"/>
      <c r="B382" s="86"/>
      <c r="C382" s="99" t="str">
        <f>INDEX!B100</f>
        <v>04 port 10GE, kèm 04 transceiver</v>
      </c>
      <c r="D382" s="95"/>
      <c r="E382" s="90"/>
      <c r="F382" s="96"/>
      <c r="G382" s="97"/>
      <c r="H382" s="97"/>
      <c r="I382" s="97"/>
      <c r="J382" s="97"/>
      <c r="K382" s="110"/>
      <c r="L382" s="98"/>
    </row>
    <row r="383" spans="1:12" ht="15.75" hidden="1" customHeight="1" outlineLevel="1">
      <c r="A383" s="83"/>
      <c r="B383" s="86"/>
      <c r="C383" s="99" t="str">
        <f>INDEX!B101</f>
        <v>Tính năng Firewall, IPsec VPN</v>
      </c>
      <c r="D383" s="95"/>
      <c r="E383" s="90"/>
      <c r="F383" s="96"/>
      <c r="G383" s="97"/>
      <c r="H383" s="97"/>
      <c r="I383" s="97"/>
      <c r="J383" s="97"/>
      <c r="K383" s="110"/>
      <c r="L383" s="98"/>
    </row>
    <row r="384" spans="1:12" ht="15.75" hidden="1" customHeight="1" outlineLevel="1">
      <c r="A384" s="83"/>
      <c r="B384" s="86"/>
      <c r="C384" s="99" t="str">
        <f>INDEX!B102</f>
        <v>High Availability: Active/Active, Active/Passive</v>
      </c>
      <c r="D384" s="95"/>
      <c r="E384" s="90"/>
      <c r="F384" s="96"/>
      <c r="G384" s="97"/>
      <c r="H384" s="97"/>
      <c r="I384" s="97"/>
      <c r="J384" s="97"/>
      <c r="K384" s="110"/>
      <c r="L384" s="98"/>
    </row>
    <row r="385" spans="1:12" ht="15.75" hidden="1" customHeight="1" outlineLevel="1">
      <c r="A385" s="83"/>
      <c r="B385" s="86"/>
      <c r="C385" s="99" t="str">
        <f>INDEX!B103</f>
        <v>Nguồn: 02 nguồn dự phòng</v>
      </c>
      <c r="D385" s="95"/>
      <c r="E385" s="90"/>
      <c r="F385" s="96"/>
      <c r="G385" s="97"/>
      <c r="H385" s="97"/>
      <c r="I385" s="97"/>
      <c r="J385" s="97"/>
      <c r="K385" s="110"/>
      <c r="L385" s="98"/>
    </row>
    <row r="386" spans="1:12" ht="15.75" hidden="1" customHeight="1" outlineLevel="1">
      <c r="A386" s="83"/>
      <c r="B386" s="86"/>
      <c r="C386" s="99" t="str">
        <f>INDEX!B104</f>
        <v>Cập nhật Signature và bảo hành 03 năm</v>
      </c>
      <c r="D386" s="95"/>
      <c r="E386" s="90"/>
      <c r="F386" s="96"/>
      <c r="G386" s="97"/>
      <c r="H386" s="97"/>
      <c r="I386" s="97"/>
      <c r="J386" s="97"/>
      <c r="K386" s="110"/>
      <c r="L386" s="98"/>
    </row>
    <row r="387" spans="1:12" collapsed="1">
      <c r="A387" s="83">
        <v>17</v>
      </c>
      <c r="B387" s="86" t="s">
        <v>179</v>
      </c>
      <c r="C387" s="93" t="s">
        <v>116</v>
      </c>
      <c r="D387" s="95" t="e">
        <f>VLOOKUP(A387,Price,5)</f>
        <v>#REF!</v>
      </c>
      <c r="E387" s="90" t="s">
        <v>15</v>
      </c>
      <c r="F387" s="96">
        <v>2</v>
      </c>
      <c r="G387" s="97" t="e">
        <f>VLOOKUP(A387,Price,4)</f>
        <v>#REF!</v>
      </c>
      <c r="H387" s="97" t="e">
        <f>G387*F387</f>
        <v>#REF!</v>
      </c>
      <c r="I387" s="97" t="e">
        <f t="shared" si="19"/>
        <v>#REF!</v>
      </c>
      <c r="J387" s="97" t="e">
        <f t="shared" si="20"/>
        <v>#REF!</v>
      </c>
      <c r="K387" s="110" t="e">
        <f>VLOOKUP(A387,Price,3)</f>
        <v>#REF!</v>
      </c>
      <c r="L387" s="98" t="e">
        <f>K387*F387</f>
        <v>#REF!</v>
      </c>
    </row>
    <row r="388" spans="1:12" ht="15.75" hidden="1" customHeight="1" outlineLevel="1">
      <c r="A388" s="83"/>
      <c r="B388" s="86"/>
      <c r="C388" s="99" t="e">
        <f>INDEX!#REF!</f>
        <v>#REF!</v>
      </c>
      <c r="D388" s="95"/>
      <c r="E388" s="90"/>
      <c r="F388" s="96"/>
      <c r="G388" s="97"/>
      <c r="H388" s="97"/>
      <c r="I388" s="97"/>
      <c r="J388" s="97"/>
      <c r="K388" s="110"/>
      <c r="L388" s="98"/>
    </row>
    <row r="389" spans="1:12" ht="15.75" hidden="1" customHeight="1" outlineLevel="1">
      <c r="A389" s="83"/>
      <c r="B389" s="86"/>
      <c r="C389" s="99" t="e">
        <f>INDEX!#REF!</f>
        <v>#REF!</v>
      </c>
      <c r="D389" s="95"/>
      <c r="E389" s="90"/>
      <c r="F389" s="96"/>
      <c r="G389" s="97"/>
      <c r="H389" s="97"/>
      <c r="I389" s="97"/>
      <c r="J389" s="97"/>
      <c r="K389" s="110"/>
      <c r="L389" s="98"/>
    </row>
    <row r="390" spans="1:12" ht="15.75" hidden="1" customHeight="1" outlineLevel="1">
      <c r="A390" s="83"/>
      <c r="B390" s="86"/>
      <c r="C390" s="99" t="e">
        <f>INDEX!#REF!</f>
        <v>#REF!</v>
      </c>
      <c r="D390" s="95"/>
      <c r="E390" s="90"/>
      <c r="F390" s="96"/>
      <c r="G390" s="97"/>
      <c r="H390" s="97"/>
      <c r="I390" s="97"/>
      <c r="J390" s="97"/>
      <c r="K390" s="110"/>
      <c r="L390" s="98"/>
    </row>
    <row r="391" spans="1:12" ht="15.75" hidden="1" customHeight="1" outlineLevel="1">
      <c r="A391" s="83"/>
      <c r="B391" s="86"/>
      <c r="C391" s="99" t="e">
        <f>INDEX!#REF!</f>
        <v>#REF!</v>
      </c>
      <c r="D391" s="95"/>
      <c r="E391" s="90"/>
      <c r="F391" s="96"/>
      <c r="G391" s="97"/>
      <c r="H391" s="97"/>
      <c r="I391" s="97"/>
      <c r="J391" s="97"/>
      <c r="K391" s="110"/>
      <c r="L391" s="98"/>
    </row>
    <row r="392" spans="1:12" ht="15.75" hidden="1" customHeight="1" outlineLevel="1">
      <c r="A392" s="83"/>
      <c r="B392" s="86"/>
      <c r="C392" s="99" t="e">
        <f>INDEX!#REF!</f>
        <v>#REF!</v>
      </c>
      <c r="D392" s="95"/>
      <c r="E392" s="90"/>
      <c r="F392" s="96"/>
      <c r="G392" s="97"/>
      <c r="H392" s="97"/>
      <c r="I392" s="97"/>
      <c r="J392" s="97"/>
      <c r="K392" s="110"/>
      <c r="L392" s="98"/>
    </row>
    <row r="393" spans="1:12" ht="15.75" hidden="1" customHeight="1" outlineLevel="1">
      <c r="A393" s="83"/>
      <c r="B393" s="86"/>
      <c r="C393" s="99" t="e">
        <f>INDEX!#REF!</f>
        <v>#REF!</v>
      </c>
      <c r="D393" s="95"/>
      <c r="E393" s="90"/>
      <c r="F393" s="96"/>
      <c r="G393" s="97"/>
      <c r="H393" s="97"/>
      <c r="I393" s="97"/>
      <c r="J393" s="97"/>
      <c r="K393" s="110"/>
      <c r="L393" s="98"/>
    </row>
    <row r="394" spans="1:12" ht="15.75" hidden="1" customHeight="1" outlineLevel="1">
      <c r="A394" s="83"/>
      <c r="B394" s="86"/>
      <c r="C394" s="99" t="e">
        <f>INDEX!#REF!</f>
        <v>#REF!</v>
      </c>
      <c r="D394" s="95"/>
      <c r="E394" s="90"/>
      <c r="F394" s="96"/>
      <c r="G394" s="97"/>
      <c r="H394" s="97"/>
      <c r="I394" s="97"/>
      <c r="J394" s="97"/>
      <c r="K394" s="110"/>
      <c r="L394" s="98"/>
    </row>
    <row r="395" spans="1:12" ht="15.75" hidden="1" customHeight="1" outlineLevel="1">
      <c r="A395" s="83"/>
      <c r="B395" s="86"/>
      <c r="C395" s="99" t="e">
        <f>INDEX!#REF!</f>
        <v>#REF!</v>
      </c>
      <c r="D395" s="95"/>
      <c r="E395" s="90"/>
      <c r="F395" s="96"/>
      <c r="G395" s="97"/>
      <c r="H395" s="97"/>
      <c r="I395" s="97"/>
      <c r="J395" s="97"/>
      <c r="K395" s="110"/>
      <c r="L395" s="98"/>
    </row>
    <row r="396" spans="1:12" collapsed="1">
      <c r="A396" s="83"/>
      <c r="B396" s="86" t="s">
        <v>102</v>
      </c>
      <c r="C396" s="93" t="s">
        <v>90</v>
      </c>
      <c r="D396" s="95"/>
      <c r="E396" s="90"/>
      <c r="F396" s="96"/>
      <c r="G396" s="97"/>
      <c r="H396" s="97"/>
      <c r="I396" s="97"/>
      <c r="J396" s="97"/>
      <c r="K396" s="110"/>
      <c r="L396" s="98"/>
    </row>
    <row r="397" spans="1:12" collapsed="1">
      <c r="A397" s="83">
        <v>13</v>
      </c>
      <c r="B397" s="86" t="s">
        <v>232</v>
      </c>
      <c r="C397" s="93" t="s">
        <v>91</v>
      </c>
      <c r="D397" s="95" t="e">
        <f>VLOOKUP(A397,Price,5)</f>
        <v>#REF!</v>
      </c>
      <c r="E397" s="90" t="s">
        <v>15</v>
      </c>
      <c r="F397" s="96">
        <v>2</v>
      </c>
      <c r="G397" s="97" t="e">
        <f>VLOOKUP(A397,Price,4)</f>
        <v>#REF!</v>
      </c>
      <c r="H397" s="97" t="e">
        <f>G397*F397</f>
        <v>#REF!</v>
      </c>
      <c r="I397" s="97" t="e">
        <f t="shared" ref="I397:I425" si="21">H397*10%</f>
        <v>#REF!</v>
      </c>
      <c r="J397" s="97" t="e">
        <f t="shared" ref="J397:J430" si="22">I397+H397</f>
        <v>#REF!</v>
      </c>
      <c r="K397" s="110" t="e">
        <f>VLOOKUP(A397,Price,3)</f>
        <v>#REF!</v>
      </c>
      <c r="L397" s="98" t="e">
        <f>K397*F397</f>
        <v>#REF!</v>
      </c>
    </row>
    <row r="398" spans="1:12" ht="15.75" hidden="1" customHeight="1" outlineLevel="1">
      <c r="A398" s="83"/>
      <c r="B398" s="96"/>
      <c r="C398" s="99" t="str">
        <f>INDEX!B74</f>
        <v>08 Port 10G SFP+, kèm 08 transceiver 10G</v>
      </c>
      <c r="D398" s="95"/>
      <c r="E398" s="90"/>
      <c r="F398" s="96"/>
      <c r="G398" s="97"/>
      <c r="H398" s="97"/>
      <c r="I398" s="97"/>
      <c r="J398" s="97"/>
      <c r="K398" s="110"/>
      <c r="L398" s="98"/>
    </row>
    <row r="399" spans="1:12" ht="15.75" hidden="1" customHeight="1" outlineLevel="1">
      <c r="A399" s="83"/>
      <c r="B399" s="96"/>
      <c r="C399" s="99" t="str">
        <f>INDEX!B75</f>
        <v>Throughput: 60 Gbps/35 Gbps L4/L7</v>
      </c>
      <c r="D399" s="95"/>
      <c r="E399" s="90"/>
      <c r="F399" s="96"/>
      <c r="G399" s="97"/>
      <c r="H399" s="97"/>
      <c r="I399" s="97"/>
      <c r="J399" s="97"/>
      <c r="K399" s="110"/>
      <c r="L399" s="98"/>
    </row>
    <row r="400" spans="1:12" ht="15.75" hidden="1" customHeight="1" outlineLevel="1">
      <c r="A400" s="83"/>
      <c r="B400" s="96"/>
      <c r="C400" s="99" t="str">
        <f>INDEX!B76</f>
        <v>SSL TPS: RSA 35K TPS (2K keys)</v>
      </c>
      <c r="D400" s="95"/>
      <c r="E400" s="90"/>
      <c r="F400" s="96"/>
      <c r="G400" s="97"/>
      <c r="H400" s="97"/>
      <c r="I400" s="97"/>
      <c r="J400" s="97"/>
      <c r="K400" s="110"/>
      <c r="L400" s="98"/>
    </row>
    <row r="401" spans="1:12" ht="15.75" hidden="1" customHeight="1" outlineLevel="1">
      <c r="A401" s="83"/>
      <c r="B401" s="96"/>
      <c r="C401" s="99" t="str">
        <f>INDEX!B77</f>
        <v>SSL bulk encryption throughput: 20 Gbps</v>
      </c>
      <c r="D401" s="95"/>
      <c r="E401" s="90"/>
      <c r="F401" s="96"/>
      <c r="G401" s="97"/>
      <c r="H401" s="97"/>
      <c r="I401" s="97"/>
      <c r="J401" s="97"/>
      <c r="K401" s="110"/>
      <c r="L401" s="98"/>
    </row>
    <row r="402" spans="1:12" ht="15.75" hidden="1" customHeight="1" outlineLevel="1">
      <c r="A402" s="83"/>
      <c r="B402" s="96"/>
      <c r="C402" s="99" t="e">
        <f>INDEX!#REF!</f>
        <v>#REF!</v>
      </c>
      <c r="D402" s="95"/>
      <c r="E402" s="90"/>
      <c r="F402" s="96"/>
      <c r="G402" s="97"/>
      <c r="H402" s="97"/>
      <c r="I402" s="97"/>
      <c r="J402" s="97"/>
      <c r="K402" s="110"/>
      <c r="L402" s="98"/>
    </row>
    <row r="403" spans="1:12" ht="15.75" hidden="1" customHeight="1" outlineLevel="1">
      <c r="A403" s="83"/>
      <c r="B403" s="96"/>
      <c r="C403" s="99" t="str">
        <f>INDEX!B78</f>
        <v>Connections per second: 800,000</v>
      </c>
      <c r="D403" s="95"/>
      <c r="E403" s="90"/>
      <c r="F403" s="96"/>
      <c r="G403" s="97"/>
      <c r="H403" s="97"/>
      <c r="I403" s="97"/>
      <c r="J403" s="97"/>
      <c r="K403" s="110"/>
      <c r="L403" s="98"/>
    </row>
    <row r="404" spans="1:12" ht="15.75" hidden="1" customHeight="1" outlineLevel="1">
      <c r="A404" s="83"/>
      <c r="B404" s="96"/>
      <c r="C404" s="99" t="str">
        <f>INDEX!B79</f>
        <v>02 nguồn dự phòng</v>
      </c>
      <c r="D404" s="95"/>
      <c r="E404" s="90"/>
      <c r="F404" s="96"/>
      <c r="G404" s="97"/>
      <c r="H404" s="97"/>
      <c r="I404" s="97"/>
      <c r="J404" s="97"/>
      <c r="K404" s="110"/>
      <c r="L404" s="98"/>
    </row>
    <row r="405" spans="1:12" ht="28.5" collapsed="1">
      <c r="A405" s="83">
        <v>27</v>
      </c>
      <c r="B405" s="86" t="s">
        <v>233</v>
      </c>
      <c r="C405" s="93" t="s">
        <v>119</v>
      </c>
      <c r="D405" s="95" t="e">
        <f>#REF!</f>
        <v>#REF!</v>
      </c>
      <c r="E405" s="90" t="s">
        <v>15</v>
      </c>
      <c r="F405" s="96">
        <v>2</v>
      </c>
      <c r="G405" s="97" t="e">
        <f>#REF!</f>
        <v>#REF!</v>
      </c>
      <c r="H405" s="97" t="e">
        <f>G405*F405</f>
        <v>#REF!</v>
      </c>
      <c r="I405" s="97" t="e">
        <f t="shared" si="21"/>
        <v>#REF!</v>
      </c>
      <c r="J405" s="97" t="e">
        <f t="shared" si="22"/>
        <v>#REF!</v>
      </c>
      <c r="K405" s="110" t="e">
        <f>#REF!</f>
        <v>#REF!</v>
      </c>
      <c r="L405" s="98" t="e">
        <f>K405*F405</f>
        <v>#REF!</v>
      </c>
    </row>
    <row r="406" spans="1:12" ht="15.75" hidden="1" customHeight="1" outlineLevel="1">
      <c r="A406" s="83"/>
      <c r="B406" s="96"/>
      <c r="C406" s="99" t="e">
        <f>INDEX!#REF!</f>
        <v>#REF!</v>
      </c>
      <c r="D406" s="95"/>
      <c r="E406" s="90"/>
      <c r="F406" s="96"/>
      <c r="G406" s="97"/>
      <c r="H406" s="97"/>
      <c r="I406" s="97"/>
      <c r="J406" s="97"/>
      <c r="K406" s="110"/>
      <c r="L406" s="98"/>
    </row>
    <row r="407" spans="1:12" ht="15.75" hidden="1" customHeight="1" outlineLevel="1">
      <c r="A407" s="83"/>
      <c r="B407" s="96"/>
      <c r="C407" s="99" t="e">
        <f>INDEX!#REF!</f>
        <v>#REF!</v>
      </c>
      <c r="D407" s="95"/>
      <c r="E407" s="90"/>
      <c r="F407" s="96"/>
      <c r="G407" s="97"/>
      <c r="H407" s="97"/>
      <c r="I407" s="97"/>
      <c r="J407" s="97"/>
      <c r="K407" s="110"/>
      <c r="L407" s="98"/>
    </row>
    <row r="408" spans="1:12" ht="15.75" hidden="1" customHeight="1" outlineLevel="1">
      <c r="A408" s="83"/>
      <c r="B408" s="96"/>
      <c r="C408" s="99" t="e">
        <f>INDEX!#REF!</f>
        <v>#REF!</v>
      </c>
      <c r="D408" s="95"/>
      <c r="E408" s="90"/>
      <c r="F408" s="96"/>
      <c r="G408" s="97"/>
      <c r="H408" s="97"/>
      <c r="I408" s="97"/>
      <c r="J408" s="97"/>
      <c r="K408" s="110"/>
      <c r="L408" s="98"/>
    </row>
    <row r="409" spans="1:12" ht="15.75" hidden="1" customHeight="1" outlineLevel="1">
      <c r="A409" s="83"/>
      <c r="B409" s="96"/>
      <c r="C409" s="99" t="e">
        <f>INDEX!#REF!</f>
        <v>#REF!</v>
      </c>
      <c r="D409" s="95"/>
      <c r="E409" s="90"/>
      <c r="F409" s="96"/>
      <c r="G409" s="97"/>
      <c r="H409" s="97"/>
      <c r="I409" s="97"/>
      <c r="J409" s="97"/>
      <c r="K409" s="110"/>
      <c r="L409" s="98"/>
    </row>
    <row r="410" spans="1:12" ht="15.75" hidden="1" customHeight="1" outlineLevel="1">
      <c r="A410" s="83"/>
      <c r="B410" s="96"/>
      <c r="C410" s="99" t="e">
        <f>INDEX!#REF!</f>
        <v>#REF!</v>
      </c>
      <c r="D410" s="95"/>
      <c r="E410" s="90"/>
      <c r="F410" s="96"/>
      <c r="G410" s="97"/>
      <c r="H410" s="97"/>
      <c r="I410" s="97"/>
      <c r="J410" s="97"/>
      <c r="K410" s="110"/>
      <c r="L410" s="98"/>
    </row>
    <row r="411" spans="1:12" ht="30" hidden="1" customHeight="1" outlineLevel="1">
      <c r="A411" s="83"/>
      <c r="B411" s="96"/>
      <c r="C411" s="99" t="e">
        <f>INDEX!#REF!</f>
        <v>#REF!</v>
      </c>
      <c r="D411" s="95"/>
      <c r="E411" s="90"/>
      <c r="F411" s="96"/>
      <c r="G411" s="97"/>
      <c r="H411" s="97"/>
      <c r="I411" s="97"/>
      <c r="J411" s="97"/>
      <c r="K411" s="110"/>
      <c r="L411" s="98"/>
    </row>
    <row r="412" spans="1:12" ht="15.75" hidden="1" customHeight="1" outlineLevel="1">
      <c r="A412" s="83"/>
      <c r="B412" s="96"/>
      <c r="C412" s="99" t="e">
        <f>INDEX!#REF!</f>
        <v>#REF!</v>
      </c>
      <c r="D412" s="95"/>
      <c r="E412" s="90"/>
      <c r="F412" s="96"/>
      <c r="G412" s="97"/>
      <c r="H412" s="97"/>
      <c r="I412" s="97"/>
      <c r="J412" s="97"/>
      <c r="K412" s="110"/>
      <c r="L412" s="98"/>
    </row>
    <row r="413" spans="1:12" ht="28.5">
      <c r="B413" s="107" t="s">
        <v>235</v>
      </c>
      <c r="C413" s="2" t="s">
        <v>134</v>
      </c>
      <c r="D413" s="107"/>
      <c r="E413" s="107"/>
      <c r="F413" s="107"/>
      <c r="G413" s="107"/>
      <c r="H413" s="104">
        <f>SUBTOTAL(9,H414:H430)</f>
        <v>13596000000</v>
      </c>
      <c r="I413" s="104">
        <f t="shared" ref="I413:J413" si="23">SUBTOTAL(9,I414:I430)</f>
        <v>437600000</v>
      </c>
      <c r="J413" s="104">
        <f t="shared" si="23"/>
        <v>14033600000</v>
      </c>
      <c r="K413"/>
    </row>
    <row r="414" spans="1:12" ht="28.5" collapsed="1">
      <c r="B414" s="107" t="s">
        <v>7</v>
      </c>
      <c r="C414" s="2" t="s">
        <v>39</v>
      </c>
      <c r="D414" s="3" t="s">
        <v>15</v>
      </c>
      <c r="E414" s="3"/>
      <c r="F414" s="3">
        <v>2</v>
      </c>
      <c r="G414" s="6">
        <v>1750000000</v>
      </c>
      <c r="H414" s="108">
        <f>G414*F414</f>
        <v>3500000000</v>
      </c>
      <c r="I414" s="97">
        <f t="shared" si="21"/>
        <v>350000000</v>
      </c>
      <c r="J414" s="97">
        <f t="shared" si="22"/>
        <v>3850000000</v>
      </c>
      <c r="K414"/>
    </row>
    <row r="415" spans="1:12" hidden="1" outlineLevel="2">
      <c r="B415" s="5"/>
      <c r="C415" s="1" t="s">
        <v>40</v>
      </c>
      <c r="D415" s="6"/>
      <c r="E415" s="6"/>
      <c r="F415" s="6"/>
      <c r="G415" s="6"/>
      <c r="H415" s="108"/>
      <c r="I415" s="97"/>
      <c r="J415" s="97"/>
      <c r="K415"/>
    </row>
    <row r="416" spans="1:12" hidden="1" outlineLevel="2">
      <c r="B416" s="5"/>
      <c r="C416" s="1" t="s">
        <v>41</v>
      </c>
      <c r="D416" s="6"/>
      <c r="E416" s="6"/>
      <c r="F416" s="6"/>
      <c r="G416" s="6"/>
      <c r="H416" s="108"/>
      <c r="I416" s="97"/>
      <c r="J416" s="97"/>
      <c r="K416"/>
    </row>
    <row r="417" spans="2:11" hidden="1" outlineLevel="2">
      <c r="B417" s="5"/>
      <c r="C417" s="8" t="s">
        <v>42</v>
      </c>
      <c r="D417" s="6"/>
      <c r="E417" s="6"/>
      <c r="F417" s="6"/>
      <c r="G417" s="6"/>
      <c r="H417" s="108"/>
      <c r="I417" s="97"/>
      <c r="J417" s="97"/>
      <c r="K417"/>
    </row>
    <row r="418" spans="2:11" ht="30" hidden="1" outlineLevel="2">
      <c r="B418" s="5"/>
      <c r="C418" s="1" t="s">
        <v>43</v>
      </c>
      <c r="D418" s="6"/>
      <c r="E418" s="6"/>
      <c r="F418" s="6"/>
      <c r="G418" s="6"/>
      <c r="H418" s="108"/>
      <c r="I418" s="97"/>
      <c r="J418" s="97"/>
      <c r="K418"/>
    </row>
    <row r="419" spans="2:11" hidden="1" outlineLevel="2">
      <c r="B419" s="5"/>
      <c r="C419" s="1" t="s">
        <v>44</v>
      </c>
      <c r="D419" s="6"/>
      <c r="E419" s="6"/>
      <c r="F419" s="6"/>
      <c r="G419" s="6"/>
      <c r="H419" s="108"/>
      <c r="I419" s="97"/>
      <c r="J419" s="97"/>
      <c r="K419"/>
    </row>
    <row r="420" spans="2:11" hidden="1" outlineLevel="2">
      <c r="B420" s="5"/>
      <c r="C420" s="1" t="s">
        <v>45</v>
      </c>
      <c r="D420" s="6"/>
      <c r="E420" s="6"/>
      <c r="F420" s="6"/>
      <c r="G420" s="6"/>
      <c r="H420" s="108"/>
      <c r="I420" s="97"/>
      <c r="J420" s="97"/>
      <c r="K420"/>
    </row>
    <row r="421" spans="2:11" collapsed="1">
      <c r="B421" s="107" t="s">
        <v>10</v>
      </c>
      <c r="C421" s="2" t="s">
        <v>46</v>
      </c>
      <c r="D421" s="3" t="s">
        <v>15</v>
      </c>
      <c r="E421" s="3"/>
      <c r="F421" s="3">
        <v>4</v>
      </c>
      <c r="G421" s="6">
        <v>195000000</v>
      </c>
      <c r="H421" s="108">
        <f t="shared" ref="H421:H430" si="24">G421*F421</f>
        <v>780000000</v>
      </c>
      <c r="I421" s="97">
        <f t="shared" si="21"/>
        <v>78000000</v>
      </c>
      <c r="J421" s="97">
        <f t="shared" si="22"/>
        <v>858000000</v>
      </c>
      <c r="K421"/>
    </row>
    <row r="422" spans="2:11" ht="30" hidden="1" outlineLevel="1">
      <c r="B422" s="5"/>
      <c r="C422" s="1" t="s">
        <v>47</v>
      </c>
      <c r="D422" s="6"/>
      <c r="E422" s="6"/>
      <c r="F422" s="6"/>
      <c r="G422" s="6"/>
      <c r="H422" s="108"/>
      <c r="I422" s="97"/>
      <c r="J422" s="97"/>
      <c r="K422"/>
    </row>
    <row r="423" spans="2:11" ht="30" hidden="1" outlineLevel="1">
      <c r="B423" s="5"/>
      <c r="C423" s="1" t="s">
        <v>48</v>
      </c>
      <c r="D423" s="6"/>
      <c r="E423" s="6"/>
      <c r="F423" s="6"/>
      <c r="G423" s="6"/>
      <c r="H423" s="108"/>
      <c r="I423" s="97"/>
      <c r="J423" s="97"/>
      <c r="K423"/>
    </row>
    <row r="424" spans="2:11" ht="30" hidden="1" outlineLevel="1">
      <c r="B424" s="5"/>
      <c r="C424" s="1" t="s">
        <v>49</v>
      </c>
      <c r="D424" s="6"/>
      <c r="E424" s="6"/>
      <c r="F424" s="6"/>
      <c r="G424" s="6"/>
      <c r="H424" s="108"/>
      <c r="I424" s="97"/>
      <c r="J424" s="97"/>
      <c r="K424"/>
    </row>
    <row r="425" spans="2:11" collapsed="1">
      <c r="B425" s="107" t="s">
        <v>12</v>
      </c>
      <c r="C425" s="2" t="s">
        <v>50</v>
      </c>
      <c r="D425" s="3" t="s">
        <v>15</v>
      </c>
      <c r="E425" s="3"/>
      <c r="F425" s="3">
        <v>4</v>
      </c>
      <c r="G425" s="6">
        <v>24000000</v>
      </c>
      <c r="H425" s="108">
        <f t="shared" si="24"/>
        <v>96000000</v>
      </c>
      <c r="I425" s="97">
        <f t="shared" si="21"/>
        <v>9600000</v>
      </c>
      <c r="J425" s="97">
        <f t="shared" si="22"/>
        <v>105600000</v>
      </c>
      <c r="K425"/>
    </row>
    <row r="426" spans="2:11" hidden="1" outlineLevel="1">
      <c r="B426" s="5"/>
      <c r="C426" s="1" t="s">
        <v>51</v>
      </c>
      <c r="D426" s="6"/>
      <c r="E426" s="6"/>
      <c r="F426" s="6"/>
      <c r="G426" s="6"/>
      <c r="H426" s="108"/>
      <c r="I426" s="97"/>
      <c r="J426" s="97"/>
      <c r="K426"/>
    </row>
    <row r="427" spans="2:11" hidden="1" outlineLevel="1">
      <c r="B427" s="5"/>
      <c r="C427" s="1" t="s">
        <v>52</v>
      </c>
      <c r="D427" s="6"/>
      <c r="E427" s="6"/>
      <c r="F427" s="6"/>
      <c r="G427" s="6"/>
      <c r="H427" s="108"/>
      <c r="I427" s="97"/>
      <c r="J427" s="97"/>
      <c r="K427"/>
    </row>
    <row r="428" spans="2:11" hidden="1" outlineLevel="1">
      <c r="B428" s="5"/>
      <c r="C428" s="1" t="s">
        <v>53</v>
      </c>
      <c r="D428" s="6"/>
      <c r="E428" s="6"/>
      <c r="F428" s="6"/>
      <c r="G428" s="6"/>
      <c r="H428" s="108"/>
      <c r="I428" s="97"/>
      <c r="J428" s="97"/>
      <c r="K428"/>
    </row>
    <row r="429" spans="2:11" hidden="1" outlineLevel="1">
      <c r="B429" s="5"/>
      <c r="C429" s="1" t="s">
        <v>54</v>
      </c>
      <c r="D429" s="6"/>
      <c r="E429" s="6"/>
      <c r="F429" s="6"/>
      <c r="G429" s="6"/>
      <c r="H429" s="108"/>
      <c r="I429" s="97"/>
      <c r="J429" s="97"/>
      <c r="K429"/>
    </row>
    <row r="430" spans="2:11" ht="28.5" collapsed="1">
      <c r="B430" s="107" t="s">
        <v>161</v>
      </c>
      <c r="C430" s="2" t="s">
        <v>55</v>
      </c>
      <c r="D430" s="3" t="s">
        <v>18</v>
      </c>
      <c r="E430" s="3"/>
      <c r="F430" s="3">
        <v>1</v>
      </c>
      <c r="G430" s="6">
        <v>9220000000</v>
      </c>
      <c r="H430" s="108">
        <f t="shared" si="24"/>
        <v>9220000000</v>
      </c>
      <c r="I430" s="97"/>
      <c r="J430" s="97">
        <f t="shared" si="22"/>
        <v>9220000000</v>
      </c>
      <c r="K430"/>
    </row>
    <row r="431" spans="2:11" hidden="1" outlineLevel="1">
      <c r="B431" s="106"/>
      <c r="C431" s="2" t="s">
        <v>56</v>
      </c>
      <c r="D431" s="5"/>
      <c r="E431" s="5"/>
      <c r="F431" s="9"/>
      <c r="G431" s="4"/>
      <c r="H431" s="104"/>
      <c r="I431" s="97"/>
      <c r="J431" s="97"/>
      <c r="K431"/>
    </row>
    <row r="432" spans="2:11" ht="30" hidden="1" outlineLevel="1">
      <c r="B432" s="5"/>
      <c r="C432" s="1" t="s">
        <v>57</v>
      </c>
      <c r="D432" s="6"/>
      <c r="E432" s="6"/>
      <c r="F432" s="6"/>
      <c r="G432" s="4"/>
      <c r="H432" s="104"/>
      <c r="I432" s="97"/>
      <c r="J432" s="97"/>
      <c r="K432"/>
    </row>
    <row r="433" spans="2:11" hidden="1" outlineLevel="1">
      <c r="B433" s="5"/>
      <c r="C433" s="1" t="s">
        <v>58</v>
      </c>
      <c r="D433" s="6"/>
      <c r="E433" s="6"/>
      <c r="F433" s="6"/>
      <c r="G433" s="4"/>
      <c r="H433" s="104"/>
      <c r="I433" s="97"/>
      <c r="J433" s="97"/>
      <c r="K433"/>
    </row>
    <row r="434" spans="2:11" ht="30" hidden="1" outlineLevel="1">
      <c r="B434" s="5"/>
      <c r="C434" s="1" t="s">
        <v>59</v>
      </c>
      <c r="D434" s="6"/>
      <c r="E434" s="6"/>
      <c r="F434" s="6"/>
      <c r="G434" s="4"/>
      <c r="H434" s="104"/>
      <c r="I434" s="97"/>
      <c r="J434" s="97"/>
      <c r="K434"/>
    </row>
    <row r="435" spans="2:11" hidden="1" outlineLevel="1">
      <c r="B435" s="5"/>
      <c r="C435" s="1" t="s">
        <v>60</v>
      </c>
      <c r="D435" s="6"/>
      <c r="E435" s="6"/>
      <c r="F435" s="6"/>
      <c r="G435" s="4"/>
      <c r="H435" s="104"/>
      <c r="I435" s="97"/>
      <c r="J435" s="97"/>
      <c r="K435"/>
    </row>
    <row r="436" spans="2:11" hidden="1" outlineLevel="1">
      <c r="B436" s="5"/>
      <c r="C436" s="1" t="s">
        <v>61</v>
      </c>
      <c r="D436" s="6"/>
      <c r="E436" s="6"/>
      <c r="F436" s="6"/>
      <c r="G436" s="4"/>
      <c r="H436" s="104"/>
      <c r="I436" s="97"/>
      <c r="J436" s="97"/>
      <c r="K436"/>
    </row>
    <row r="437" spans="2:11" hidden="1" outlineLevel="1">
      <c r="B437" s="5"/>
      <c r="C437" s="1" t="s">
        <v>62</v>
      </c>
      <c r="D437" s="6"/>
      <c r="E437" s="6"/>
      <c r="F437" s="6"/>
      <c r="G437" s="4"/>
      <c r="H437" s="104"/>
      <c r="I437" s="97"/>
      <c r="J437" s="97"/>
      <c r="K437"/>
    </row>
    <row r="438" spans="2:11" hidden="1" outlineLevel="1">
      <c r="B438" s="5"/>
      <c r="C438" s="1" t="s">
        <v>63</v>
      </c>
      <c r="D438" s="6"/>
      <c r="E438" s="6"/>
      <c r="F438" s="6"/>
      <c r="G438" s="4"/>
      <c r="H438" s="104"/>
      <c r="I438" s="97"/>
      <c r="J438" s="97"/>
      <c r="K438"/>
    </row>
    <row r="439" spans="2:11" hidden="1" outlineLevel="1">
      <c r="B439" s="5"/>
      <c r="C439" s="1" t="s">
        <v>64</v>
      </c>
      <c r="D439" s="6"/>
      <c r="E439" s="6"/>
      <c r="F439" s="6"/>
      <c r="G439" s="4"/>
      <c r="H439" s="104"/>
      <c r="I439" s="97"/>
      <c r="J439" s="97"/>
      <c r="K439"/>
    </row>
    <row r="440" spans="2:11" hidden="1" outlineLevel="1">
      <c r="B440" s="5"/>
      <c r="C440" s="1" t="s">
        <v>65</v>
      </c>
      <c r="D440" s="6"/>
      <c r="E440" s="6"/>
      <c r="F440" s="6"/>
      <c r="G440" s="4"/>
      <c r="H440" s="104"/>
      <c r="I440" s="97"/>
      <c r="J440" s="97"/>
      <c r="K440"/>
    </row>
    <row r="441" spans="2:11" hidden="1" outlineLevel="1">
      <c r="B441" s="5"/>
      <c r="C441" s="1" t="s">
        <v>66</v>
      </c>
      <c r="D441" s="6"/>
      <c r="E441" s="6"/>
      <c r="F441" s="6"/>
      <c r="G441" s="4"/>
      <c r="H441" s="104"/>
      <c r="I441" s="97"/>
      <c r="J441" s="97"/>
      <c r="K441"/>
    </row>
    <row r="442" spans="2:11" ht="30" hidden="1" outlineLevel="1">
      <c r="B442" s="5"/>
      <c r="C442" s="1" t="s">
        <v>67</v>
      </c>
      <c r="D442" s="6"/>
      <c r="E442" s="6"/>
      <c r="F442" s="6"/>
      <c r="G442" s="4"/>
      <c r="H442" s="104"/>
      <c r="I442" s="97"/>
      <c r="J442" s="97"/>
      <c r="K442"/>
    </row>
    <row r="443" spans="2:11" hidden="1" outlineLevel="1">
      <c r="B443" s="106"/>
      <c r="C443" s="2" t="s">
        <v>68</v>
      </c>
      <c r="D443" s="7"/>
      <c r="E443" s="7"/>
      <c r="F443" s="9"/>
      <c r="G443" s="4"/>
      <c r="H443" s="104"/>
      <c r="I443" s="97"/>
      <c r="J443" s="97"/>
      <c r="K443"/>
    </row>
    <row r="444" spans="2:11" ht="30" hidden="1" outlineLevel="1">
      <c r="B444" s="5"/>
      <c r="C444" s="1" t="s">
        <v>69</v>
      </c>
      <c r="D444" s="6"/>
      <c r="E444" s="6"/>
      <c r="F444" s="6"/>
      <c r="G444" s="4"/>
      <c r="H444" s="104"/>
      <c r="I444" s="97"/>
      <c r="J444" s="97"/>
      <c r="K444"/>
    </row>
    <row r="445" spans="2:11" hidden="1" outlineLevel="1">
      <c r="B445" s="5"/>
      <c r="C445" s="1" t="s">
        <v>70</v>
      </c>
      <c r="D445" s="6"/>
      <c r="E445" s="6"/>
      <c r="F445" s="6"/>
      <c r="G445" s="4"/>
      <c r="H445" s="104"/>
      <c r="I445" s="97"/>
      <c r="J445" s="97"/>
      <c r="K445"/>
    </row>
    <row r="446" spans="2:11" ht="30" hidden="1" outlineLevel="1">
      <c r="B446" s="5"/>
      <c r="C446" s="1" t="s">
        <v>71</v>
      </c>
      <c r="D446" s="6"/>
      <c r="E446" s="6"/>
      <c r="F446" s="6"/>
      <c r="G446" s="4"/>
      <c r="H446" s="104"/>
      <c r="I446" s="97"/>
      <c r="J446" s="97"/>
      <c r="K446"/>
    </row>
    <row r="447" spans="2:11" ht="30" hidden="1" outlineLevel="1">
      <c r="B447" s="5"/>
      <c r="C447" s="1" t="s">
        <v>72</v>
      </c>
      <c r="D447" s="6"/>
      <c r="E447" s="6"/>
      <c r="F447" s="6"/>
      <c r="G447" s="4"/>
      <c r="H447" s="104"/>
      <c r="I447" s="97"/>
      <c r="J447" s="97"/>
      <c r="K447"/>
    </row>
    <row r="448" spans="2:11" hidden="1" outlineLevel="1">
      <c r="B448" s="106"/>
      <c r="C448" s="10" t="s">
        <v>73</v>
      </c>
      <c r="D448" s="7"/>
      <c r="E448" s="7"/>
      <c r="F448" s="9"/>
      <c r="G448" s="4"/>
      <c r="H448" s="104"/>
      <c r="I448" s="97"/>
      <c r="J448" s="97"/>
      <c r="K448"/>
    </row>
    <row r="449" spans="1:12" ht="75" hidden="1" outlineLevel="1">
      <c r="B449" s="5"/>
      <c r="C449" s="1" t="s">
        <v>74</v>
      </c>
      <c r="D449" s="6"/>
      <c r="E449" s="6"/>
      <c r="F449" s="6"/>
      <c r="G449" s="4"/>
      <c r="H449" s="104"/>
      <c r="I449" s="97"/>
      <c r="J449" s="97"/>
      <c r="K449"/>
    </row>
    <row r="450" spans="1:12" ht="30" hidden="1" outlineLevel="1">
      <c r="B450" s="5"/>
      <c r="C450" s="1" t="s">
        <v>75</v>
      </c>
      <c r="D450" s="6"/>
      <c r="E450" s="6"/>
      <c r="F450" s="6"/>
      <c r="G450" s="4"/>
      <c r="H450" s="104"/>
      <c r="I450" s="97"/>
      <c r="J450" s="97"/>
      <c r="K450"/>
    </row>
    <row r="451" spans="1:12" ht="45" hidden="1" outlineLevel="1">
      <c r="B451" s="5"/>
      <c r="C451" s="1" t="s">
        <v>76</v>
      </c>
      <c r="D451" s="6"/>
      <c r="E451" s="6"/>
      <c r="F451" s="6"/>
      <c r="G451" s="4"/>
      <c r="H451" s="104"/>
      <c r="I451" s="97"/>
      <c r="J451" s="97"/>
      <c r="K451"/>
    </row>
    <row r="452" spans="1:12" ht="45" hidden="1" outlineLevel="1">
      <c r="B452" s="5"/>
      <c r="C452" s="1" t="s">
        <v>77</v>
      </c>
      <c r="D452" s="6"/>
      <c r="E452" s="6"/>
      <c r="F452" s="6"/>
      <c r="G452" s="4"/>
      <c r="H452" s="104"/>
      <c r="I452" s="97"/>
      <c r="J452" s="97"/>
      <c r="K452"/>
    </row>
    <row r="453" spans="1:12" ht="30" hidden="1" outlineLevel="1">
      <c r="B453" s="5"/>
      <c r="C453" s="1" t="s">
        <v>78</v>
      </c>
      <c r="D453" s="6"/>
      <c r="E453" s="6"/>
      <c r="F453" s="6"/>
      <c r="G453" s="4"/>
      <c r="H453" s="104"/>
      <c r="I453" s="97"/>
      <c r="J453" s="97"/>
      <c r="K453"/>
    </row>
    <row r="454" spans="1:12" ht="23.45" customHeight="1">
      <c r="A454" s="83"/>
      <c r="B454" s="115" t="s">
        <v>11</v>
      </c>
      <c r="C454" s="116" t="s">
        <v>236</v>
      </c>
      <c r="D454" s="115"/>
      <c r="E454" s="115"/>
      <c r="F454" s="115"/>
      <c r="G454" s="115"/>
      <c r="H454" s="117" t="e">
        <f>SUBTOTAL(9,H456:H473)</f>
        <v>#REF!</v>
      </c>
      <c r="I454" s="117"/>
      <c r="J454" s="117" t="e">
        <f t="shared" ref="J454" si="25">SUBTOTAL(9,J456:J473)</f>
        <v>#REF!</v>
      </c>
      <c r="K454" s="112"/>
      <c r="L454" s="91" t="e">
        <f>SUBTOTAL(9,L456:L473)</f>
        <v>#REF!</v>
      </c>
    </row>
    <row r="455" spans="1:12">
      <c r="A455" s="83"/>
      <c r="B455" s="86" t="s">
        <v>7</v>
      </c>
      <c r="C455" s="102" t="s">
        <v>136</v>
      </c>
      <c r="D455" s="86"/>
      <c r="E455" s="86"/>
      <c r="F455" s="86"/>
      <c r="G455" s="86"/>
      <c r="H455" s="89" t="e">
        <f>SUBTOTAL(9,H456:H456)</f>
        <v>#REF!</v>
      </c>
      <c r="I455" s="89"/>
      <c r="J455" s="89" t="e">
        <f t="shared" ref="J455" si="26">SUBTOTAL(9,J456:J456)</f>
        <v>#REF!</v>
      </c>
      <c r="K455" s="112"/>
      <c r="L455" s="89" t="e">
        <f>SUBTOTAL(9,L456:L456)</f>
        <v>#REF!</v>
      </c>
    </row>
    <row r="456" spans="1:12" ht="30" collapsed="1">
      <c r="A456" s="83">
        <v>9</v>
      </c>
      <c r="B456" s="86" t="s">
        <v>36</v>
      </c>
      <c r="C456" s="93" t="s">
        <v>95</v>
      </c>
      <c r="D456" s="95" t="e">
        <f>VLOOKUP(A456,Price,5)</f>
        <v>#REF!</v>
      </c>
      <c r="E456" s="90" t="s">
        <v>121</v>
      </c>
      <c r="F456" s="96">
        <v>1</v>
      </c>
      <c r="G456" s="97" t="e">
        <f>VLOOKUP(A456,Price,4)</f>
        <v>#REF!</v>
      </c>
      <c r="H456" s="97" t="e">
        <f>G456*F456</f>
        <v>#REF!</v>
      </c>
      <c r="I456" s="97"/>
      <c r="J456" s="97" t="e">
        <f t="shared" ref="J456" si="27">I456+H456</f>
        <v>#REF!</v>
      </c>
      <c r="K456" s="110" t="e">
        <f>VLOOKUP(A456,Price,3)</f>
        <v>#REF!</v>
      </c>
      <c r="L456" s="98" t="e">
        <f>K456*F456</f>
        <v>#REF!</v>
      </c>
    </row>
    <row r="457" spans="1:12" ht="15.75" hidden="1" customHeight="1" outlineLevel="1">
      <c r="A457" s="83"/>
      <c r="B457" s="86" t="s">
        <v>8</v>
      </c>
      <c r="C457" s="99" t="str">
        <f>INDEX!B56</f>
        <v>Thẻ xác thực đa nhân tố (Token) đóng gói 50 chiếc.</v>
      </c>
      <c r="D457" s="95"/>
      <c r="E457" s="90"/>
      <c r="F457" s="96"/>
      <c r="G457" s="97"/>
      <c r="H457" s="97"/>
      <c r="I457" s="97"/>
      <c r="J457" s="114"/>
      <c r="K457" s="110"/>
      <c r="L457" s="98"/>
    </row>
    <row r="458" spans="1:12" ht="15.75" hidden="1" customHeight="1" outlineLevel="1">
      <c r="A458" s="83"/>
      <c r="B458" s="96"/>
      <c r="C458" s="99" t="str">
        <f>INDEX!B57</f>
        <v>Màn hình hiển thị: LCD</v>
      </c>
      <c r="D458" s="95"/>
      <c r="E458" s="90"/>
      <c r="F458" s="96"/>
      <c r="G458" s="97"/>
      <c r="H458" s="97"/>
      <c r="I458" s="97"/>
      <c r="J458" s="114"/>
      <c r="K458" s="110"/>
      <c r="L458" s="98"/>
    </row>
    <row r="459" spans="1:12" ht="15.75" hidden="1" customHeight="1" outlineLevel="1">
      <c r="A459" s="83"/>
      <c r="B459" s="96"/>
      <c r="C459" s="99" t="str">
        <f>INDEX!B58</f>
        <v>Các chữ số: 6 số</v>
      </c>
      <c r="D459" s="95"/>
      <c r="E459" s="90"/>
      <c r="F459" s="96"/>
      <c r="G459" s="97"/>
      <c r="H459" s="97"/>
      <c r="I459" s="97"/>
      <c r="J459" s="114"/>
      <c r="K459" s="110"/>
      <c r="L459" s="98"/>
    </row>
    <row r="460" spans="1:12" ht="15.75" hidden="1" customHeight="1" outlineLevel="1">
      <c r="A460" s="83"/>
      <c r="B460" s="96"/>
      <c r="C460" s="99" t="str">
        <f>INDEX!B59</f>
        <v xml:space="preserve">Thời gian nâng cấp mã: 60 giây </v>
      </c>
      <c r="D460" s="95"/>
      <c r="E460" s="90"/>
      <c r="F460" s="96"/>
      <c r="G460" s="97"/>
      <c r="H460" s="97"/>
      <c r="I460" s="97"/>
      <c r="J460" s="114"/>
      <c r="K460" s="110"/>
      <c r="L460" s="98"/>
    </row>
    <row r="461" spans="1:12" ht="15.75" hidden="1" customHeight="1" outlineLevel="1">
      <c r="A461" s="83"/>
      <c r="B461" s="96"/>
      <c r="C461" s="99" t="str">
        <f>INDEX!B60</f>
        <v>Thời hạn sử dụng: 03 năm</v>
      </c>
      <c r="D461" s="95"/>
      <c r="E461" s="90"/>
      <c r="F461" s="96"/>
      <c r="G461" s="97"/>
      <c r="H461" s="97"/>
      <c r="I461" s="97"/>
      <c r="J461" s="114"/>
      <c r="K461" s="110"/>
      <c r="L461" s="98"/>
    </row>
    <row r="462" spans="1:12" ht="15.75" hidden="1" customHeight="1" outlineLevel="1">
      <c r="A462" s="83"/>
      <c r="B462" s="86" t="s">
        <v>195</v>
      </c>
      <c r="C462" s="99" t="str">
        <f>INDEX!B61</f>
        <v>Phần mềm xác thực đa nhân tố</v>
      </c>
      <c r="D462" s="95"/>
      <c r="E462" s="90"/>
      <c r="F462" s="96"/>
      <c r="G462" s="97"/>
      <c r="H462" s="97"/>
      <c r="I462" s="97"/>
      <c r="J462" s="114"/>
      <c r="K462" s="110"/>
      <c r="L462" s="98"/>
    </row>
    <row r="463" spans="1:12" ht="15.75" hidden="1" customHeight="1" outlineLevel="1">
      <c r="A463" s="83"/>
      <c r="B463" s="96"/>
      <c r="C463" s="99" t="str">
        <f>INDEX!B62</f>
        <v>Xác thực đa nhân tố cho 50 người dùng.</v>
      </c>
      <c r="D463" s="95"/>
      <c r="E463" s="90"/>
      <c r="F463" s="96"/>
      <c r="G463" s="97"/>
      <c r="H463" s="97"/>
      <c r="I463" s="97"/>
      <c r="J463" s="114"/>
      <c r="K463" s="110"/>
      <c r="L463" s="98"/>
    </row>
    <row r="464" spans="1:12" ht="15.75" hidden="1" customHeight="1" outlineLevel="1">
      <c r="A464" s="83"/>
      <c r="B464" s="86"/>
      <c r="C464" s="99" t="str">
        <f>INDEX!B63</f>
        <v>Tích hợp với Active Directory, Radius</v>
      </c>
      <c r="D464" s="95"/>
      <c r="E464" s="90"/>
      <c r="F464" s="96"/>
      <c r="G464" s="97"/>
      <c r="H464" s="97"/>
      <c r="I464" s="97"/>
      <c r="J464" s="114"/>
      <c r="K464" s="110"/>
      <c r="L464" s="98"/>
    </row>
    <row r="465" spans="1:12" ht="30" hidden="1" customHeight="1" outlineLevel="1">
      <c r="A465" s="83"/>
      <c r="B465" s="96"/>
      <c r="C465" s="99" t="str">
        <f>INDEX!B64</f>
        <v>Hỗ trợ hệ điều hành Linux, Window 10, Window Server 2019</v>
      </c>
      <c r="D465" s="95"/>
      <c r="E465" s="90"/>
      <c r="F465" s="96"/>
      <c r="G465" s="97"/>
      <c r="H465" s="97"/>
      <c r="I465" s="97"/>
      <c r="J465" s="114"/>
      <c r="K465" s="110"/>
      <c r="L465" s="98"/>
    </row>
    <row r="466" spans="1:12" ht="15.75" hidden="1" customHeight="1" outlineLevel="1">
      <c r="A466" s="83"/>
      <c r="B466" s="96"/>
      <c r="C466" s="99" t="str">
        <f>INDEX!B65</f>
        <v>Bảo hành: 03 năm</v>
      </c>
      <c r="D466" s="95"/>
      <c r="E466" s="90"/>
      <c r="F466" s="96"/>
      <c r="G466" s="97"/>
      <c r="H466" s="97"/>
      <c r="I466" s="97"/>
      <c r="J466" s="114"/>
      <c r="K466" s="110"/>
      <c r="L466" s="98"/>
    </row>
    <row r="467" spans="1:12">
      <c r="B467" s="86" t="s">
        <v>10</v>
      </c>
      <c r="C467" s="102" t="s">
        <v>128</v>
      </c>
      <c r="D467" s="86"/>
      <c r="E467" s="86"/>
      <c r="F467" s="86"/>
      <c r="G467" s="86"/>
      <c r="H467" s="89" t="e">
        <f>SUBTOTAL(9,H468:H473)</f>
        <v>#REF!</v>
      </c>
      <c r="I467" s="89"/>
      <c r="J467" s="89" t="e">
        <f t="shared" ref="J467" si="28">SUBTOTAL(9,J468:J473)</f>
        <v>#REF!</v>
      </c>
      <c r="K467" s="113" t="e">
        <f t="shared" ref="K467:L467" si="29">SUBTOTAL(9,K468:K473)</f>
        <v>#REF!</v>
      </c>
      <c r="L467" s="89" t="e">
        <f t="shared" si="29"/>
        <v>#REF!</v>
      </c>
    </row>
    <row r="468" spans="1:12">
      <c r="A468" s="83"/>
      <c r="B468" s="86" t="s">
        <v>96</v>
      </c>
      <c r="C468" s="2" t="s">
        <v>237</v>
      </c>
      <c r="D468" s="95" t="e">
        <f>#REF!</f>
        <v>#REF!</v>
      </c>
      <c r="E468" s="90" t="s">
        <v>130</v>
      </c>
      <c r="F468" s="96">
        <v>1</v>
      </c>
      <c r="G468" s="97" t="e">
        <f>#REF!</f>
        <v>#REF!</v>
      </c>
      <c r="H468" s="97" t="e">
        <f>G468*F468</f>
        <v>#REF!</v>
      </c>
      <c r="I468" s="97"/>
      <c r="J468" s="97" t="e">
        <f>H468</f>
        <v>#REF!</v>
      </c>
      <c r="K468" s="110" t="e">
        <f>#REF!</f>
        <v>#REF!</v>
      </c>
      <c r="L468" s="98" t="e">
        <f t="shared" ref="L468:L473" si="30">K468*F468</f>
        <v>#REF!</v>
      </c>
    </row>
    <row r="469" spans="1:12">
      <c r="A469" s="83"/>
      <c r="B469" s="86" t="s">
        <v>97</v>
      </c>
      <c r="C469" s="2" t="s">
        <v>123</v>
      </c>
      <c r="D469" s="95" t="e">
        <f>#REF!</f>
        <v>#REF!</v>
      </c>
      <c r="E469" s="90" t="s">
        <v>130</v>
      </c>
      <c r="F469" s="96">
        <v>1</v>
      </c>
      <c r="G469" s="97" t="e">
        <f>#REF!</f>
        <v>#REF!</v>
      </c>
      <c r="H469" s="97" t="e">
        <f t="shared" ref="H469:H473" si="31">G469*F469</f>
        <v>#REF!</v>
      </c>
      <c r="I469" s="97"/>
      <c r="J469" s="97" t="e">
        <f t="shared" ref="J469:J473" si="32">H469</f>
        <v>#REF!</v>
      </c>
      <c r="K469" s="110" t="e">
        <f>#REF!</f>
        <v>#REF!</v>
      </c>
      <c r="L469" s="98" t="e">
        <f t="shared" si="30"/>
        <v>#REF!</v>
      </c>
    </row>
    <row r="470" spans="1:12">
      <c r="A470" s="83"/>
      <c r="B470" s="86" t="s">
        <v>98</v>
      </c>
      <c r="C470" s="2" t="s">
        <v>124</v>
      </c>
      <c r="D470" s="95" t="e">
        <f>#REF!</f>
        <v>#REF!</v>
      </c>
      <c r="E470" s="90" t="s">
        <v>130</v>
      </c>
      <c r="F470" s="96">
        <v>1</v>
      </c>
      <c r="G470" s="97" t="e">
        <f>#REF!</f>
        <v>#REF!</v>
      </c>
      <c r="H470" s="97" t="e">
        <f t="shared" si="31"/>
        <v>#REF!</v>
      </c>
      <c r="I470" s="97"/>
      <c r="J470" s="97" t="e">
        <f t="shared" si="32"/>
        <v>#REF!</v>
      </c>
      <c r="K470" s="110" t="e">
        <f>#REF!</f>
        <v>#REF!</v>
      </c>
      <c r="L470" s="98" t="e">
        <f t="shared" si="30"/>
        <v>#REF!</v>
      </c>
    </row>
    <row r="471" spans="1:12">
      <c r="A471" s="83"/>
      <c r="B471" s="86" t="s">
        <v>99</v>
      </c>
      <c r="C471" s="2" t="s">
        <v>125</v>
      </c>
      <c r="D471" s="95" t="e">
        <f>#REF!</f>
        <v>#REF!</v>
      </c>
      <c r="E471" s="90" t="s">
        <v>130</v>
      </c>
      <c r="F471" s="96">
        <v>1</v>
      </c>
      <c r="G471" s="97" t="e">
        <f>#REF!</f>
        <v>#REF!</v>
      </c>
      <c r="H471" s="97" t="e">
        <f t="shared" si="31"/>
        <v>#REF!</v>
      </c>
      <c r="I471" s="97"/>
      <c r="J471" s="97" t="e">
        <f t="shared" si="32"/>
        <v>#REF!</v>
      </c>
      <c r="K471" s="110" t="e">
        <f>#REF!</f>
        <v>#REF!</v>
      </c>
      <c r="L471" s="98" t="e">
        <f t="shared" si="30"/>
        <v>#REF!</v>
      </c>
    </row>
    <row r="472" spans="1:12">
      <c r="A472" s="83"/>
      <c r="B472" s="86" t="s">
        <v>103</v>
      </c>
      <c r="C472" s="2" t="s">
        <v>126</v>
      </c>
      <c r="D472" s="95" t="e">
        <f>#REF!</f>
        <v>#REF!</v>
      </c>
      <c r="E472" s="90" t="s">
        <v>130</v>
      </c>
      <c r="F472" s="96">
        <v>1</v>
      </c>
      <c r="G472" s="97" t="e">
        <f>#REF!</f>
        <v>#REF!</v>
      </c>
      <c r="H472" s="97" t="e">
        <f t="shared" si="31"/>
        <v>#REF!</v>
      </c>
      <c r="I472" s="97"/>
      <c r="J472" s="97" t="e">
        <f t="shared" si="32"/>
        <v>#REF!</v>
      </c>
      <c r="K472" s="110" t="e">
        <f>#REF!</f>
        <v>#REF!</v>
      </c>
      <c r="L472" s="98" t="e">
        <f t="shared" si="30"/>
        <v>#REF!</v>
      </c>
    </row>
    <row r="473" spans="1:12">
      <c r="A473" s="83"/>
      <c r="B473" s="86" t="s">
        <v>129</v>
      </c>
      <c r="C473" s="2" t="s">
        <v>127</v>
      </c>
      <c r="D473" s="95" t="e">
        <f>#REF!</f>
        <v>#REF!</v>
      </c>
      <c r="E473" s="90" t="s">
        <v>130</v>
      </c>
      <c r="F473" s="96">
        <v>1</v>
      </c>
      <c r="G473" s="97" t="e">
        <f>#REF!</f>
        <v>#REF!</v>
      </c>
      <c r="H473" s="97" t="e">
        <f t="shared" si="31"/>
        <v>#REF!</v>
      </c>
      <c r="I473" s="97"/>
      <c r="J473" s="97" t="e">
        <f t="shared" si="32"/>
        <v>#REF!</v>
      </c>
      <c r="K473" s="110" t="e">
        <f>#REF!</f>
        <v>#REF!</v>
      </c>
      <c r="L473" s="98" t="e">
        <f t="shared" si="30"/>
        <v>#REF!</v>
      </c>
    </row>
  </sheetData>
  <mergeCells count="9">
    <mergeCell ref="K1:K2"/>
    <mergeCell ref="L1:L2"/>
    <mergeCell ref="B1:B2"/>
    <mergeCell ref="C1:C2"/>
    <mergeCell ref="D1:D2"/>
    <mergeCell ref="F1:F2"/>
    <mergeCell ref="G1:G2"/>
    <mergeCell ref="H1:J1"/>
    <mergeCell ref="E1: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outlinePr summaryBelow="0"/>
  </sheetPr>
  <dimension ref="A1:K353"/>
  <sheetViews>
    <sheetView tabSelected="1" zoomScale="80" zoomScaleNormal="80" workbookViewId="0">
      <pane ySplit="1" topLeftCell="A2" activePane="bottomLeft" state="frozen"/>
      <selection activeCell="B1" sqref="B1"/>
      <selection pane="bottomLeft" activeCell="C28" sqref="C28"/>
    </sheetView>
  </sheetViews>
  <sheetFormatPr defaultColWidth="8.7109375" defaultRowHeight="17.25" outlineLevelRow="1"/>
  <cols>
    <col min="1" max="1" width="6.28515625" style="130" customWidth="1"/>
    <col min="2" max="2" width="6.7109375" style="130" bestFit="1" customWidth="1"/>
    <col min="3" max="3" width="42.42578125" style="130" customWidth="1"/>
    <col min="4" max="4" width="9.28515625" style="130" customWidth="1"/>
    <col min="5" max="5" width="7.42578125" style="130" customWidth="1"/>
    <col min="6" max="6" width="17" style="130" customWidth="1"/>
    <col min="7" max="7" width="21.5703125" style="177" bestFit="1" customWidth="1"/>
    <col min="8" max="8" width="13.7109375" style="130" hidden="1" customWidth="1"/>
    <col min="9" max="9" width="36" style="130" customWidth="1"/>
    <col min="10" max="10" width="18.7109375" style="130" customWidth="1"/>
    <col min="11" max="11" width="18.42578125" style="130" bestFit="1" customWidth="1"/>
    <col min="12" max="16384" width="8.7109375" style="130"/>
  </cols>
  <sheetData>
    <row r="1" spans="1:10" ht="49.5">
      <c r="A1" s="123" t="s">
        <v>20</v>
      </c>
      <c r="B1" s="175" t="s">
        <v>0</v>
      </c>
      <c r="C1" s="12" t="s">
        <v>22</v>
      </c>
      <c r="D1" s="176" t="s">
        <v>17</v>
      </c>
      <c r="E1" s="12" t="s">
        <v>21</v>
      </c>
      <c r="F1" s="12" t="s">
        <v>238</v>
      </c>
      <c r="G1" s="13" t="s">
        <v>2</v>
      </c>
      <c r="H1" s="176" t="s">
        <v>33</v>
      </c>
    </row>
    <row r="2" spans="1:10">
      <c r="A2" s="123"/>
      <c r="B2" s="133" t="s">
        <v>6</v>
      </c>
      <c r="C2" s="198" t="s">
        <v>38</v>
      </c>
      <c r="D2" s="199"/>
      <c r="E2" s="199"/>
      <c r="F2" s="199"/>
      <c r="G2" s="200">
        <f>SUBTOTAL(9,G3:G293)</f>
        <v>132983800000</v>
      </c>
      <c r="H2" s="176"/>
      <c r="I2" s="212"/>
      <c r="J2" s="177"/>
    </row>
    <row r="3" spans="1:10">
      <c r="A3" s="123"/>
      <c r="B3" s="201" t="s">
        <v>34</v>
      </c>
      <c r="C3" s="202" t="s">
        <v>79</v>
      </c>
      <c r="D3" s="203"/>
      <c r="E3" s="203"/>
      <c r="F3" s="203"/>
      <c r="G3" s="204">
        <f>SUBTOTAL(9,G4:G129)</f>
        <v>74281900000</v>
      </c>
      <c r="H3" s="126"/>
    </row>
    <row r="4" spans="1:10">
      <c r="A4" s="179"/>
      <c r="B4" s="205" t="s">
        <v>7</v>
      </c>
      <c r="C4" s="206" t="s">
        <v>131</v>
      </c>
      <c r="D4" s="207"/>
      <c r="E4" s="208"/>
      <c r="F4" s="208"/>
      <c r="G4" s="209">
        <f>SUBTOTAL(9,G5:G14)</f>
        <v>11071900000</v>
      </c>
      <c r="H4" s="126"/>
    </row>
    <row r="5" spans="1:10" collapsed="1">
      <c r="A5" s="179">
        <v>1</v>
      </c>
      <c r="B5" s="124" t="s">
        <v>36</v>
      </c>
      <c r="C5" s="125" t="s">
        <v>132</v>
      </c>
      <c r="D5" s="126" t="s">
        <v>15</v>
      </c>
      <c r="E5" s="127">
        <v>1</v>
      </c>
      <c r="F5" s="128">
        <f>VLOOKUP(A5,INDEX!A:D,4,FALSE)</f>
        <v>9300000000</v>
      </c>
      <c r="G5" s="128">
        <f>F5*E5</f>
        <v>9300000000</v>
      </c>
      <c r="H5" s="129" t="e">
        <f>VLOOKUP(A5,Price,3)</f>
        <v>#REF!</v>
      </c>
    </row>
    <row r="6" spans="1:10" hidden="1" outlineLevel="1">
      <c r="A6" s="179"/>
      <c r="B6" s="124"/>
      <c r="C6" s="180" t="str">
        <f>INDEX!B3</f>
        <v>2 Controller hoạt động active-active</v>
      </c>
      <c r="D6" s="126"/>
      <c r="E6" s="127"/>
      <c r="F6" s="128"/>
      <c r="G6" s="128"/>
      <c r="H6" s="129"/>
    </row>
    <row r="7" spans="1:10" hidden="1" outlineLevel="1">
      <c r="A7" s="179"/>
      <c r="B7" s="124"/>
      <c r="C7" s="180" t="str">
        <f>INDEX!B4</f>
        <v>Tổng dung lượng Cache: 1536 GB</v>
      </c>
      <c r="D7" s="126"/>
      <c r="E7" s="127"/>
      <c r="F7" s="128"/>
      <c r="G7" s="128"/>
      <c r="H7" s="129"/>
    </row>
    <row r="8" spans="1:10" hidden="1" outlineLevel="1">
      <c r="A8" s="179"/>
      <c r="B8" s="124"/>
      <c r="C8" s="180" t="str">
        <f>INDEX!B5</f>
        <v>Dung lượng SSD: 12 x 3.84TB</v>
      </c>
      <c r="D8" s="126"/>
      <c r="E8" s="127"/>
      <c r="F8" s="128"/>
      <c r="G8" s="128"/>
      <c r="H8" s="129"/>
    </row>
    <row r="9" spans="1:10" ht="33" hidden="1" outlineLevel="1">
      <c r="A9" s="179"/>
      <c r="B9" s="124"/>
      <c r="C9" s="180" t="str">
        <f>INDEX!B6</f>
        <v>Có chức năng tự động phân tầng dữ liệu, thin provisioning, snapshot</v>
      </c>
      <c r="D9" s="126"/>
      <c r="E9" s="127"/>
      <c r="F9" s="128"/>
      <c r="G9" s="128"/>
      <c r="H9" s="129"/>
    </row>
    <row r="10" spans="1:10" hidden="1" outlineLevel="1">
      <c r="A10" s="179"/>
      <c r="B10" s="124"/>
      <c r="C10" s="180" t="str">
        <f>INDEX!B7</f>
        <v>FC: 8 x port FC 32Gbps</v>
      </c>
      <c r="D10" s="126"/>
      <c r="E10" s="127"/>
      <c r="F10" s="128"/>
      <c r="G10" s="128"/>
      <c r="H10" s="129"/>
    </row>
    <row r="11" spans="1:10" ht="33" hidden="1" outlineLevel="1">
      <c r="A11" s="179"/>
      <c r="B11" s="124"/>
      <c r="C11" s="180" t="str">
        <f>INDEX!B8</f>
        <v>Hỗ trợ hệ điều hành: Linux, Windows, Vmware </v>
      </c>
      <c r="D11" s="126"/>
      <c r="E11" s="127"/>
      <c r="F11" s="128"/>
      <c r="G11" s="128"/>
      <c r="H11" s="129"/>
    </row>
    <row r="12" spans="1:10" hidden="1" outlineLevel="1">
      <c r="A12" s="179"/>
      <c r="B12" s="124"/>
      <c r="C12" s="180" t="str">
        <f>INDEX!B9</f>
        <v>Dự phòng nguồn 1+1</v>
      </c>
      <c r="D12" s="126"/>
      <c r="E12" s="127"/>
      <c r="F12" s="128"/>
      <c r="G12" s="128"/>
      <c r="H12" s="129"/>
    </row>
    <row r="13" spans="1:10" hidden="1" outlineLevel="1">
      <c r="A13" s="179"/>
      <c r="B13" s="124"/>
      <c r="C13" s="180" t="str">
        <f>INDEX!B10</f>
        <v>Bảo hành 3 năm</v>
      </c>
      <c r="D13" s="126"/>
      <c r="E13" s="127"/>
      <c r="F13" s="128"/>
      <c r="G13" s="128"/>
      <c r="H13" s="129"/>
    </row>
    <row r="14" spans="1:10" collapsed="1">
      <c r="A14" s="123">
        <v>3</v>
      </c>
      <c r="B14" s="124" t="s">
        <v>37</v>
      </c>
      <c r="C14" s="125" t="s">
        <v>19</v>
      </c>
      <c r="D14" s="126" t="s">
        <v>15</v>
      </c>
      <c r="E14" s="127">
        <v>2</v>
      </c>
      <c r="F14" s="128">
        <f>VLOOKUP(A14,INDEX!A:D,4,FALSE)</f>
        <v>885950000</v>
      </c>
      <c r="G14" s="128">
        <f>F14*E14</f>
        <v>1771900000</v>
      </c>
      <c r="H14" s="129" t="e">
        <f>VLOOKUP(A14,Price,3)</f>
        <v>#REF!</v>
      </c>
    </row>
    <row r="15" spans="1:10" hidden="1" outlineLevel="1">
      <c r="A15" s="123"/>
      <c r="B15" s="127"/>
      <c r="C15" s="180" t="str">
        <f>INDEX!B20</f>
        <v xml:space="preserve">Số cổng kết nối:  24 cổng kết nối </v>
      </c>
      <c r="D15" s="126"/>
      <c r="E15" s="127"/>
      <c r="F15" s="128"/>
      <c r="G15" s="128"/>
      <c r="H15" s="129"/>
    </row>
    <row r="16" spans="1:10" ht="33" hidden="1" outlineLevel="1">
      <c r="A16" s="123"/>
      <c r="B16" s="127"/>
      <c r="C16" s="180" t="str">
        <f>INDEX!B22</f>
        <v>Bản quyền sử dụng cung cấp:  24 cổng FC 32Gbps</v>
      </c>
      <c r="D16" s="126"/>
      <c r="E16" s="127"/>
      <c r="F16" s="128"/>
      <c r="G16" s="128"/>
      <c r="H16" s="129"/>
    </row>
    <row r="17" spans="1:8" ht="33" hidden="1" outlineLevel="1">
      <c r="A17" s="123"/>
      <c r="B17" s="127"/>
      <c r="C17" s="180" t="str">
        <f>INDEX!B23</f>
        <v>Transceiver cung cấp:  24 SFP Multi Mode Fibre 32Gbps</v>
      </c>
      <c r="D17" s="126"/>
      <c r="E17" s="127"/>
      <c r="F17" s="128"/>
      <c r="G17" s="128"/>
      <c r="H17" s="129"/>
    </row>
    <row r="18" spans="1:8" ht="33" hidden="1" outlineLevel="1">
      <c r="A18" s="123"/>
      <c r="B18" s="127"/>
      <c r="C18" s="180" t="str">
        <f>INDEX!B24</f>
        <v>Dây quang: 24 dây quang loại OM4 dài 5M</v>
      </c>
      <c r="D18" s="126"/>
      <c r="E18" s="127"/>
      <c r="F18" s="128"/>
      <c r="G18" s="128"/>
      <c r="H18" s="129"/>
    </row>
    <row r="19" spans="1:8" hidden="1" outlineLevel="1">
      <c r="A19" s="123"/>
      <c r="B19" s="127"/>
      <c r="C19" s="180" t="str">
        <f>INDEX!B25</f>
        <v>Bảo hành 03 năm</v>
      </c>
      <c r="D19" s="126"/>
      <c r="E19" s="127"/>
      <c r="F19" s="128"/>
      <c r="G19" s="128"/>
      <c r="H19" s="129"/>
    </row>
    <row r="20" spans="1:8" collapsed="1">
      <c r="A20" s="123">
        <v>2</v>
      </c>
      <c r="B20" s="124" t="s">
        <v>248</v>
      </c>
      <c r="C20" s="125" t="s">
        <v>387</v>
      </c>
      <c r="D20" s="126" t="s">
        <v>15</v>
      </c>
      <c r="E20" s="127">
        <v>1</v>
      </c>
      <c r="F20" s="128">
        <f>VLOOKUP(A20,INDEX!A:D,4,FALSE)</f>
        <v>3300000000</v>
      </c>
      <c r="G20" s="128">
        <f>F20*E20</f>
        <v>3300000000</v>
      </c>
      <c r="H20" s="129" t="e">
        <f>VLOOKUP(A20,Price,3)</f>
        <v>#REF!</v>
      </c>
    </row>
    <row r="21" spans="1:8" hidden="1" outlineLevel="1">
      <c r="A21" s="123"/>
      <c r="B21" s="127"/>
      <c r="C21" s="180" t="str">
        <f>INDEX!B12</f>
        <v>2 Controller hoạt động active-active</v>
      </c>
      <c r="D21" s="126"/>
      <c r="E21" s="127"/>
      <c r="F21" s="128"/>
      <c r="G21" s="128"/>
      <c r="H21" s="129"/>
    </row>
    <row r="22" spans="1:8" hidden="1" outlineLevel="1">
      <c r="A22" s="123"/>
      <c r="B22" s="127"/>
      <c r="C22" s="180" t="str">
        <f>INDEX!B13</f>
        <v>System memory: 16GB per controller</v>
      </c>
      <c r="D22" s="126"/>
      <c r="E22" s="127"/>
      <c r="F22" s="128"/>
      <c r="G22" s="128"/>
      <c r="H22" s="129"/>
    </row>
    <row r="23" spans="1:8" hidden="1" outlineLevel="1">
      <c r="A23" s="123"/>
      <c r="B23" s="127"/>
      <c r="C23" s="180" t="str">
        <f>INDEX!B14</f>
        <v>Dung lượng HDD: 70 x 2.4TB</v>
      </c>
      <c r="D23" s="126"/>
      <c r="E23" s="127"/>
      <c r="F23" s="128"/>
      <c r="G23" s="128"/>
      <c r="H23" s="129"/>
    </row>
    <row r="24" spans="1:8" hidden="1" outlineLevel="1">
      <c r="A24" s="123"/>
      <c r="B24" s="127"/>
      <c r="C24" s="180" t="str">
        <f>INDEX!B15</f>
        <v>FC: 8 x port FC 32Gbps</v>
      </c>
      <c r="D24" s="126"/>
      <c r="E24" s="127"/>
      <c r="F24" s="128"/>
      <c r="G24" s="128"/>
      <c r="H24" s="129"/>
    </row>
    <row r="25" spans="1:8" ht="33" hidden="1" outlineLevel="1">
      <c r="A25" s="123"/>
      <c r="B25" s="127"/>
      <c r="C25" s="180" t="str">
        <f>INDEX!B16</f>
        <v>Hỗ trợ hệ điều hành: Linux, Windows, Vmware </v>
      </c>
      <c r="D25" s="126"/>
      <c r="E25" s="127"/>
      <c r="F25" s="128"/>
      <c r="G25" s="128"/>
      <c r="H25" s="129"/>
    </row>
    <row r="26" spans="1:8" hidden="1" outlineLevel="1">
      <c r="A26" s="123"/>
      <c r="B26" s="127"/>
      <c r="C26" s="180" t="str">
        <f>INDEX!B17</f>
        <v>Dự phòng nguồn 1+1</v>
      </c>
      <c r="D26" s="126"/>
      <c r="E26" s="127"/>
      <c r="F26" s="128"/>
      <c r="G26" s="128"/>
      <c r="H26" s="129"/>
    </row>
    <row r="27" spans="1:8" hidden="1" outlineLevel="1">
      <c r="A27" s="123"/>
      <c r="B27" s="127"/>
      <c r="C27" s="180" t="str">
        <f>INDEX!B18</f>
        <v>Bảo hành 3 năm</v>
      </c>
      <c r="D27" s="126"/>
      <c r="E27" s="127"/>
      <c r="F27" s="128"/>
      <c r="G27" s="128"/>
      <c r="H27" s="129"/>
    </row>
    <row r="28" spans="1:8" ht="33">
      <c r="A28" s="179"/>
      <c r="B28" s="205" t="s">
        <v>10</v>
      </c>
      <c r="C28" s="206" t="s">
        <v>80</v>
      </c>
      <c r="D28" s="207"/>
      <c r="E28" s="208"/>
      <c r="F28" s="208"/>
      <c r="G28" s="209">
        <f>SUBTOTAL(9,G29:G58)</f>
        <v>10800000000</v>
      </c>
      <c r="H28" s="128"/>
    </row>
    <row r="29" spans="1:8" collapsed="1">
      <c r="A29" s="123">
        <v>7</v>
      </c>
      <c r="B29" s="124" t="s">
        <v>9</v>
      </c>
      <c r="C29" s="125" t="s">
        <v>82</v>
      </c>
      <c r="D29" s="126" t="s">
        <v>15</v>
      </c>
      <c r="E29" s="127">
        <v>2</v>
      </c>
      <c r="F29" s="128">
        <f>VLOOKUP(A29,INDEX!A:D,4,FALSE)</f>
        <v>1400000000</v>
      </c>
      <c r="G29" s="128">
        <f>F29*E29</f>
        <v>2800000000</v>
      </c>
      <c r="H29" s="129" t="e">
        <f>VLOOKUP(A29,Price,3)</f>
        <v>#REF!</v>
      </c>
    </row>
    <row r="30" spans="1:8" hidden="1" outlineLevel="1">
      <c r="A30" s="123"/>
      <c r="B30" s="124"/>
      <c r="C30" s="180" t="str">
        <f>INDEX!B44</f>
        <v>CPU: 2x Intel® Xeon® Gold, 28C</v>
      </c>
      <c r="D30" s="126"/>
      <c r="E30" s="127"/>
      <c r="F30" s="128"/>
      <c r="G30" s="128"/>
      <c r="H30" s="129"/>
    </row>
    <row r="31" spans="1:8" hidden="1" outlineLevel="1">
      <c r="A31" s="123"/>
      <c r="B31" s="124"/>
      <c r="C31" s="180" t="str">
        <f>INDEX!B45</f>
        <v>RAM: 1024GB RAM</v>
      </c>
      <c r="D31" s="126"/>
      <c r="E31" s="127"/>
      <c r="F31" s="128"/>
      <c r="G31" s="128"/>
      <c r="H31" s="129"/>
    </row>
    <row r="32" spans="1:8" hidden="1" outlineLevel="1">
      <c r="A32" s="123"/>
      <c r="B32" s="124"/>
      <c r="C32" s="180" t="str">
        <f>INDEX!B46</f>
        <v>HDD: 02x960GB SSD</v>
      </c>
      <c r="D32" s="126"/>
      <c r="E32" s="127"/>
      <c r="F32" s="128"/>
      <c r="G32" s="128"/>
      <c r="H32" s="129"/>
    </row>
    <row r="33" spans="1:8" hidden="1" outlineLevel="1">
      <c r="A33" s="123"/>
      <c r="B33" s="124"/>
      <c r="C33" s="180" t="str">
        <f>INDEX!B47</f>
        <v>NIC: 02 x 10G;</v>
      </c>
      <c r="D33" s="126"/>
      <c r="E33" s="127"/>
      <c r="F33" s="128"/>
      <c r="G33" s="128"/>
      <c r="H33" s="129"/>
    </row>
    <row r="34" spans="1:8" hidden="1" outlineLevel="1">
      <c r="A34" s="123"/>
      <c r="B34" s="124"/>
      <c r="C34" s="180" t="str">
        <f>INDEX!B49</f>
        <v>HBA: 02 x 32G;</v>
      </c>
      <c r="D34" s="126"/>
      <c r="E34" s="127"/>
      <c r="F34" s="128"/>
      <c r="G34" s="128"/>
      <c r="H34" s="129"/>
    </row>
    <row r="35" spans="1:8" hidden="1" outlineLevel="1">
      <c r="A35" s="123"/>
      <c r="B35" s="124"/>
      <c r="C35" s="180" t="str">
        <f>INDEX!B50</f>
        <v>Bảo hành 03 năm;</v>
      </c>
      <c r="D35" s="126"/>
      <c r="E35" s="127"/>
      <c r="F35" s="128"/>
      <c r="G35" s="128"/>
      <c r="H35" s="129"/>
    </row>
    <row r="36" spans="1:8" hidden="1" outlineLevel="1">
      <c r="A36" s="123"/>
      <c r="B36" s="124"/>
      <c r="C36" s="180" t="str">
        <f>INDEX!B48</f>
        <v>02 nguồn dự phòng</v>
      </c>
      <c r="D36" s="126"/>
      <c r="E36" s="127"/>
      <c r="F36" s="128"/>
      <c r="G36" s="128"/>
      <c r="H36" s="129"/>
    </row>
    <row r="37" spans="1:8" collapsed="1">
      <c r="A37" s="123">
        <v>6</v>
      </c>
      <c r="B37" s="124" t="s">
        <v>179</v>
      </c>
      <c r="C37" s="125" t="s">
        <v>314</v>
      </c>
      <c r="D37" s="126" t="s">
        <v>15</v>
      </c>
      <c r="E37" s="127">
        <v>4</v>
      </c>
      <c r="F37" s="128">
        <f>VLOOKUP(A37,INDEX!A:D,4,FALSE)</f>
        <v>1000000000</v>
      </c>
      <c r="G37" s="128">
        <f>F37*E37</f>
        <v>4000000000</v>
      </c>
      <c r="H37" s="129" t="e">
        <f>VLOOKUP(A37,Price,3)</f>
        <v>#REF!</v>
      </c>
    </row>
    <row r="38" spans="1:8" hidden="1" outlineLevel="1">
      <c r="A38" s="123"/>
      <c r="B38" s="124"/>
      <c r="C38" s="181" t="str">
        <f>INDEX!B36</f>
        <v>CPU: 2x Intel® Xeon® Gold, 24C</v>
      </c>
      <c r="D38" s="126"/>
      <c r="E38" s="127"/>
      <c r="F38" s="128"/>
      <c r="G38" s="128"/>
      <c r="H38" s="129"/>
    </row>
    <row r="39" spans="1:8" hidden="1" outlineLevel="1">
      <c r="A39" s="123"/>
      <c r="B39" s="124"/>
      <c r="C39" s="181" t="str">
        <f>INDEX!B37</f>
        <v>RAM: 512GB RAM</v>
      </c>
      <c r="D39" s="126"/>
      <c r="E39" s="127"/>
      <c r="F39" s="128"/>
      <c r="G39" s="128"/>
      <c r="H39" s="129"/>
    </row>
    <row r="40" spans="1:8" hidden="1" outlineLevel="1">
      <c r="A40" s="123"/>
      <c r="B40" s="124"/>
      <c r="C40" s="181" t="str">
        <f>INDEX!B38</f>
        <v>HDD: 02x960GB SSD</v>
      </c>
      <c r="D40" s="126"/>
      <c r="E40" s="127"/>
      <c r="F40" s="128"/>
      <c r="G40" s="128"/>
      <c r="H40" s="129"/>
    </row>
    <row r="41" spans="1:8" hidden="1" outlineLevel="1">
      <c r="A41" s="123"/>
      <c r="B41" s="124"/>
      <c r="C41" s="181" t="str">
        <f>INDEX!B39</f>
        <v>NIC: 02 x 10G;</v>
      </c>
      <c r="D41" s="126"/>
      <c r="E41" s="127"/>
      <c r="F41" s="128"/>
      <c r="G41" s="128"/>
      <c r="H41" s="129"/>
    </row>
    <row r="42" spans="1:8" hidden="1" outlineLevel="1">
      <c r="A42" s="123"/>
      <c r="B42" s="124"/>
      <c r="C42" s="181" t="str">
        <f>INDEX!B40</f>
        <v>HBA: 02 x 32G;</v>
      </c>
      <c r="D42" s="126"/>
      <c r="E42" s="127"/>
      <c r="F42" s="128"/>
      <c r="G42" s="128"/>
      <c r="H42" s="129"/>
    </row>
    <row r="43" spans="1:8" hidden="1" outlineLevel="1">
      <c r="A43" s="123"/>
      <c r="B43" s="124"/>
      <c r="C43" s="181" t="str">
        <f>INDEX!B42</f>
        <v>Bảo hành 03 năm;</v>
      </c>
      <c r="D43" s="126"/>
      <c r="E43" s="127"/>
      <c r="F43" s="128"/>
      <c r="G43" s="128"/>
      <c r="H43" s="129"/>
    </row>
    <row r="44" spans="1:8" ht="33" collapsed="1">
      <c r="A44" s="123">
        <v>6</v>
      </c>
      <c r="B44" s="124" t="s">
        <v>390</v>
      </c>
      <c r="C44" s="125" t="s">
        <v>315</v>
      </c>
      <c r="D44" s="126" t="s">
        <v>15</v>
      </c>
      <c r="E44" s="127">
        <v>2</v>
      </c>
      <c r="F44" s="128">
        <f>VLOOKUP(A44,INDEX!A:D,4,FALSE)</f>
        <v>1000000000</v>
      </c>
      <c r="G44" s="128">
        <f>F44*E44</f>
        <v>2000000000</v>
      </c>
      <c r="H44" s="129" t="e">
        <f>VLOOKUP(A44,Price,3)</f>
        <v>#REF!</v>
      </c>
    </row>
    <row r="45" spans="1:8" hidden="1" outlineLevel="1">
      <c r="A45" s="123"/>
      <c r="B45" s="127"/>
      <c r="C45" s="180" t="str">
        <f>INDEX!B36</f>
        <v>CPU: 2x Intel® Xeon® Gold, 24C</v>
      </c>
      <c r="D45" s="126"/>
      <c r="E45" s="127"/>
      <c r="F45" s="128"/>
      <c r="G45" s="128"/>
      <c r="H45" s="129"/>
    </row>
    <row r="46" spans="1:8" hidden="1" outlineLevel="1">
      <c r="A46" s="123"/>
      <c r="B46" s="127"/>
      <c r="C46" s="180" t="str">
        <f>INDEX!B37</f>
        <v>RAM: 512GB RAM</v>
      </c>
      <c r="D46" s="126"/>
      <c r="E46" s="127"/>
      <c r="F46" s="128"/>
      <c r="G46" s="128"/>
      <c r="H46" s="129"/>
    </row>
    <row r="47" spans="1:8" hidden="1" outlineLevel="1">
      <c r="B47" s="127"/>
      <c r="C47" s="180" t="str">
        <f>INDEX!B38</f>
        <v>HDD: 02x960GB SSD</v>
      </c>
      <c r="D47" s="126"/>
      <c r="E47" s="127"/>
      <c r="F47" s="128"/>
      <c r="G47" s="128"/>
      <c r="H47" s="129"/>
    </row>
    <row r="48" spans="1:8" hidden="1" outlineLevel="1">
      <c r="A48" s="123"/>
      <c r="B48" s="127"/>
      <c r="C48" s="180" t="str">
        <f>INDEX!B39</f>
        <v>NIC: 02 x 10G;</v>
      </c>
      <c r="D48" s="126"/>
      <c r="E48" s="127"/>
      <c r="F48" s="128"/>
      <c r="G48" s="128"/>
      <c r="H48" s="129"/>
    </row>
    <row r="49" spans="1:8" hidden="1" outlineLevel="1">
      <c r="B49" s="127"/>
      <c r="C49" s="180" t="str">
        <f>INDEX!B40</f>
        <v>HBA: 02 x 32G;</v>
      </c>
      <c r="D49" s="126"/>
      <c r="E49" s="127"/>
      <c r="F49" s="128"/>
      <c r="G49" s="128"/>
      <c r="H49" s="129"/>
    </row>
    <row r="50" spans="1:8" hidden="1" outlineLevel="1">
      <c r="B50" s="127"/>
      <c r="C50" s="180" t="str">
        <f>INDEX!B41</f>
        <v>02 nguồn dự phòng</v>
      </c>
      <c r="D50" s="126"/>
      <c r="E50" s="127"/>
      <c r="F50" s="128"/>
      <c r="G50" s="128"/>
      <c r="H50" s="129"/>
    </row>
    <row r="51" spans="1:8" hidden="1" outlineLevel="1">
      <c r="B51" s="127"/>
      <c r="C51" s="180" t="str">
        <f>INDEX!B42</f>
        <v>Bảo hành 03 năm;</v>
      </c>
      <c r="D51" s="126"/>
      <c r="E51" s="127"/>
      <c r="F51" s="128"/>
      <c r="G51" s="128"/>
      <c r="H51" s="129"/>
    </row>
    <row r="52" spans="1:8" collapsed="1">
      <c r="A52" s="123">
        <v>6</v>
      </c>
      <c r="B52" s="124" t="s">
        <v>391</v>
      </c>
      <c r="C52" s="125" t="s">
        <v>313</v>
      </c>
      <c r="D52" s="126" t="s">
        <v>15</v>
      </c>
      <c r="E52" s="127">
        <v>2</v>
      </c>
      <c r="F52" s="128">
        <f>VLOOKUP(A52,INDEX!A:D,4,FALSE)</f>
        <v>1000000000</v>
      </c>
      <c r="G52" s="128">
        <f>F52*E52</f>
        <v>2000000000</v>
      </c>
      <c r="H52" s="129" t="e">
        <f>VLOOKUP(A52,Price,3)</f>
        <v>#REF!</v>
      </c>
    </row>
    <row r="53" spans="1:8" hidden="1" outlineLevel="1">
      <c r="A53" s="123"/>
      <c r="B53" s="127"/>
      <c r="C53" s="181" t="str">
        <f>INDEX!B36</f>
        <v>CPU: 2x Intel® Xeon® Gold, 24C</v>
      </c>
      <c r="D53" s="126"/>
      <c r="E53" s="127"/>
      <c r="F53" s="128"/>
      <c r="G53" s="128"/>
      <c r="H53" s="129"/>
    </row>
    <row r="54" spans="1:8" hidden="1" outlineLevel="1">
      <c r="A54" s="123"/>
      <c r="B54" s="127"/>
      <c r="C54" s="181" t="str">
        <f>INDEX!B37</f>
        <v>RAM: 512GB RAM</v>
      </c>
      <c r="D54" s="126"/>
      <c r="E54" s="127"/>
      <c r="F54" s="128"/>
      <c r="G54" s="128"/>
      <c r="H54" s="129"/>
    </row>
    <row r="55" spans="1:8" hidden="1" outlineLevel="1">
      <c r="A55" s="123"/>
      <c r="B55" s="127"/>
      <c r="C55" s="181" t="str">
        <f>INDEX!B39</f>
        <v>NIC: 02 x 10G;</v>
      </c>
      <c r="D55" s="126"/>
      <c r="E55" s="127"/>
      <c r="F55" s="128"/>
      <c r="G55" s="128"/>
      <c r="H55" s="129"/>
    </row>
    <row r="56" spans="1:8" hidden="1" outlineLevel="1">
      <c r="A56" s="123"/>
      <c r="B56" s="127"/>
      <c r="C56" s="181" t="str">
        <f>INDEX!B40</f>
        <v>HBA: 02 x 32G;</v>
      </c>
      <c r="D56" s="126"/>
      <c r="E56" s="127"/>
      <c r="F56" s="128"/>
      <c r="G56" s="128"/>
      <c r="H56" s="129"/>
    </row>
    <row r="57" spans="1:8" hidden="1" outlineLevel="1">
      <c r="A57" s="123"/>
      <c r="B57" s="127"/>
      <c r="C57" s="181" t="str">
        <f>INDEX!B41</f>
        <v>02 nguồn dự phòng</v>
      </c>
      <c r="D57" s="126"/>
      <c r="E57" s="127"/>
      <c r="F57" s="128"/>
      <c r="G57" s="128"/>
      <c r="H57" s="129"/>
    </row>
    <row r="58" spans="1:8" hidden="1" outlineLevel="1">
      <c r="A58" s="123"/>
      <c r="B58" s="127"/>
      <c r="C58" s="181" t="str">
        <f>INDEX!B42</f>
        <v>Bảo hành 03 năm;</v>
      </c>
      <c r="D58" s="126"/>
      <c r="E58" s="127"/>
      <c r="F58" s="128"/>
      <c r="G58" s="128"/>
      <c r="H58" s="129"/>
    </row>
    <row r="59" spans="1:8" ht="33" collapsed="1">
      <c r="A59" s="123">
        <v>26</v>
      </c>
      <c r="B59" s="124" t="s">
        <v>400</v>
      </c>
      <c r="C59" s="125" t="s">
        <v>401</v>
      </c>
      <c r="D59" s="126" t="s">
        <v>15</v>
      </c>
      <c r="E59" s="127">
        <v>18</v>
      </c>
      <c r="F59" s="128">
        <f>VLOOKUP(A59,INDEX!A:D,4,FALSE)</f>
        <v>300000000</v>
      </c>
      <c r="G59" s="128">
        <f>F59*E59</f>
        <v>5400000000</v>
      </c>
      <c r="H59" s="129" t="e">
        <f>VLOOKUP(A59,Price,3)</f>
        <v>#REF!</v>
      </c>
    </row>
    <row r="60" spans="1:8" hidden="1" outlineLevel="1">
      <c r="A60" s="123"/>
      <c r="B60" s="127"/>
      <c r="C60" s="181" t="s">
        <v>410</v>
      </c>
      <c r="D60" s="126"/>
      <c r="E60" s="127"/>
      <c r="F60" s="128"/>
      <c r="G60" s="128"/>
      <c r="H60" s="129"/>
    </row>
    <row r="61" spans="1:8" hidden="1" outlineLevel="1">
      <c r="A61" s="123"/>
      <c r="B61" s="127"/>
      <c r="C61" s="181" t="s">
        <v>411</v>
      </c>
      <c r="D61" s="126"/>
      <c r="E61" s="127"/>
      <c r="F61" s="128"/>
      <c r="G61" s="128"/>
      <c r="H61" s="129"/>
    </row>
    <row r="62" spans="1:8" hidden="1" outlineLevel="1">
      <c r="A62" s="123"/>
      <c r="B62" s="127"/>
      <c r="C62" s="181" t="s">
        <v>412</v>
      </c>
      <c r="D62" s="126"/>
      <c r="E62" s="127"/>
      <c r="F62" s="128"/>
      <c r="G62" s="128"/>
      <c r="H62" s="129"/>
    </row>
    <row r="63" spans="1:8" hidden="1" outlineLevel="1">
      <c r="A63" s="123"/>
      <c r="B63" s="127"/>
      <c r="C63" s="181" t="s">
        <v>413</v>
      </c>
      <c r="D63" s="126"/>
      <c r="E63" s="127"/>
      <c r="F63" s="128"/>
      <c r="G63" s="128"/>
      <c r="H63" s="129"/>
    </row>
    <row r="64" spans="1:8" hidden="1" outlineLevel="1">
      <c r="A64" s="123"/>
      <c r="B64" s="127"/>
      <c r="C64" s="181" t="s">
        <v>414</v>
      </c>
      <c r="D64" s="126"/>
      <c r="E64" s="127"/>
      <c r="F64" s="128"/>
      <c r="G64" s="128"/>
      <c r="H64" s="129"/>
    </row>
    <row r="65" spans="1:8">
      <c r="A65" s="123"/>
      <c r="B65" s="205" t="s">
        <v>12</v>
      </c>
      <c r="C65" s="206" t="s">
        <v>89</v>
      </c>
      <c r="D65" s="207"/>
      <c r="E65" s="208"/>
      <c r="F65" s="208"/>
      <c r="G65" s="209">
        <f>SUBTOTAL(9,G67:G129)</f>
        <v>43710000000</v>
      </c>
      <c r="H65" s="128"/>
    </row>
    <row r="66" spans="1:8">
      <c r="A66" s="123"/>
      <c r="B66" s="124" t="s">
        <v>100</v>
      </c>
      <c r="C66" s="182" t="s">
        <v>83</v>
      </c>
      <c r="D66" s="124"/>
      <c r="E66" s="124"/>
      <c r="F66" s="124"/>
      <c r="G66" s="124"/>
      <c r="H66" s="124"/>
    </row>
    <row r="67" spans="1:8" collapsed="1">
      <c r="A67" s="123">
        <v>30</v>
      </c>
      <c r="B67" s="124" t="s">
        <v>375</v>
      </c>
      <c r="C67" s="125" t="s">
        <v>84</v>
      </c>
      <c r="D67" s="126" t="s">
        <v>15</v>
      </c>
      <c r="E67" s="127">
        <v>2</v>
      </c>
      <c r="F67" s="128">
        <f>VLOOKUP(A67,INDEX!A:D,4,FALSE)</f>
        <v>2400000000</v>
      </c>
      <c r="G67" s="128">
        <f>F67*E67</f>
        <v>4800000000</v>
      </c>
      <c r="H67" s="129" t="e">
        <f>VLOOKUP(A67,Price,3)</f>
        <v>#REF!</v>
      </c>
    </row>
    <row r="68" spans="1:8" ht="33" hidden="1" outlineLevel="1">
      <c r="A68" s="123"/>
      <c r="B68" s="127"/>
      <c r="C68" s="183" t="str">
        <f>INDEX!B128</f>
        <v>48 x 10GE/1GE ports (kèm 48 x transceivers 10Gb SFP+)</v>
      </c>
      <c r="D68" s="126"/>
      <c r="E68" s="127"/>
      <c r="F68" s="128"/>
      <c r="G68" s="128"/>
      <c r="H68" s="129"/>
    </row>
    <row r="69" spans="1:8" ht="49.5" hidden="1" outlineLevel="1">
      <c r="A69" s="123"/>
      <c r="B69" s="127"/>
      <c r="C69" s="183" t="str">
        <f>INDEX!B129</f>
        <v>08 x 100GE/40GE (kèm 02 x transceivers 40Gb; 02 x 100GE DAC Cable)</v>
      </c>
      <c r="D69" s="126"/>
      <c r="E69" s="127"/>
      <c r="F69" s="128"/>
      <c r="G69" s="128"/>
      <c r="H69" s="129"/>
    </row>
    <row r="70" spans="1:8" hidden="1" outlineLevel="1">
      <c r="A70" s="123"/>
      <c r="B70" s="127"/>
      <c r="C70" s="183" t="str">
        <f>INDEX!B130</f>
        <v>Băng thông chuyển mạch:  4Tbps</v>
      </c>
      <c r="D70" s="126"/>
      <c r="E70" s="127"/>
      <c r="F70" s="128"/>
      <c r="G70" s="128"/>
      <c r="H70" s="129"/>
    </row>
    <row r="71" spans="1:8" hidden="1" outlineLevel="1">
      <c r="A71" s="123"/>
      <c r="B71" s="127"/>
      <c r="C71" s="183" t="str">
        <f>INDEX!B131</f>
        <v>Tốc độ chuyển gói:  1000 Mpps</v>
      </c>
      <c r="D71" s="126"/>
      <c r="E71" s="127"/>
      <c r="F71" s="128"/>
      <c r="G71" s="128"/>
      <c r="H71" s="129"/>
    </row>
    <row r="72" spans="1:8" hidden="1" outlineLevel="1">
      <c r="A72" s="123"/>
      <c r="B72" s="127"/>
      <c r="C72" s="183" t="str">
        <f>INDEX!B132</f>
        <v>Memory: 16GB</v>
      </c>
      <c r="D72" s="126"/>
      <c r="E72" s="127"/>
      <c r="F72" s="128"/>
      <c r="G72" s="128"/>
      <c r="H72" s="129"/>
    </row>
    <row r="73" spans="1:8" hidden="1" outlineLevel="1">
      <c r="A73" s="123"/>
      <c r="B73" s="127"/>
      <c r="C73" s="183" t="str">
        <f>INDEX!B133</f>
        <v>Storage: 128GB SSD</v>
      </c>
      <c r="D73" s="126"/>
      <c r="E73" s="127"/>
      <c r="F73" s="128"/>
      <c r="G73" s="128"/>
      <c r="H73" s="129"/>
    </row>
    <row r="74" spans="1:8" ht="33" hidden="1" outlineLevel="1">
      <c r="A74" s="123"/>
      <c r="B74" s="127"/>
      <c r="C74" s="183" t="str">
        <f>INDEX!B134</f>
        <v>Hỗ trợ giao thức LACP, MCT(Multi-Chassis Trunking)</v>
      </c>
      <c r="D74" s="126"/>
      <c r="E74" s="127"/>
      <c r="F74" s="128"/>
      <c r="G74" s="128"/>
      <c r="H74" s="129"/>
    </row>
    <row r="75" spans="1:8" hidden="1" outlineLevel="1">
      <c r="A75" s="123"/>
      <c r="B75" s="127"/>
      <c r="C75" s="183" t="str">
        <f>INDEX!B135</f>
        <v>02 nguồn dự phòng</v>
      </c>
      <c r="D75" s="126"/>
      <c r="E75" s="127"/>
      <c r="F75" s="128"/>
      <c r="G75" s="128"/>
      <c r="H75" s="129"/>
    </row>
    <row r="76" spans="1:8" hidden="1" outlineLevel="1">
      <c r="A76" s="123"/>
      <c r="B76" s="127"/>
      <c r="C76" s="183" t="str">
        <f>INDEX!B136</f>
        <v>Hỗ trợ, bảo hành 3 năm</v>
      </c>
      <c r="D76" s="126"/>
      <c r="E76" s="127"/>
      <c r="F76" s="128"/>
      <c r="G76" s="128"/>
      <c r="H76" s="129"/>
    </row>
    <row r="77" spans="1:8" collapsed="1">
      <c r="A77" s="123">
        <v>16</v>
      </c>
      <c r="B77" s="124" t="s">
        <v>376</v>
      </c>
      <c r="C77" s="125" t="s">
        <v>85</v>
      </c>
      <c r="D77" s="126" t="s">
        <v>15</v>
      </c>
      <c r="E77" s="127">
        <v>2</v>
      </c>
      <c r="F77" s="128">
        <f>VLOOKUP(A77,INDEX!A:D,4,FALSE)</f>
        <v>210000000</v>
      </c>
      <c r="G77" s="128">
        <f>F77*E77</f>
        <v>420000000</v>
      </c>
      <c r="H77" s="129" t="e">
        <f>VLOOKUP(A77,Price,3)</f>
        <v>#REF!</v>
      </c>
    </row>
    <row r="78" spans="1:8" hidden="1" outlineLevel="1">
      <c r="A78" s="123"/>
      <c r="B78" s="127"/>
      <c r="C78" s="183" t="str">
        <f>INDEX!B91</f>
        <v>48 x 10/100/1000Base-T ports</v>
      </c>
      <c r="D78" s="126"/>
      <c r="E78" s="127"/>
      <c r="F78" s="128"/>
      <c r="G78" s="128"/>
      <c r="H78" s="129"/>
    </row>
    <row r="79" spans="1:8" ht="33" hidden="1" outlineLevel="1">
      <c r="A79" s="123"/>
      <c r="B79" s="127"/>
      <c r="C79" s="183" t="str">
        <f>INDEX!B92</f>
        <v>8 x 10Gb SFP+ uplink ports, đi kèm 2 SFP 10GB SR</v>
      </c>
      <c r="D79" s="126"/>
      <c r="E79" s="127"/>
      <c r="F79" s="128"/>
      <c r="G79" s="128"/>
      <c r="H79" s="129"/>
    </row>
    <row r="80" spans="1:8" hidden="1" outlineLevel="1">
      <c r="A80" s="123"/>
      <c r="B80" s="127"/>
      <c r="C80" s="183" t="str">
        <f>INDEX!B93</f>
        <v>Băng thông chuyển mạch: 256 Gbps</v>
      </c>
      <c r="D80" s="126"/>
      <c r="E80" s="127"/>
      <c r="F80" s="128"/>
      <c r="G80" s="128"/>
      <c r="H80" s="129"/>
    </row>
    <row r="81" spans="1:11" hidden="1" outlineLevel="1">
      <c r="A81" s="123"/>
      <c r="B81" s="127"/>
      <c r="C81" s="183" t="str">
        <f>INDEX!B94</f>
        <v>Tốc độ chuyển gói: 190.5 mpps</v>
      </c>
      <c r="D81" s="126"/>
      <c r="E81" s="127"/>
      <c r="F81" s="128"/>
      <c r="G81" s="128"/>
      <c r="H81" s="129"/>
    </row>
    <row r="82" spans="1:11" hidden="1" outlineLevel="1">
      <c r="A82" s="123"/>
      <c r="B82" s="127"/>
      <c r="C82" s="183" t="str">
        <f>INDEX!B95</f>
        <v>Stack: Có tính năng stack và dây đi kèm</v>
      </c>
      <c r="D82" s="126"/>
      <c r="E82" s="127"/>
      <c r="F82" s="128"/>
      <c r="G82" s="128"/>
      <c r="H82" s="129"/>
    </row>
    <row r="83" spans="1:11" hidden="1" outlineLevel="1">
      <c r="A83" s="123"/>
      <c r="B83" s="127"/>
      <c r="C83" s="183" t="str">
        <f>INDEX!B96</f>
        <v>Bảo hành 03 năm</v>
      </c>
      <c r="D83" s="126"/>
      <c r="E83" s="127"/>
      <c r="F83" s="128"/>
      <c r="G83" s="128"/>
      <c r="H83" s="129"/>
    </row>
    <row r="84" spans="1:11" ht="33" collapsed="1">
      <c r="A84" s="123">
        <v>16</v>
      </c>
      <c r="B84" s="124" t="s">
        <v>377</v>
      </c>
      <c r="C84" s="125" t="s">
        <v>249</v>
      </c>
      <c r="D84" s="126" t="s">
        <v>15</v>
      </c>
      <c r="E84" s="127">
        <v>2</v>
      </c>
      <c r="F84" s="128">
        <f>VLOOKUP(A84,INDEX!A:D,4,FALSE)</f>
        <v>210000000</v>
      </c>
      <c r="G84" s="128">
        <f>F84*E84</f>
        <v>420000000</v>
      </c>
      <c r="H84" s="129" t="e">
        <f>VLOOKUP(A84,Price,3)</f>
        <v>#REF!</v>
      </c>
      <c r="K84" s="177"/>
    </row>
    <row r="85" spans="1:11" hidden="1" outlineLevel="1">
      <c r="A85" s="123"/>
      <c r="B85" s="127"/>
      <c r="C85" s="180" t="str">
        <f>INDEX!B91</f>
        <v>48 x 10/100/1000Base-T ports</v>
      </c>
      <c r="D85" s="126"/>
      <c r="E85" s="127"/>
      <c r="F85" s="128"/>
      <c r="G85" s="128"/>
      <c r="H85" s="129"/>
    </row>
    <row r="86" spans="1:11" ht="33" hidden="1" outlineLevel="1">
      <c r="A86" s="123"/>
      <c r="B86" s="127"/>
      <c r="C86" s="180" t="str">
        <f>INDEX!B92</f>
        <v>8 x 10Gb SFP+ uplink ports, đi kèm 2 SFP 10GB SR</v>
      </c>
      <c r="D86" s="126"/>
      <c r="E86" s="127"/>
      <c r="F86" s="128"/>
      <c r="G86" s="128"/>
      <c r="H86" s="129"/>
    </row>
    <row r="87" spans="1:11" hidden="1" outlineLevel="1">
      <c r="A87" s="123"/>
      <c r="B87" s="127"/>
      <c r="C87" s="180" t="str">
        <f>INDEX!B93</f>
        <v>Băng thông chuyển mạch: 256 Gbps</v>
      </c>
      <c r="D87" s="126"/>
      <c r="E87" s="127"/>
      <c r="F87" s="128"/>
      <c r="G87" s="128"/>
      <c r="H87" s="129"/>
    </row>
    <row r="88" spans="1:11" hidden="1" outlineLevel="1">
      <c r="A88" s="123"/>
      <c r="B88" s="127"/>
      <c r="C88" s="180" t="str">
        <f>INDEX!B94</f>
        <v>Tốc độ chuyển gói: 190.5 mpps</v>
      </c>
      <c r="D88" s="126"/>
      <c r="E88" s="127"/>
      <c r="F88" s="128"/>
      <c r="G88" s="128"/>
      <c r="H88" s="129"/>
    </row>
    <row r="89" spans="1:11" hidden="1" outlineLevel="1">
      <c r="A89" s="123"/>
      <c r="B89" s="127"/>
      <c r="C89" s="180" t="str">
        <f>INDEX!B95</f>
        <v>Stack: Có tính năng stack và dây đi kèm</v>
      </c>
      <c r="D89" s="126"/>
      <c r="E89" s="127"/>
      <c r="F89" s="128"/>
      <c r="G89" s="128"/>
      <c r="H89" s="129"/>
    </row>
    <row r="90" spans="1:11" hidden="1" outlineLevel="1">
      <c r="A90" s="123"/>
      <c r="B90" s="127"/>
      <c r="C90" s="180" t="str">
        <f>INDEX!B96</f>
        <v>Bảo hành 03 năm</v>
      </c>
      <c r="D90" s="126"/>
      <c r="E90" s="127"/>
      <c r="F90" s="128"/>
      <c r="G90" s="128"/>
      <c r="H90" s="129"/>
    </row>
    <row r="91" spans="1:11">
      <c r="A91" s="123"/>
      <c r="B91" s="124" t="s">
        <v>101</v>
      </c>
      <c r="C91" s="125" t="s">
        <v>31</v>
      </c>
      <c r="D91" s="126"/>
      <c r="E91" s="127"/>
      <c r="F91" s="128"/>
      <c r="G91" s="128"/>
      <c r="H91" s="129"/>
    </row>
    <row r="92" spans="1:11" collapsed="1">
      <c r="A92" s="123">
        <v>18</v>
      </c>
      <c r="B92" s="124" t="s">
        <v>378</v>
      </c>
      <c r="C92" s="125" t="s">
        <v>86</v>
      </c>
      <c r="D92" s="126" t="s">
        <v>15</v>
      </c>
      <c r="E92" s="127">
        <v>2</v>
      </c>
      <c r="F92" s="128">
        <f>VLOOKUP(A92,INDEX!A:D,4,FALSE)</f>
        <v>3335000000</v>
      </c>
      <c r="G92" s="128">
        <f>F92*E92</f>
        <v>6670000000</v>
      </c>
      <c r="H92" s="129" t="e">
        <f>VLOOKUP(A92,Price,3)</f>
        <v>#REF!</v>
      </c>
    </row>
    <row r="93" spans="1:11" hidden="1" outlineLevel="1">
      <c r="A93" s="123"/>
      <c r="B93" s="127"/>
      <c r="C93" s="180" t="str">
        <f>INDEX!B98</f>
        <v>Firewall Throughput: 37 Gbps</v>
      </c>
      <c r="D93" s="126"/>
      <c r="E93" s="127"/>
      <c r="F93" s="128"/>
      <c r="G93" s="128"/>
      <c r="H93" s="129"/>
    </row>
    <row r="94" spans="1:11" hidden="1" outlineLevel="1">
      <c r="A94" s="123"/>
      <c r="B94" s="127"/>
      <c r="C94" s="183" t="str">
        <f>INDEX!B99</f>
        <v>IPS Throughput: 19 Gbps</v>
      </c>
      <c r="D94" s="126"/>
      <c r="E94" s="127"/>
      <c r="F94" s="128"/>
      <c r="G94" s="128"/>
      <c r="H94" s="129"/>
    </row>
    <row r="95" spans="1:11" hidden="1" outlineLevel="1">
      <c r="A95" s="123"/>
      <c r="B95" s="127"/>
      <c r="C95" s="183" t="str">
        <f>INDEX!B100</f>
        <v>04 port 10GE, kèm 04 transceiver</v>
      </c>
      <c r="D95" s="126"/>
      <c r="E95" s="127"/>
      <c r="F95" s="128"/>
      <c r="G95" s="128"/>
      <c r="H95" s="129"/>
    </row>
    <row r="96" spans="1:11" hidden="1" outlineLevel="1">
      <c r="A96" s="123"/>
      <c r="B96" s="127"/>
      <c r="C96" s="183" t="str">
        <f>INDEX!B101</f>
        <v>Tính năng Firewall, IPsec VPN</v>
      </c>
      <c r="D96" s="126"/>
      <c r="E96" s="127"/>
      <c r="F96" s="128"/>
      <c r="G96" s="128"/>
      <c r="H96" s="129"/>
    </row>
    <row r="97" spans="1:8" ht="33" hidden="1" outlineLevel="1">
      <c r="A97" s="123"/>
      <c r="B97" s="127"/>
      <c r="C97" s="183" t="str">
        <f>INDEX!B102</f>
        <v>High Availability: Active/Active, Active/Passive</v>
      </c>
      <c r="D97" s="126"/>
      <c r="E97" s="127"/>
      <c r="F97" s="128"/>
      <c r="G97" s="128"/>
      <c r="H97" s="129"/>
    </row>
    <row r="98" spans="1:8" hidden="1" outlineLevel="1">
      <c r="A98" s="123"/>
      <c r="B98" s="127"/>
      <c r="C98" s="183" t="str">
        <f>INDEX!B103</f>
        <v>Nguồn: 02 nguồn dự phòng</v>
      </c>
      <c r="D98" s="126"/>
      <c r="E98" s="127"/>
      <c r="F98" s="128"/>
      <c r="G98" s="128"/>
      <c r="H98" s="129"/>
    </row>
    <row r="99" spans="1:8" hidden="1" outlineLevel="1">
      <c r="A99" s="123"/>
      <c r="B99" s="127"/>
      <c r="C99" s="183" t="str">
        <f>INDEX!B104</f>
        <v>Cập nhật Signature và bảo hành 03 năm</v>
      </c>
      <c r="D99" s="126"/>
      <c r="E99" s="127"/>
      <c r="F99" s="128"/>
      <c r="G99" s="128"/>
      <c r="H99" s="129"/>
    </row>
    <row r="100" spans="1:8" collapsed="1">
      <c r="A100" s="123">
        <v>19</v>
      </c>
      <c r="B100" s="124" t="s">
        <v>379</v>
      </c>
      <c r="C100" s="125" t="s">
        <v>92</v>
      </c>
      <c r="D100" s="126" t="s">
        <v>15</v>
      </c>
      <c r="E100" s="127">
        <v>2</v>
      </c>
      <c r="F100" s="128">
        <f>VLOOKUP(A100,INDEX!A:D,4,FALSE)</f>
        <v>1100000000</v>
      </c>
      <c r="G100" s="128">
        <f>F100*E100</f>
        <v>2200000000</v>
      </c>
      <c r="H100" s="129" t="e">
        <f>VLOOKUP(A100,Price,3)</f>
        <v>#REF!</v>
      </c>
    </row>
    <row r="101" spans="1:8" hidden="1" outlineLevel="1">
      <c r="A101" s="123"/>
      <c r="B101" s="127"/>
      <c r="C101" s="183" t="str">
        <f>INDEX!B106</f>
        <v>Firewall Throughput: 12 Gbps</v>
      </c>
      <c r="D101" s="126"/>
      <c r="E101" s="127"/>
      <c r="F101" s="128"/>
      <c r="G101" s="128"/>
      <c r="H101" s="129"/>
    </row>
    <row r="102" spans="1:8" ht="33" hidden="1" outlineLevel="1">
      <c r="A102" s="123"/>
      <c r="B102" s="127"/>
      <c r="C102" s="183" t="str">
        <f>INDEX!B108</f>
        <v>08 x 1GE; 02 x 10GE (kèm 02 tranceiver)</v>
      </c>
      <c r="D102" s="126"/>
      <c r="E102" s="127"/>
      <c r="F102" s="128"/>
      <c r="G102" s="128"/>
      <c r="H102" s="129"/>
    </row>
    <row r="103" spans="1:8" hidden="1" outlineLevel="1">
      <c r="A103" s="123"/>
      <c r="B103" s="127"/>
      <c r="C103" s="183" t="str">
        <f>INDEX!B109</f>
        <v>Tính năng bảo mật: Firewall, IPS</v>
      </c>
      <c r="D103" s="126"/>
      <c r="E103" s="127"/>
      <c r="F103" s="128"/>
      <c r="G103" s="128"/>
      <c r="H103" s="129"/>
    </row>
    <row r="104" spans="1:8" ht="33" hidden="1" outlineLevel="1">
      <c r="A104" s="123"/>
      <c r="B104" s="127"/>
      <c r="C104" s="183" t="str">
        <f>INDEX!B110</f>
        <v>High Availability: active/active; active/Passive</v>
      </c>
      <c r="D104" s="126"/>
      <c r="E104" s="127"/>
      <c r="F104" s="128"/>
      <c r="G104" s="128"/>
      <c r="H104" s="129"/>
    </row>
    <row r="105" spans="1:8" hidden="1" outlineLevel="1">
      <c r="A105" s="123"/>
      <c r="B105" s="127"/>
      <c r="C105" s="183" t="str">
        <f>INDEX!B111</f>
        <v>Nguồn: 02 nguồn dự phòng</v>
      </c>
      <c r="D105" s="126"/>
      <c r="E105" s="127"/>
      <c r="F105" s="128"/>
      <c r="G105" s="128"/>
      <c r="H105" s="129"/>
    </row>
    <row r="106" spans="1:8" hidden="1" outlineLevel="1">
      <c r="A106" s="123"/>
      <c r="B106" s="127"/>
      <c r="C106" s="183" t="str">
        <f>INDEX!B112</f>
        <v>Cập nhật Signature và bảo hành 03 năm</v>
      </c>
      <c r="D106" s="126"/>
      <c r="E106" s="127"/>
      <c r="F106" s="128"/>
      <c r="G106" s="128"/>
      <c r="H106" s="129"/>
    </row>
    <row r="107" spans="1:8" collapsed="1">
      <c r="A107" s="123">
        <v>19</v>
      </c>
      <c r="B107" s="124" t="s">
        <v>380</v>
      </c>
      <c r="C107" s="125" t="s">
        <v>300</v>
      </c>
      <c r="D107" s="126" t="s">
        <v>15</v>
      </c>
      <c r="E107" s="127">
        <v>2</v>
      </c>
      <c r="F107" s="128">
        <f>VLOOKUP(A107,INDEX!A:D,4,FALSE)</f>
        <v>1100000000</v>
      </c>
      <c r="G107" s="128">
        <f>F107*E107</f>
        <v>2200000000</v>
      </c>
      <c r="H107" s="129" t="e">
        <f>VLOOKUP(A107,Price,3)</f>
        <v>#REF!</v>
      </c>
    </row>
    <row r="108" spans="1:8" hidden="1" outlineLevel="1">
      <c r="A108" s="123"/>
      <c r="B108" s="127"/>
      <c r="C108" s="183" t="str">
        <f>INDEX!B106</f>
        <v>Firewall Throughput: 12 Gbps</v>
      </c>
      <c r="D108" s="126"/>
      <c r="E108" s="127"/>
      <c r="F108" s="128"/>
      <c r="G108" s="128"/>
      <c r="H108" s="129"/>
    </row>
    <row r="109" spans="1:8" ht="33" hidden="1" outlineLevel="1">
      <c r="A109" s="123"/>
      <c r="B109" s="127"/>
      <c r="C109" s="183" t="str">
        <f>INDEX!B108</f>
        <v>08 x 1GE; 02 x 10GE (kèm 02 tranceiver)</v>
      </c>
      <c r="D109" s="126"/>
      <c r="E109" s="127"/>
      <c r="F109" s="128"/>
      <c r="G109" s="128"/>
      <c r="H109" s="129"/>
    </row>
    <row r="110" spans="1:8" hidden="1" outlineLevel="1">
      <c r="A110" s="123"/>
      <c r="B110" s="127"/>
      <c r="C110" s="183" t="str">
        <f>INDEX!B109</f>
        <v>Tính năng bảo mật: Firewall, IPS</v>
      </c>
      <c r="D110" s="126"/>
      <c r="E110" s="127"/>
      <c r="F110" s="128"/>
      <c r="G110" s="128"/>
      <c r="H110" s="129"/>
    </row>
    <row r="111" spans="1:8" ht="33" hidden="1" outlineLevel="1">
      <c r="A111" s="123"/>
      <c r="B111" s="127"/>
      <c r="C111" s="183" t="str">
        <f>INDEX!B110</f>
        <v>High Availability: active/active; active/Passive</v>
      </c>
      <c r="D111" s="126"/>
      <c r="E111" s="127"/>
      <c r="F111" s="128"/>
      <c r="G111" s="128"/>
      <c r="H111" s="129"/>
    </row>
    <row r="112" spans="1:8" hidden="1" outlineLevel="1">
      <c r="A112" s="123"/>
      <c r="B112" s="127"/>
      <c r="C112" s="183" t="str">
        <f>INDEX!B111</f>
        <v>Nguồn: 02 nguồn dự phòng</v>
      </c>
      <c r="D112" s="126"/>
      <c r="E112" s="127"/>
      <c r="F112" s="128"/>
      <c r="G112" s="128"/>
      <c r="H112" s="129"/>
    </row>
    <row r="113" spans="1:8" hidden="1" outlineLevel="1">
      <c r="A113" s="123"/>
      <c r="B113" s="127"/>
      <c r="C113" s="183" t="str">
        <f>INDEX!B112</f>
        <v>Cập nhật Signature và bảo hành 03 năm</v>
      </c>
      <c r="D113" s="126"/>
      <c r="E113" s="127"/>
      <c r="F113" s="128"/>
      <c r="G113" s="128"/>
      <c r="H113" s="129"/>
    </row>
    <row r="114" spans="1:8">
      <c r="A114" s="123"/>
      <c r="B114" s="124" t="s">
        <v>102</v>
      </c>
      <c r="C114" s="125" t="s">
        <v>90</v>
      </c>
      <c r="D114" s="126"/>
      <c r="E114" s="127"/>
      <c r="F114" s="128"/>
      <c r="G114" s="128"/>
      <c r="H114" s="129"/>
    </row>
    <row r="115" spans="1:8" collapsed="1">
      <c r="A115" s="123">
        <v>13</v>
      </c>
      <c r="B115" s="124" t="s">
        <v>381</v>
      </c>
      <c r="C115" s="125" t="s">
        <v>91</v>
      </c>
      <c r="D115" s="126" t="s">
        <v>15</v>
      </c>
      <c r="E115" s="127">
        <v>2</v>
      </c>
      <c r="F115" s="128">
        <f>VLOOKUP(A115,INDEX!A:D,4,FALSE)</f>
        <v>5500000000</v>
      </c>
      <c r="G115" s="128">
        <f>F115*E115</f>
        <v>11000000000</v>
      </c>
      <c r="H115" s="129" t="e">
        <f>VLOOKUP(A115,Price,3)</f>
        <v>#REF!</v>
      </c>
    </row>
    <row r="116" spans="1:8" ht="33" hidden="1" outlineLevel="1">
      <c r="A116" s="123"/>
      <c r="B116" s="124"/>
      <c r="C116" s="180" t="str">
        <f>INDEX!B74</f>
        <v>08 Port 10G SFP+, kèm 08 transceiver 10G</v>
      </c>
      <c r="D116" s="126"/>
      <c r="E116" s="127"/>
      <c r="F116" s="128"/>
      <c r="G116" s="128"/>
      <c r="H116" s="129"/>
    </row>
    <row r="117" spans="1:8" hidden="1" outlineLevel="1">
      <c r="A117" s="123"/>
      <c r="B117" s="124"/>
      <c r="C117" s="180" t="str">
        <f>INDEX!B75</f>
        <v>Throughput: 60 Gbps/35 Gbps L4/L7</v>
      </c>
      <c r="D117" s="126"/>
      <c r="E117" s="127"/>
      <c r="F117" s="128"/>
      <c r="G117" s="128"/>
      <c r="H117" s="129"/>
    </row>
    <row r="118" spans="1:8" hidden="1" outlineLevel="1">
      <c r="A118" s="123"/>
      <c r="B118" s="124"/>
      <c r="C118" s="180" t="str">
        <f>INDEX!B76</f>
        <v>SSL TPS: RSA 35K TPS (2K keys)</v>
      </c>
      <c r="D118" s="126"/>
      <c r="E118" s="127"/>
      <c r="F118" s="128"/>
      <c r="G118" s="128"/>
      <c r="H118" s="129"/>
    </row>
    <row r="119" spans="1:8" ht="33" hidden="1" outlineLevel="1">
      <c r="A119" s="123"/>
      <c r="B119" s="124"/>
      <c r="C119" s="180" t="str">
        <f>INDEX!B77</f>
        <v>SSL bulk encryption throughput: 20 Gbps</v>
      </c>
      <c r="D119" s="126"/>
      <c r="E119" s="127"/>
      <c r="F119" s="128"/>
      <c r="G119" s="128"/>
      <c r="H119" s="129"/>
    </row>
    <row r="120" spans="1:8" hidden="1" outlineLevel="1">
      <c r="A120" s="123"/>
      <c r="B120" s="124"/>
      <c r="C120" s="180" t="str">
        <f>INDEX!B78</f>
        <v>Connections per second: 800,000</v>
      </c>
      <c r="D120" s="126"/>
      <c r="E120" s="127"/>
      <c r="F120" s="128"/>
      <c r="G120" s="128"/>
      <c r="H120" s="129"/>
    </row>
    <row r="121" spans="1:8" hidden="1" outlineLevel="1">
      <c r="A121" s="123"/>
      <c r="B121" s="124"/>
      <c r="C121" s="180" t="str">
        <f>INDEX!B79</f>
        <v>02 nguồn dự phòng</v>
      </c>
      <c r="D121" s="126"/>
      <c r="E121" s="127"/>
      <c r="F121" s="128"/>
      <c r="G121" s="128"/>
      <c r="H121" s="129"/>
    </row>
    <row r="122" spans="1:8" collapsed="1">
      <c r="A122" s="123">
        <v>14</v>
      </c>
      <c r="B122" s="124" t="s">
        <v>382</v>
      </c>
      <c r="C122" s="125" t="s">
        <v>259</v>
      </c>
      <c r="D122" s="126" t="s">
        <v>15</v>
      </c>
      <c r="E122" s="127">
        <v>2</v>
      </c>
      <c r="F122" s="128">
        <f>VLOOKUP(A122,INDEX!A:D,4,FALSE)</f>
        <v>2500000000</v>
      </c>
      <c r="G122" s="128">
        <f>F122*E122</f>
        <v>5000000000</v>
      </c>
      <c r="H122" s="129" t="e">
        <f>VLOOKUP(A122,Price,3)</f>
        <v>#REF!</v>
      </c>
    </row>
    <row r="123" spans="1:8" ht="33" hidden="1" outlineLevel="1">
      <c r="A123" s="123"/>
      <c r="B123" s="127"/>
      <c r="C123" s="180" t="str">
        <f>INDEX!B83</f>
        <v>02 Port 10G kèm 02 transceiver 10G; 02 Port 1G kèm 02 transceiver 1G</v>
      </c>
      <c r="D123" s="126"/>
      <c r="E123" s="127"/>
      <c r="F123" s="128"/>
      <c r="G123" s="128"/>
      <c r="H123" s="129"/>
    </row>
    <row r="124" spans="1:8" hidden="1" outlineLevel="1">
      <c r="A124" s="123"/>
      <c r="B124" s="127"/>
      <c r="C124" s="180" t="str">
        <f>INDEX!B84</f>
        <v>Throughput L4/L7: 10 Gbps</v>
      </c>
      <c r="D124" s="126"/>
      <c r="E124" s="127"/>
      <c r="F124" s="128"/>
      <c r="G124" s="128"/>
      <c r="H124" s="129"/>
    </row>
    <row r="125" spans="1:8" hidden="1" outlineLevel="1">
      <c r="A125" s="123"/>
      <c r="B125" s="127"/>
      <c r="C125" s="180" t="str">
        <f>INDEX!B85</f>
        <v>SSL TPS: RSA 4.3K TPS (2K keys)</v>
      </c>
      <c r="D125" s="126"/>
      <c r="E125" s="127"/>
      <c r="F125" s="128"/>
      <c r="G125" s="128"/>
      <c r="H125" s="129"/>
    </row>
    <row r="126" spans="1:8" ht="33" hidden="1" outlineLevel="1">
      <c r="A126" s="123"/>
      <c r="B126" s="127"/>
      <c r="C126" s="180" t="str">
        <f>INDEX!B86</f>
        <v>SSL bulk encryption throughput: 08 Gbps</v>
      </c>
      <c r="D126" s="126"/>
      <c r="E126" s="127"/>
      <c r="F126" s="128"/>
      <c r="G126" s="128"/>
      <c r="H126" s="129"/>
    </row>
    <row r="127" spans="1:8" hidden="1" outlineLevel="1">
      <c r="A127" s="123"/>
      <c r="B127" s="127"/>
      <c r="C127" s="180" t="str">
        <f>INDEX!B87</f>
        <v>Tích hợp tính năng LTM, WAF, GSLB.</v>
      </c>
      <c r="D127" s="126"/>
      <c r="E127" s="127"/>
      <c r="F127" s="128"/>
      <c r="G127" s="128"/>
      <c r="H127" s="129"/>
    </row>
    <row r="128" spans="1:8" hidden="1" outlineLevel="1">
      <c r="A128" s="123"/>
      <c r="B128" s="127"/>
      <c r="C128" s="180" t="str">
        <f>INDEX!B88</f>
        <v>02 nguồn dự phòng</v>
      </c>
      <c r="D128" s="126"/>
      <c r="E128" s="127"/>
      <c r="F128" s="128"/>
      <c r="G128" s="128"/>
      <c r="H128" s="129"/>
    </row>
    <row r="129" spans="1:8" collapsed="1">
      <c r="A129" s="123">
        <v>33</v>
      </c>
      <c r="B129" s="124" t="s">
        <v>270</v>
      </c>
      <c r="C129" s="125" t="s">
        <v>271</v>
      </c>
      <c r="D129" s="126" t="s">
        <v>15</v>
      </c>
      <c r="E129" s="127">
        <v>2</v>
      </c>
      <c r="F129" s="128">
        <f>VLOOKUP(A129,INDEX!A:D,4,FALSE)</f>
        <v>5500000000</v>
      </c>
      <c r="G129" s="128">
        <f>F129*E129</f>
        <v>11000000000</v>
      </c>
      <c r="H129" s="129"/>
    </row>
    <row r="130" spans="1:8" hidden="1" outlineLevel="1">
      <c r="A130" s="123"/>
      <c r="B130" s="127"/>
      <c r="C130" s="180" t="str">
        <f>INDEX!B148</f>
        <v>Throughtput: 02Gbps</v>
      </c>
      <c r="D130" s="126"/>
      <c r="E130" s="127"/>
      <c r="F130" s="128"/>
      <c r="G130" s="128"/>
      <c r="H130" s="129"/>
    </row>
    <row r="131" spans="1:8" hidden="1" outlineLevel="1">
      <c r="A131" s="123"/>
      <c r="B131" s="127"/>
      <c r="C131" s="180" t="str">
        <f>INDEX!B149</f>
        <v>Latency: &lt; 5 ms</v>
      </c>
      <c r="D131" s="126"/>
      <c r="E131" s="127"/>
      <c r="F131" s="128"/>
      <c r="G131" s="128"/>
      <c r="H131" s="129"/>
    </row>
    <row r="132" spans="1:8" hidden="1" outlineLevel="1">
      <c r="A132" s="123"/>
      <c r="B132" s="127"/>
      <c r="C132" s="180" t="str">
        <f>INDEX!B150</f>
        <v>DAM TPS: 21,600 TPS</v>
      </c>
      <c r="D132" s="126"/>
      <c r="E132" s="127"/>
      <c r="F132" s="128"/>
      <c r="G132" s="128"/>
      <c r="H132" s="129"/>
    </row>
    <row r="133" spans="1:8" hidden="1" outlineLevel="1">
      <c r="A133" s="123"/>
      <c r="B133" s="127"/>
      <c r="C133" s="180" t="str">
        <f>INDEX!B151</f>
        <v>Interface: 04 x 10G SR</v>
      </c>
      <c r="D133" s="126"/>
      <c r="E133" s="127"/>
      <c r="F133" s="128"/>
      <c r="G133" s="128"/>
      <c r="H133" s="129"/>
    </row>
    <row r="134" spans="1:8" ht="33" hidden="1" outlineLevel="1">
      <c r="A134" s="123"/>
      <c r="B134" s="127"/>
      <c r="C134" s="180" t="str">
        <f>INDEX!B152</f>
        <v>Inline Fail open: hỗ trợ tối thiểu 02 Bypass Segments</v>
      </c>
      <c r="D134" s="126"/>
      <c r="E134" s="127"/>
      <c r="F134" s="128"/>
      <c r="G134" s="128"/>
      <c r="H134" s="129"/>
    </row>
    <row r="135" spans="1:8" ht="33" hidden="1" outlineLevel="1">
      <c r="A135" s="123"/>
      <c r="B135" s="127"/>
      <c r="C135" s="180" t="str">
        <f>INDEX!B153</f>
        <v>Hard Drive: 03 x 2TB RE4 (RAID 5), Triple hot-swap hard drives</v>
      </c>
      <c r="D135" s="126"/>
      <c r="E135" s="127"/>
      <c r="F135" s="128"/>
      <c r="G135" s="128"/>
      <c r="H135" s="129"/>
    </row>
    <row r="136" spans="1:8" hidden="1" outlineLevel="1">
      <c r="A136" s="123"/>
      <c r="B136" s="127"/>
      <c r="C136" s="180" t="str">
        <f>INDEX!B154</f>
        <v>Memory: 64GB DDR3</v>
      </c>
      <c r="D136" s="126"/>
      <c r="E136" s="127"/>
      <c r="F136" s="128"/>
      <c r="G136" s="128"/>
      <c r="H136" s="129"/>
    </row>
    <row r="137" spans="1:8" hidden="1" outlineLevel="1">
      <c r="A137" s="123"/>
      <c r="B137" s="127"/>
      <c r="C137" s="180" t="str">
        <f>INDEX!B155</f>
        <v>Database Agents: 100</v>
      </c>
      <c r="D137" s="126"/>
      <c r="E137" s="127"/>
      <c r="F137" s="128"/>
      <c r="G137" s="128"/>
      <c r="H137" s="129"/>
    </row>
    <row r="138" spans="1:8" ht="33" hidden="1" outlineLevel="1">
      <c r="A138" s="123"/>
      <c r="B138" s="127"/>
      <c r="C138" s="180" t="str">
        <f>INDEX!B156</f>
        <v>Database Vulnerability Assessments Include: 400</v>
      </c>
      <c r="D138" s="126"/>
      <c r="E138" s="127"/>
      <c r="F138" s="128"/>
      <c r="G138" s="128"/>
      <c r="H138" s="129"/>
    </row>
    <row r="139" spans="1:8" hidden="1" outlineLevel="1">
      <c r="A139" s="123"/>
      <c r="B139" s="127"/>
      <c r="C139" s="180" t="str">
        <f>INDEX!B157</f>
        <v>02 nguồn dự phòng</v>
      </c>
      <c r="D139" s="126"/>
      <c r="E139" s="127"/>
      <c r="F139" s="128"/>
      <c r="G139" s="128"/>
      <c r="H139" s="129"/>
    </row>
    <row r="140" spans="1:8" hidden="1" outlineLevel="1">
      <c r="A140" s="123"/>
      <c r="B140" s="127"/>
      <c r="C140" s="180" t="str">
        <f>INDEX!B158</f>
        <v>Cập nhật và bảo hành 03 năm</v>
      </c>
      <c r="D140" s="126"/>
      <c r="E140" s="127"/>
      <c r="F140" s="128"/>
      <c r="G140" s="128"/>
      <c r="H140" s="129"/>
    </row>
    <row r="141" spans="1:8">
      <c r="A141" s="123"/>
      <c r="B141" s="201" t="s">
        <v>35</v>
      </c>
      <c r="C141" s="202" t="s">
        <v>104</v>
      </c>
      <c r="D141" s="203"/>
      <c r="E141" s="203"/>
      <c r="F141" s="203"/>
      <c r="G141" s="204">
        <f>SUBTOTAL(9,G142:G254)</f>
        <v>46401900000</v>
      </c>
      <c r="H141" s="126"/>
    </row>
    <row r="142" spans="1:8">
      <c r="A142" s="123"/>
      <c r="B142" s="205" t="s">
        <v>7</v>
      </c>
      <c r="C142" s="206" t="s">
        <v>131</v>
      </c>
      <c r="D142" s="207"/>
      <c r="E142" s="208"/>
      <c r="F142" s="208"/>
      <c r="G142" s="209">
        <f>SUBTOTAL(9,G143:G152)</f>
        <v>4271900000</v>
      </c>
      <c r="H142" s="128"/>
    </row>
    <row r="143" spans="1:8" collapsed="1">
      <c r="A143" s="123">
        <v>4</v>
      </c>
      <c r="B143" s="124" t="s">
        <v>36</v>
      </c>
      <c r="C143" s="125" t="s">
        <v>133</v>
      </c>
      <c r="D143" s="126" t="s">
        <v>15</v>
      </c>
      <c r="E143" s="127">
        <v>1</v>
      </c>
      <c r="F143" s="128">
        <f>VLOOKUP(A143,INDEX!A:D,4,FALSE)</f>
        <v>2500000000</v>
      </c>
      <c r="G143" s="128">
        <f>F143*E143</f>
        <v>2500000000</v>
      </c>
      <c r="H143" s="129" t="e">
        <f>VLOOKUP(A143,Price,3)</f>
        <v>#REF!</v>
      </c>
    </row>
    <row r="144" spans="1:8" hidden="1" outlineLevel="1">
      <c r="A144" s="123"/>
      <c r="B144" s="127"/>
      <c r="C144" s="180" t="str">
        <f>INDEX!B27</f>
        <v>2 Controller hoạt động active-active</v>
      </c>
      <c r="D144" s="126"/>
      <c r="E144" s="127"/>
      <c r="F144" s="128"/>
      <c r="G144" s="128"/>
      <c r="H144" s="129"/>
    </row>
    <row r="145" spans="1:8" hidden="1" outlineLevel="1">
      <c r="A145" s="123"/>
      <c r="B145" s="127"/>
      <c r="C145" s="180" t="str">
        <f>INDEX!B28</f>
        <v>Tổng dung lượng Cache: 256 GB</v>
      </c>
      <c r="D145" s="126"/>
      <c r="E145" s="127"/>
      <c r="F145" s="128"/>
      <c r="G145" s="128"/>
      <c r="H145" s="129"/>
    </row>
    <row r="146" spans="1:8" hidden="1" outlineLevel="1">
      <c r="A146" s="123"/>
      <c r="B146" s="127"/>
      <c r="C146" s="180" t="str">
        <f>INDEX!B29</f>
        <v>Dung lượng SSD: 8 x 1.92 TB</v>
      </c>
      <c r="D146" s="126"/>
      <c r="E146" s="127"/>
      <c r="F146" s="128"/>
      <c r="G146" s="128"/>
      <c r="H146" s="129"/>
    </row>
    <row r="147" spans="1:8" ht="33" hidden="1" outlineLevel="1">
      <c r="A147" s="123"/>
      <c r="B147" s="127"/>
      <c r="C147" s="180" t="str">
        <f>INDEX!B30</f>
        <v>Có chức năng tự động phân tầng dữ liệu, thin provisioning, snapshot</v>
      </c>
      <c r="D147" s="126"/>
      <c r="E147" s="127"/>
      <c r="F147" s="128"/>
      <c r="G147" s="128"/>
      <c r="H147" s="129"/>
    </row>
    <row r="148" spans="1:8" hidden="1" outlineLevel="1">
      <c r="A148" s="123"/>
      <c r="B148" s="127"/>
      <c r="C148" s="180" t="str">
        <f>INDEX!B31</f>
        <v>FC: 8 x port FC 32Gbps</v>
      </c>
      <c r="D148" s="126"/>
      <c r="E148" s="127"/>
      <c r="F148" s="128"/>
      <c r="G148" s="128"/>
      <c r="H148" s="129"/>
    </row>
    <row r="149" spans="1:8" ht="33" hidden="1" outlineLevel="1">
      <c r="A149" s="123"/>
      <c r="B149" s="127"/>
      <c r="C149" s="180" t="str">
        <f>INDEX!B32</f>
        <v>Hỗ trợ hệ điều hành: Linux, Windows, Vmware </v>
      </c>
      <c r="D149" s="126"/>
      <c r="E149" s="127"/>
      <c r="F149" s="128"/>
      <c r="G149" s="128"/>
      <c r="H149" s="129"/>
    </row>
    <row r="150" spans="1:8" hidden="1" outlineLevel="1">
      <c r="A150" s="123"/>
      <c r="B150" s="127"/>
      <c r="C150" s="180" t="str">
        <f>INDEX!B33</f>
        <v>Dự phòng nguồn 1+1</v>
      </c>
      <c r="D150" s="126"/>
      <c r="E150" s="127"/>
      <c r="F150" s="128"/>
      <c r="G150" s="128"/>
      <c r="H150" s="129"/>
    </row>
    <row r="151" spans="1:8" hidden="1" outlineLevel="1">
      <c r="A151" s="123"/>
      <c r="B151" s="127"/>
      <c r="C151" s="180" t="str">
        <f>INDEX!B34</f>
        <v>Bảo hành 3 năm</v>
      </c>
      <c r="D151" s="126"/>
      <c r="E151" s="127"/>
      <c r="F151" s="128"/>
      <c r="G151" s="128"/>
      <c r="H151" s="129"/>
    </row>
    <row r="152" spans="1:8" collapsed="1">
      <c r="A152" s="123">
        <v>3</v>
      </c>
      <c r="B152" s="124" t="s">
        <v>37</v>
      </c>
      <c r="C152" s="125" t="s">
        <v>19</v>
      </c>
      <c r="D152" s="126" t="s">
        <v>15</v>
      </c>
      <c r="E152" s="127">
        <v>2</v>
      </c>
      <c r="F152" s="128">
        <f>VLOOKUP(A152,INDEX!A:D,4,FALSE)</f>
        <v>885950000</v>
      </c>
      <c r="G152" s="128">
        <f>F152*E152</f>
        <v>1771900000</v>
      </c>
      <c r="H152" s="129" t="e">
        <f>VLOOKUP(A152,Price,3)</f>
        <v>#REF!</v>
      </c>
    </row>
    <row r="153" spans="1:8" hidden="1" outlineLevel="1">
      <c r="A153" s="123"/>
      <c r="B153" s="127"/>
      <c r="C153" s="180" t="str">
        <f>INDEX!B20</f>
        <v xml:space="preserve">Số cổng kết nối:  24 cổng kết nối </v>
      </c>
      <c r="D153" s="126"/>
      <c r="E153" s="127"/>
      <c r="F153" s="128"/>
      <c r="G153" s="128"/>
      <c r="H153" s="129"/>
    </row>
    <row r="154" spans="1:8" ht="33" hidden="1" outlineLevel="1">
      <c r="A154" s="123"/>
      <c r="B154" s="127"/>
      <c r="C154" s="180" t="str">
        <f>INDEX!B22</f>
        <v>Bản quyền sử dụng cung cấp:  24 cổng FC 32Gbps</v>
      </c>
      <c r="D154" s="126"/>
      <c r="E154" s="127"/>
      <c r="F154" s="128"/>
      <c r="G154" s="128"/>
      <c r="H154" s="129"/>
    </row>
    <row r="155" spans="1:8" ht="33" hidden="1" outlineLevel="1">
      <c r="A155" s="123"/>
      <c r="B155" s="127"/>
      <c r="C155" s="180" t="str">
        <f>INDEX!B23</f>
        <v>Transceiver cung cấp:  24 SFP Multi Mode Fibre 32Gbps</v>
      </c>
      <c r="D155" s="126"/>
      <c r="E155" s="127"/>
      <c r="F155" s="128"/>
      <c r="G155" s="128"/>
      <c r="H155" s="129"/>
    </row>
    <row r="156" spans="1:8" ht="33" hidden="1" outlineLevel="1">
      <c r="A156" s="123"/>
      <c r="B156" s="127"/>
      <c r="C156" s="180" t="str">
        <f>INDEX!B24</f>
        <v>Dây quang: 24 dây quang loại OM4 dài 5M</v>
      </c>
      <c r="D156" s="126"/>
      <c r="E156" s="127"/>
      <c r="F156" s="128"/>
      <c r="G156" s="128"/>
      <c r="H156" s="129"/>
    </row>
    <row r="157" spans="1:8" hidden="1" outlineLevel="1">
      <c r="A157" s="123"/>
      <c r="B157" s="127"/>
      <c r="C157" s="180" t="str">
        <f>INDEX!B25</f>
        <v>Bảo hành 03 năm</v>
      </c>
      <c r="D157" s="126"/>
      <c r="E157" s="127"/>
      <c r="F157" s="128"/>
      <c r="G157" s="128"/>
      <c r="H157" s="129"/>
    </row>
    <row r="158" spans="1:8" ht="33">
      <c r="A158" s="123"/>
      <c r="B158" s="205" t="s">
        <v>10</v>
      </c>
      <c r="C158" s="206" t="s">
        <v>80</v>
      </c>
      <c r="D158" s="207"/>
      <c r="E158" s="208"/>
      <c r="F158" s="208"/>
      <c r="G158" s="209">
        <f>SUBTOTAL(9,G159:G175)</f>
        <v>6800000000</v>
      </c>
      <c r="H158" s="128"/>
    </row>
    <row r="159" spans="1:8" collapsed="1">
      <c r="A159" s="123">
        <v>7</v>
      </c>
      <c r="B159" s="124" t="s">
        <v>9</v>
      </c>
      <c r="C159" s="125" t="s">
        <v>82</v>
      </c>
      <c r="D159" s="126" t="s">
        <v>15</v>
      </c>
      <c r="E159" s="127">
        <v>2</v>
      </c>
      <c r="F159" s="128">
        <f>VLOOKUP(A159,INDEX!A:D,4,FALSE)</f>
        <v>1400000000</v>
      </c>
      <c r="G159" s="128">
        <f>F159*E159</f>
        <v>2800000000</v>
      </c>
      <c r="H159" s="129" t="e">
        <f>VLOOKUP(A159,Price,3)</f>
        <v>#REF!</v>
      </c>
    </row>
    <row r="160" spans="1:8" hidden="1" outlineLevel="1">
      <c r="A160" s="123"/>
      <c r="B160" s="127"/>
      <c r="C160" s="143" t="s">
        <v>305</v>
      </c>
      <c r="D160" s="126"/>
      <c r="E160" s="127"/>
      <c r="F160" s="128"/>
      <c r="G160" s="128"/>
      <c r="H160" s="129"/>
    </row>
    <row r="161" spans="1:8" hidden="1" outlineLevel="1">
      <c r="A161" s="123"/>
      <c r="B161" s="127"/>
      <c r="C161" s="143" t="s">
        <v>306</v>
      </c>
      <c r="D161" s="126"/>
      <c r="E161" s="127"/>
      <c r="F161" s="128"/>
      <c r="G161" s="128"/>
      <c r="H161" s="129"/>
    </row>
    <row r="162" spans="1:8" hidden="1" outlineLevel="1">
      <c r="A162" s="123"/>
      <c r="B162" s="127"/>
      <c r="C162" s="143" t="s">
        <v>307</v>
      </c>
      <c r="D162" s="126"/>
      <c r="E162" s="127"/>
      <c r="F162" s="128"/>
      <c r="G162" s="128"/>
      <c r="H162" s="129"/>
    </row>
    <row r="163" spans="1:8" hidden="1" outlineLevel="1">
      <c r="A163" s="123"/>
      <c r="B163" s="127"/>
      <c r="C163" s="143" t="s">
        <v>308</v>
      </c>
      <c r="D163" s="126"/>
      <c r="E163" s="127"/>
      <c r="F163" s="128"/>
      <c r="G163" s="128"/>
      <c r="H163" s="129"/>
    </row>
    <row r="164" spans="1:8" hidden="1" outlineLevel="1">
      <c r="A164" s="123"/>
      <c r="B164" s="127"/>
      <c r="C164" s="142" t="s">
        <v>240</v>
      </c>
      <c r="D164" s="126"/>
      <c r="E164" s="127"/>
      <c r="F164" s="128"/>
      <c r="G164" s="128"/>
      <c r="H164" s="129"/>
    </row>
    <row r="165" spans="1:8" hidden="1" outlineLevel="1">
      <c r="A165" s="123"/>
      <c r="B165" s="127"/>
      <c r="C165" s="143" t="s">
        <v>309</v>
      </c>
      <c r="D165" s="126"/>
      <c r="E165" s="127"/>
      <c r="F165" s="128"/>
      <c r="G165" s="128"/>
      <c r="H165" s="129"/>
    </row>
    <row r="166" spans="1:8" hidden="1" outlineLevel="1">
      <c r="A166" s="123"/>
      <c r="B166" s="127"/>
      <c r="C166" s="189" t="s">
        <v>310</v>
      </c>
      <c r="D166" s="126"/>
      <c r="E166" s="127"/>
      <c r="F166" s="128"/>
      <c r="G166" s="128"/>
      <c r="H166" s="129"/>
    </row>
    <row r="167" spans="1:8" ht="33" collapsed="1">
      <c r="A167" s="123">
        <v>6</v>
      </c>
      <c r="B167" s="124" t="s">
        <v>179</v>
      </c>
      <c r="C167" s="125" t="s">
        <v>331</v>
      </c>
      <c r="D167" s="126" t="s">
        <v>15</v>
      </c>
      <c r="E167" s="127">
        <v>2</v>
      </c>
      <c r="F167" s="128">
        <f>VLOOKUP(A167,INDEX!A:D,4,FALSE)</f>
        <v>1000000000</v>
      </c>
      <c r="G167" s="128">
        <f>F167*E167</f>
        <v>2000000000</v>
      </c>
      <c r="H167" s="129" t="e">
        <f>VLOOKUP(A167,Price,3)</f>
        <v>#REF!</v>
      </c>
    </row>
    <row r="168" spans="1:8" hidden="1" outlineLevel="1">
      <c r="A168" s="123"/>
      <c r="B168" s="127"/>
      <c r="C168" s="180" t="str">
        <f>INDEX!B36</f>
        <v>CPU: 2x Intel® Xeon® Gold, 24C</v>
      </c>
      <c r="D168" s="126"/>
      <c r="E168" s="127"/>
      <c r="F168" s="128"/>
      <c r="G168" s="128"/>
      <c r="H168" s="129"/>
    </row>
    <row r="169" spans="1:8" hidden="1" outlineLevel="1">
      <c r="A169" s="123"/>
      <c r="B169" s="124"/>
      <c r="C169" s="180" t="str">
        <f>INDEX!B37</f>
        <v>RAM: 512GB RAM</v>
      </c>
      <c r="D169" s="126"/>
      <c r="E169" s="127"/>
      <c r="F169" s="128"/>
      <c r="G169" s="128"/>
      <c r="H169" s="129"/>
    </row>
    <row r="170" spans="1:8" hidden="1" outlineLevel="1">
      <c r="A170" s="123"/>
      <c r="B170" s="124"/>
      <c r="C170" s="180" t="str">
        <f>INDEX!B38</f>
        <v>HDD: 02x960GB SSD</v>
      </c>
      <c r="D170" s="126"/>
      <c r="E170" s="127"/>
      <c r="F170" s="128"/>
      <c r="G170" s="128"/>
      <c r="H170" s="129"/>
    </row>
    <row r="171" spans="1:8" hidden="1" outlineLevel="1">
      <c r="A171" s="123"/>
      <c r="B171" s="124"/>
      <c r="C171" s="180" t="str">
        <f>INDEX!B39</f>
        <v>NIC: 02 x 10G;</v>
      </c>
      <c r="D171" s="126"/>
      <c r="E171" s="127"/>
      <c r="F171" s="128"/>
      <c r="G171" s="128"/>
      <c r="H171" s="129"/>
    </row>
    <row r="172" spans="1:8" hidden="1" outlineLevel="1">
      <c r="A172" s="123"/>
      <c r="B172" s="124"/>
      <c r="C172" s="180" t="str">
        <f>INDEX!B40</f>
        <v>HBA: 02 x 32G;</v>
      </c>
      <c r="D172" s="126"/>
      <c r="E172" s="127"/>
      <c r="F172" s="128"/>
      <c r="G172" s="128"/>
      <c r="H172" s="129"/>
    </row>
    <row r="173" spans="1:8" hidden="1" outlineLevel="1">
      <c r="A173" s="123"/>
      <c r="B173" s="124"/>
      <c r="C173" s="180" t="str">
        <f>INDEX!B41</f>
        <v>02 nguồn dự phòng</v>
      </c>
      <c r="D173" s="126"/>
      <c r="E173" s="127"/>
      <c r="F173" s="128"/>
      <c r="G173" s="128"/>
      <c r="H173" s="129"/>
    </row>
    <row r="174" spans="1:8" hidden="1" outlineLevel="1">
      <c r="A174" s="123"/>
      <c r="B174" s="124"/>
      <c r="C174" s="180" t="str">
        <f>INDEX!B42</f>
        <v>Bảo hành 03 năm;</v>
      </c>
      <c r="D174" s="126"/>
      <c r="E174" s="127"/>
      <c r="F174" s="128"/>
      <c r="G174" s="128"/>
      <c r="H174" s="129"/>
    </row>
    <row r="175" spans="1:8" collapsed="1">
      <c r="A175" s="123">
        <v>6</v>
      </c>
      <c r="B175" s="124" t="s">
        <v>390</v>
      </c>
      <c r="C175" s="125" t="s">
        <v>313</v>
      </c>
      <c r="D175" s="126" t="s">
        <v>15</v>
      </c>
      <c r="E175" s="127">
        <v>2</v>
      </c>
      <c r="F175" s="128">
        <f>VLOOKUP(A175,INDEX!A:D,4,FALSE)</f>
        <v>1000000000</v>
      </c>
      <c r="G175" s="128">
        <f>F175*E175</f>
        <v>2000000000</v>
      </c>
      <c r="H175" s="129" t="e">
        <f>VLOOKUP(A175,Price,3)</f>
        <v>#REF!</v>
      </c>
    </row>
    <row r="176" spans="1:8" hidden="1" outlineLevel="1">
      <c r="A176" s="123"/>
      <c r="B176" s="127"/>
      <c r="C176" s="181" t="str">
        <f>INDEX!B44</f>
        <v>CPU: 2x Intel® Xeon® Gold, 28C</v>
      </c>
      <c r="D176" s="126"/>
      <c r="E176" s="127"/>
      <c r="F176" s="128"/>
      <c r="G176" s="128"/>
      <c r="H176" s="129"/>
    </row>
    <row r="177" spans="1:8" hidden="1" outlineLevel="1">
      <c r="A177" s="123"/>
      <c r="B177" s="127"/>
      <c r="C177" s="181" t="str">
        <f>INDEX!B45</f>
        <v>RAM: 1024GB RAM</v>
      </c>
      <c r="D177" s="126"/>
      <c r="E177" s="127"/>
      <c r="F177" s="128"/>
      <c r="G177" s="128"/>
      <c r="H177" s="129"/>
    </row>
    <row r="178" spans="1:8" hidden="1" outlineLevel="1">
      <c r="A178" s="123"/>
      <c r="B178" s="127"/>
      <c r="C178" s="181" t="str">
        <f>INDEX!B46</f>
        <v>HDD: 02x960GB SSD</v>
      </c>
      <c r="D178" s="126"/>
      <c r="E178" s="127"/>
      <c r="F178" s="128"/>
      <c r="G178" s="128"/>
      <c r="H178" s="129"/>
    </row>
    <row r="179" spans="1:8" hidden="1" outlineLevel="1">
      <c r="A179" s="123"/>
      <c r="B179" s="127"/>
      <c r="C179" s="181" t="str">
        <f>INDEX!B47</f>
        <v>NIC: 02 x 10G;</v>
      </c>
      <c r="D179" s="126"/>
      <c r="E179" s="127"/>
      <c r="F179" s="128"/>
      <c r="G179" s="128"/>
      <c r="H179" s="129"/>
    </row>
    <row r="180" spans="1:8" hidden="1" outlineLevel="1">
      <c r="A180" s="123"/>
      <c r="B180" s="127"/>
      <c r="C180" s="181" t="str">
        <f>INDEX!B48</f>
        <v>02 nguồn dự phòng</v>
      </c>
      <c r="D180" s="126"/>
      <c r="E180" s="127"/>
      <c r="F180" s="128"/>
      <c r="G180" s="128"/>
      <c r="H180" s="129"/>
    </row>
    <row r="181" spans="1:8" hidden="1" outlineLevel="1">
      <c r="A181" s="123"/>
      <c r="B181" s="127"/>
      <c r="C181" s="181" t="str">
        <f>INDEX!B49</f>
        <v>HBA: 02 x 32G;</v>
      </c>
      <c r="D181" s="126"/>
      <c r="E181" s="127"/>
      <c r="F181" s="128"/>
      <c r="G181" s="128"/>
      <c r="H181" s="129"/>
    </row>
    <row r="182" spans="1:8" hidden="1" outlineLevel="1">
      <c r="A182" s="123"/>
      <c r="B182" s="127"/>
      <c r="C182" s="181" t="str">
        <f>INDEX!B50</f>
        <v>Bảo hành 03 năm;</v>
      </c>
      <c r="D182" s="126"/>
      <c r="E182" s="127"/>
      <c r="F182" s="128"/>
      <c r="G182" s="128"/>
      <c r="H182" s="129"/>
    </row>
    <row r="183" spans="1:8">
      <c r="A183" s="123"/>
      <c r="B183" s="205" t="s">
        <v>12</v>
      </c>
      <c r="C183" s="206" t="s">
        <v>89</v>
      </c>
      <c r="D183" s="207"/>
      <c r="E183" s="208"/>
      <c r="F183" s="208"/>
      <c r="G183" s="209">
        <f>SUBTOTAL(9,G185:G254)</f>
        <v>35330000000</v>
      </c>
      <c r="H183" s="128"/>
    </row>
    <row r="184" spans="1:8">
      <c r="A184" s="123"/>
      <c r="B184" s="124" t="s">
        <v>100</v>
      </c>
      <c r="C184" s="182" t="s">
        <v>83</v>
      </c>
      <c r="D184" s="124"/>
      <c r="E184" s="124"/>
      <c r="F184" s="124"/>
      <c r="G184" s="184"/>
      <c r="H184" s="185" t="e">
        <f>SUBTOTAL(9,H185:H202)</f>
        <v>#REF!</v>
      </c>
    </row>
    <row r="185" spans="1:8" collapsed="1">
      <c r="A185" s="123">
        <v>30</v>
      </c>
      <c r="B185" s="124" t="s">
        <v>375</v>
      </c>
      <c r="C185" s="125" t="s">
        <v>84</v>
      </c>
      <c r="D185" s="126" t="s">
        <v>15</v>
      </c>
      <c r="E185" s="127">
        <v>2</v>
      </c>
      <c r="F185" s="128">
        <f>VLOOKUP(A185,INDEX!A:D,4,FALSE)</f>
        <v>2400000000</v>
      </c>
      <c r="G185" s="128">
        <f>F185*E185</f>
        <v>4800000000</v>
      </c>
      <c r="H185" s="129" t="e">
        <f>VLOOKUP(A185,Price,3)</f>
        <v>#REF!</v>
      </c>
    </row>
    <row r="186" spans="1:8" ht="33" hidden="1" outlineLevel="1">
      <c r="A186" s="123"/>
      <c r="B186" s="127"/>
      <c r="C186" s="183" t="str">
        <f>INDEX!B128</f>
        <v>48 x 10GE/1GE ports (kèm 48 x transceivers 10Gb SFP+)</v>
      </c>
      <c r="D186" s="126"/>
      <c r="E186" s="127"/>
      <c r="F186" s="128"/>
      <c r="G186" s="128"/>
      <c r="H186" s="129"/>
    </row>
    <row r="187" spans="1:8" ht="49.5" hidden="1" outlineLevel="1">
      <c r="A187" s="123"/>
      <c r="B187" s="127"/>
      <c r="C187" s="183" t="str">
        <f>INDEX!B129</f>
        <v>08 x 100GE/40GE (kèm 02 x transceivers 40Gb; 02 x 100GE DAC Cable)</v>
      </c>
      <c r="D187" s="126"/>
      <c r="E187" s="127"/>
      <c r="F187" s="128"/>
      <c r="G187" s="128"/>
      <c r="H187" s="129"/>
    </row>
    <row r="188" spans="1:8" hidden="1" outlineLevel="1">
      <c r="A188" s="123"/>
      <c r="B188" s="127"/>
      <c r="C188" s="183" t="str">
        <f>INDEX!B130</f>
        <v>Băng thông chuyển mạch:  4Tbps</v>
      </c>
      <c r="D188" s="126"/>
      <c r="E188" s="127"/>
      <c r="F188" s="128"/>
      <c r="G188" s="128"/>
      <c r="H188" s="129"/>
    </row>
    <row r="189" spans="1:8" hidden="1" outlineLevel="1">
      <c r="A189" s="123"/>
      <c r="B189" s="127"/>
      <c r="C189" s="183" t="str">
        <f>INDEX!B131</f>
        <v>Tốc độ chuyển gói:  1000 Mpps</v>
      </c>
      <c r="D189" s="126"/>
      <c r="E189" s="127"/>
      <c r="F189" s="128"/>
      <c r="G189" s="128"/>
      <c r="H189" s="129"/>
    </row>
    <row r="190" spans="1:8" hidden="1" outlineLevel="1">
      <c r="A190" s="123"/>
      <c r="B190" s="127"/>
      <c r="C190" s="183" t="str">
        <f>INDEX!B132</f>
        <v>Memory: 16GB</v>
      </c>
      <c r="D190" s="126"/>
      <c r="E190" s="127"/>
      <c r="F190" s="128"/>
      <c r="G190" s="128"/>
      <c r="H190" s="129"/>
    </row>
    <row r="191" spans="1:8" hidden="1" outlineLevel="1">
      <c r="A191" s="123"/>
      <c r="B191" s="127"/>
      <c r="C191" s="183" t="str">
        <f>INDEX!B133</f>
        <v>Storage: 128GB SSD</v>
      </c>
      <c r="D191" s="126"/>
      <c r="E191" s="127"/>
      <c r="F191" s="128"/>
      <c r="G191" s="128"/>
      <c r="H191" s="129"/>
    </row>
    <row r="192" spans="1:8" ht="33" hidden="1" outlineLevel="1">
      <c r="A192" s="123"/>
      <c r="B192" s="127"/>
      <c r="C192" s="183" t="str">
        <f>INDEX!B134</f>
        <v>Hỗ trợ giao thức LACP, MCT(Multi-Chassis Trunking)</v>
      </c>
      <c r="D192" s="126"/>
      <c r="E192" s="127"/>
      <c r="F192" s="128"/>
      <c r="G192" s="128"/>
      <c r="H192" s="129"/>
    </row>
    <row r="193" spans="1:8" hidden="1" outlineLevel="1">
      <c r="A193" s="123"/>
      <c r="B193" s="127"/>
      <c r="C193" s="183" t="str">
        <f>INDEX!B135</f>
        <v>02 nguồn dự phòng</v>
      </c>
      <c r="D193" s="126"/>
      <c r="E193" s="127"/>
      <c r="F193" s="128"/>
      <c r="G193" s="128"/>
      <c r="H193" s="129"/>
    </row>
    <row r="194" spans="1:8" hidden="1" outlineLevel="1">
      <c r="A194" s="123"/>
      <c r="B194" s="127"/>
      <c r="C194" s="183" t="str">
        <f>INDEX!B136</f>
        <v>Hỗ trợ, bảo hành 3 năm</v>
      </c>
      <c r="D194" s="126"/>
      <c r="E194" s="127"/>
      <c r="F194" s="128"/>
      <c r="G194" s="128"/>
      <c r="H194" s="129"/>
    </row>
    <row r="195" spans="1:8" collapsed="1">
      <c r="A195" s="123">
        <v>16</v>
      </c>
      <c r="B195" s="124" t="s">
        <v>376</v>
      </c>
      <c r="C195" s="125" t="s">
        <v>85</v>
      </c>
      <c r="D195" s="126" t="s">
        <v>15</v>
      </c>
      <c r="E195" s="127">
        <v>2</v>
      </c>
      <c r="F195" s="128">
        <f>VLOOKUP(A195,INDEX!A:D,4,FALSE)</f>
        <v>210000000</v>
      </c>
      <c r="G195" s="128">
        <f>F195*E195</f>
        <v>420000000</v>
      </c>
      <c r="H195" s="129" t="e">
        <f>VLOOKUP(A195,Price,3)</f>
        <v>#REF!</v>
      </c>
    </row>
    <row r="196" spans="1:8" hidden="1" outlineLevel="1">
      <c r="A196" s="123"/>
      <c r="B196" s="127"/>
      <c r="C196" s="180" t="str">
        <f>INDEX!B91</f>
        <v>48 x 10/100/1000Base-T ports</v>
      </c>
      <c r="D196" s="126"/>
      <c r="E196" s="127"/>
      <c r="F196" s="128"/>
      <c r="G196" s="128"/>
      <c r="H196" s="129"/>
    </row>
    <row r="197" spans="1:8" ht="33" hidden="1" outlineLevel="1">
      <c r="A197" s="123"/>
      <c r="B197" s="127"/>
      <c r="C197" s="180" t="str">
        <f>INDEX!B92</f>
        <v>8 x 10Gb SFP+ uplink ports, đi kèm 2 SFP 10GB SR</v>
      </c>
      <c r="D197" s="126"/>
      <c r="E197" s="127"/>
      <c r="F197" s="128"/>
      <c r="G197" s="128"/>
      <c r="H197" s="129"/>
    </row>
    <row r="198" spans="1:8" hidden="1" outlineLevel="1">
      <c r="A198" s="123"/>
      <c r="B198" s="127"/>
      <c r="C198" s="180" t="str">
        <f>INDEX!B93</f>
        <v>Băng thông chuyển mạch: 256 Gbps</v>
      </c>
      <c r="D198" s="126"/>
      <c r="E198" s="127"/>
      <c r="F198" s="128"/>
      <c r="G198" s="128"/>
      <c r="H198" s="129"/>
    </row>
    <row r="199" spans="1:8" hidden="1" outlineLevel="1">
      <c r="A199" s="123"/>
      <c r="B199" s="127"/>
      <c r="C199" s="180" t="str">
        <f>INDEX!B94</f>
        <v>Tốc độ chuyển gói: 190.5 mpps</v>
      </c>
      <c r="D199" s="126"/>
      <c r="E199" s="127"/>
      <c r="F199" s="128"/>
      <c r="G199" s="128"/>
      <c r="H199" s="129"/>
    </row>
    <row r="200" spans="1:8" hidden="1" outlineLevel="1">
      <c r="A200" s="123"/>
      <c r="B200" s="127"/>
      <c r="C200" s="180" t="str">
        <f>INDEX!B95</f>
        <v>Stack: Có tính năng stack và dây đi kèm</v>
      </c>
      <c r="D200" s="126"/>
      <c r="E200" s="127"/>
      <c r="F200" s="128"/>
      <c r="G200" s="128"/>
      <c r="H200" s="129"/>
    </row>
    <row r="201" spans="1:8" hidden="1" outlineLevel="1">
      <c r="A201" s="123"/>
      <c r="B201" s="127"/>
      <c r="C201" s="180" t="str">
        <f>INDEX!B96</f>
        <v>Bảo hành 03 năm</v>
      </c>
      <c r="D201" s="126"/>
      <c r="E201" s="127"/>
      <c r="F201" s="128"/>
      <c r="G201" s="128"/>
      <c r="H201" s="129"/>
    </row>
    <row r="202" spans="1:8" collapsed="1">
      <c r="A202" s="123">
        <v>16</v>
      </c>
      <c r="B202" s="124" t="s">
        <v>377</v>
      </c>
      <c r="C202" s="125" t="s">
        <v>334</v>
      </c>
      <c r="D202" s="126" t="s">
        <v>15</v>
      </c>
      <c r="E202" s="127">
        <v>2</v>
      </c>
      <c r="F202" s="128">
        <f>VLOOKUP(A202,INDEX!A:D,4,FALSE)</f>
        <v>210000000</v>
      </c>
      <c r="G202" s="128">
        <f>F202*E202</f>
        <v>420000000</v>
      </c>
      <c r="H202" s="129" t="e">
        <f>VLOOKUP(A202,Price,3)</f>
        <v>#REF!</v>
      </c>
    </row>
    <row r="203" spans="1:8" hidden="1" outlineLevel="1">
      <c r="A203" s="123"/>
      <c r="B203" s="127"/>
      <c r="C203" s="180" t="str">
        <f>INDEX!B91</f>
        <v>48 x 10/100/1000Base-T ports</v>
      </c>
      <c r="D203" s="126"/>
      <c r="E203" s="127"/>
      <c r="F203" s="128"/>
      <c r="G203" s="128"/>
      <c r="H203" s="129"/>
    </row>
    <row r="204" spans="1:8" ht="33" hidden="1" outlineLevel="1">
      <c r="A204" s="123"/>
      <c r="B204" s="127"/>
      <c r="C204" s="180" t="str">
        <f>INDEX!B92</f>
        <v>8 x 10Gb SFP+ uplink ports, đi kèm 2 SFP 10GB SR</v>
      </c>
      <c r="D204" s="126"/>
      <c r="E204" s="127"/>
      <c r="F204" s="128"/>
      <c r="G204" s="128"/>
      <c r="H204" s="129"/>
    </row>
    <row r="205" spans="1:8" hidden="1" outlineLevel="1">
      <c r="A205" s="123"/>
      <c r="B205" s="127"/>
      <c r="C205" s="180" t="str">
        <f>INDEX!B93</f>
        <v>Băng thông chuyển mạch: 256 Gbps</v>
      </c>
      <c r="D205" s="126"/>
      <c r="E205" s="127"/>
      <c r="F205" s="128"/>
      <c r="G205" s="128"/>
      <c r="H205" s="129"/>
    </row>
    <row r="206" spans="1:8" hidden="1" outlineLevel="1">
      <c r="A206" s="123"/>
      <c r="B206" s="127"/>
      <c r="C206" s="180" t="str">
        <f>INDEX!B94</f>
        <v>Tốc độ chuyển gói: 190.5 mpps</v>
      </c>
      <c r="D206" s="126"/>
      <c r="E206" s="127"/>
      <c r="F206" s="128"/>
      <c r="G206" s="128"/>
      <c r="H206" s="129"/>
    </row>
    <row r="207" spans="1:8" hidden="1" outlineLevel="1">
      <c r="A207" s="123"/>
      <c r="B207" s="127"/>
      <c r="C207" s="180" t="str">
        <f>INDEX!B95</f>
        <v>Stack: Có tính năng stack và dây đi kèm</v>
      </c>
      <c r="D207" s="126"/>
      <c r="E207" s="127"/>
      <c r="F207" s="128"/>
      <c r="G207" s="128"/>
      <c r="H207" s="129"/>
    </row>
    <row r="208" spans="1:8" hidden="1" outlineLevel="1">
      <c r="A208" s="123"/>
      <c r="B208" s="127"/>
      <c r="C208" s="180" t="str">
        <f>INDEX!B96</f>
        <v>Bảo hành 03 năm</v>
      </c>
      <c r="D208" s="126"/>
      <c r="E208" s="127"/>
      <c r="F208" s="128"/>
      <c r="G208" s="128"/>
      <c r="H208" s="129"/>
    </row>
    <row r="209" spans="1:8" collapsed="1">
      <c r="A209" s="123">
        <v>16</v>
      </c>
      <c r="B209" s="124" t="s">
        <v>383</v>
      </c>
      <c r="C209" s="125" t="s">
        <v>339</v>
      </c>
      <c r="D209" s="126" t="s">
        <v>15</v>
      </c>
      <c r="E209" s="127">
        <v>2</v>
      </c>
      <c r="F209" s="128">
        <f>VLOOKUP(A209,INDEX!A:D,4,FALSE)</f>
        <v>210000000</v>
      </c>
      <c r="G209" s="128">
        <f>F209*E209</f>
        <v>420000000</v>
      </c>
      <c r="H209" s="129" t="e">
        <f>VLOOKUP(A209,Price,3)</f>
        <v>#REF!</v>
      </c>
    </row>
    <row r="210" spans="1:8" hidden="1" outlineLevel="1">
      <c r="A210" s="123"/>
      <c r="B210" s="127"/>
      <c r="C210" s="180" t="str">
        <f>INDEX!B91</f>
        <v>48 x 10/100/1000Base-T ports</v>
      </c>
      <c r="D210" s="126"/>
      <c r="E210" s="127"/>
      <c r="F210" s="128"/>
      <c r="G210" s="128"/>
      <c r="H210" s="129"/>
    </row>
    <row r="211" spans="1:8" ht="33" hidden="1" outlineLevel="1">
      <c r="A211" s="123"/>
      <c r="B211" s="127"/>
      <c r="C211" s="180" t="str">
        <f>INDEX!B92</f>
        <v>8 x 10Gb SFP+ uplink ports, đi kèm 2 SFP 10GB SR</v>
      </c>
      <c r="D211" s="126"/>
      <c r="E211" s="127"/>
      <c r="F211" s="128"/>
      <c r="G211" s="128"/>
      <c r="H211" s="129"/>
    </row>
    <row r="212" spans="1:8" hidden="1" outlineLevel="1">
      <c r="A212" s="123"/>
      <c r="B212" s="127"/>
      <c r="C212" s="180" t="str">
        <f>INDEX!B93</f>
        <v>Băng thông chuyển mạch: 256 Gbps</v>
      </c>
      <c r="D212" s="126"/>
      <c r="E212" s="127"/>
      <c r="F212" s="128"/>
      <c r="G212" s="128"/>
      <c r="H212" s="129"/>
    </row>
    <row r="213" spans="1:8" hidden="1" outlineLevel="1">
      <c r="A213" s="123"/>
      <c r="B213" s="127"/>
      <c r="C213" s="180" t="str">
        <f>INDEX!B94</f>
        <v>Tốc độ chuyển gói: 190.5 mpps</v>
      </c>
      <c r="D213" s="126"/>
      <c r="E213" s="127"/>
      <c r="F213" s="128"/>
      <c r="G213" s="128"/>
      <c r="H213" s="129"/>
    </row>
    <row r="214" spans="1:8" hidden="1" outlineLevel="1">
      <c r="A214" s="123"/>
      <c r="B214" s="127"/>
      <c r="C214" s="180" t="str">
        <f>INDEX!B95</f>
        <v>Stack: Có tính năng stack và dây đi kèm</v>
      </c>
      <c r="D214" s="126"/>
      <c r="E214" s="127"/>
      <c r="F214" s="128"/>
      <c r="G214" s="128"/>
      <c r="H214" s="129"/>
    </row>
    <row r="215" spans="1:8" hidden="1" outlineLevel="1">
      <c r="A215" s="123"/>
      <c r="B215" s="127"/>
      <c r="C215" s="180" t="str">
        <f>INDEX!B96</f>
        <v>Bảo hành 03 năm</v>
      </c>
      <c r="D215" s="126"/>
      <c r="E215" s="127"/>
      <c r="F215" s="128"/>
      <c r="G215" s="128"/>
      <c r="H215" s="129"/>
    </row>
    <row r="216" spans="1:8">
      <c r="A216" s="123"/>
      <c r="B216" s="124" t="s">
        <v>101</v>
      </c>
      <c r="C216" s="125" t="s">
        <v>31</v>
      </c>
      <c r="D216" s="126"/>
      <c r="E216" s="127"/>
      <c r="F216" s="128"/>
      <c r="G216" s="128"/>
      <c r="H216" s="129"/>
    </row>
    <row r="217" spans="1:8" collapsed="1">
      <c r="A217" s="123">
        <v>18</v>
      </c>
      <c r="B217" s="124" t="s">
        <v>378</v>
      </c>
      <c r="C217" s="125" t="s">
        <v>86</v>
      </c>
      <c r="D217" s="126" t="s">
        <v>15</v>
      </c>
      <c r="E217" s="127">
        <v>2</v>
      </c>
      <c r="F217" s="128">
        <f>VLOOKUP(A217,INDEX!A:D,4,FALSE)</f>
        <v>3335000000</v>
      </c>
      <c r="G217" s="128">
        <f>F217*E217</f>
        <v>6670000000</v>
      </c>
      <c r="H217" s="129" t="e">
        <f>VLOOKUP(A217,Price,3)</f>
        <v>#REF!</v>
      </c>
    </row>
    <row r="218" spans="1:8" hidden="1" outlineLevel="1">
      <c r="A218" s="123"/>
      <c r="B218" s="127"/>
      <c r="C218" s="180" t="str">
        <f>INDEX!B98</f>
        <v>Firewall Throughput: 37 Gbps</v>
      </c>
      <c r="D218" s="126"/>
      <c r="E218" s="127"/>
      <c r="F218" s="128"/>
      <c r="G218" s="128"/>
      <c r="H218" s="129"/>
    </row>
    <row r="219" spans="1:8" hidden="1" outlineLevel="1">
      <c r="A219" s="123"/>
      <c r="B219" s="127"/>
      <c r="C219" s="180" t="str">
        <f>INDEX!B100</f>
        <v>04 port 10GE, kèm 04 transceiver</v>
      </c>
      <c r="D219" s="126"/>
      <c r="E219" s="127"/>
      <c r="F219" s="128"/>
      <c r="G219" s="128"/>
      <c r="H219" s="129"/>
    </row>
    <row r="220" spans="1:8" hidden="1" outlineLevel="1">
      <c r="A220" s="123"/>
      <c r="B220" s="127"/>
      <c r="C220" s="180" t="str">
        <f>INDEX!B101</f>
        <v>Tính năng Firewall, IPsec VPN</v>
      </c>
      <c r="D220" s="126"/>
      <c r="E220" s="127"/>
      <c r="F220" s="128"/>
      <c r="G220" s="128"/>
      <c r="H220" s="129"/>
    </row>
    <row r="221" spans="1:8" ht="33" hidden="1" outlineLevel="1">
      <c r="A221" s="123"/>
      <c r="B221" s="127"/>
      <c r="C221" s="180" t="str">
        <f>INDEX!B102</f>
        <v>High Availability: Active/Active, Active/Passive</v>
      </c>
      <c r="D221" s="126"/>
      <c r="E221" s="127"/>
      <c r="F221" s="128"/>
      <c r="G221" s="128"/>
      <c r="H221" s="129"/>
    </row>
    <row r="222" spans="1:8" hidden="1" outlineLevel="1">
      <c r="A222" s="123"/>
      <c r="B222" s="127"/>
      <c r="C222" s="180" t="str">
        <f>INDEX!B103</f>
        <v>Nguồn: 02 nguồn dự phòng</v>
      </c>
      <c r="D222" s="126"/>
      <c r="E222" s="127"/>
      <c r="F222" s="128"/>
      <c r="G222" s="128"/>
      <c r="H222" s="129"/>
    </row>
    <row r="223" spans="1:8" hidden="1" outlineLevel="1">
      <c r="A223" s="123"/>
      <c r="B223" s="127"/>
      <c r="C223" s="180" t="str">
        <f>INDEX!B104</f>
        <v>Cập nhật Signature và bảo hành 03 năm</v>
      </c>
      <c r="D223" s="126"/>
      <c r="E223" s="127"/>
      <c r="F223" s="128"/>
      <c r="G223" s="128"/>
      <c r="H223" s="129"/>
    </row>
    <row r="224" spans="1:8" collapsed="1">
      <c r="A224" s="123">
        <v>19</v>
      </c>
      <c r="B224" s="124" t="s">
        <v>379</v>
      </c>
      <c r="C224" s="125" t="s">
        <v>264</v>
      </c>
      <c r="D224" s="126" t="s">
        <v>15</v>
      </c>
      <c r="E224" s="127">
        <v>2</v>
      </c>
      <c r="F224" s="128">
        <f>VLOOKUP(A224,INDEX!A:D,4,FALSE)</f>
        <v>1100000000</v>
      </c>
      <c r="G224" s="128">
        <f>F224*E224</f>
        <v>2200000000</v>
      </c>
      <c r="H224" s="129" t="e">
        <f>VLOOKUP(A224,Price,3)</f>
        <v>#REF!</v>
      </c>
    </row>
    <row r="225" spans="1:8" hidden="1" outlineLevel="1">
      <c r="A225" s="123"/>
      <c r="B225" s="127"/>
      <c r="C225" s="180" t="str">
        <f>INDEX!B106</f>
        <v>Firewall Throughput: 12 Gbps</v>
      </c>
      <c r="D225" s="126"/>
      <c r="E225" s="127"/>
      <c r="F225" s="128"/>
      <c r="G225" s="128"/>
      <c r="H225" s="129"/>
    </row>
    <row r="226" spans="1:8" ht="33" hidden="1" outlineLevel="1">
      <c r="A226" s="123"/>
      <c r="B226" s="127"/>
      <c r="C226" s="180" t="str">
        <f>INDEX!B108</f>
        <v>08 x 1GE; 02 x 10GE (kèm 02 tranceiver)</v>
      </c>
      <c r="D226" s="126"/>
      <c r="E226" s="127"/>
      <c r="F226" s="128"/>
      <c r="G226" s="128"/>
      <c r="H226" s="129"/>
    </row>
    <row r="227" spans="1:8" hidden="1" outlineLevel="1">
      <c r="A227" s="123"/>
      <c r="B227" s="127"/>
      <c r="C227" s="180" t="str">
        <f>INDEX!B109</f>
        <v>Tính năng bảo mật: Firewall, IPS</v>
      </c>
      <c r="D227" s="126"/>
      <c r="E227" s="127"/>
      <c r="F227" s="128"/>
      <c r="G227" s="128"/>
      <c r="H227" s="129"/>
    </row>
    <row r="228" spans="1:8" ht="33" hidden="1" outlineLevel="1">
      <c r="A228" s="123"/>
      <c r="B228" s="127"/>
      <c r="C228" s="180" t="str">
        <f>INDEX!B110</f>
        <v>High Availability: active/active; active/Passive</v>
      </c>
      <c r="D228" s="126"/>
      <c r="E228" s="127"/>
      <c r="F228" s="128"/>
      <c r="G228" s="128"/>
      <c r="H228" s="129"/>
    </row>
    <row r="229" spans="1:8" hidden="1" outlineLevel="1">
      <c r="A229" s="123"/>
      <c r="B229" s="127"/>
      <c r="C229" s="180" t="str">
        <f>INDEX!B111</f>
        <v>Nguồn: 02 nguồn dự phòng</v>
      </c>
      <c r="D229" s="126"/>
      <c r="E229" s="127"/>
      <c r="F229" s="128"/>
      <c r="G229" s="128"/>
      <c r="H229" s="129"/>
    </row>
    <row r="230" spans="1:8" hidden="1" outlineLevel="1">
      <c r="A230" s="123"/>
      <c r="B230" s="127"/>
      <c r="C230" s="180" t="str">
        <f>INDEX!B112</f>
        <v>Cập nhật Signature và bảo hành 03 năm</v>
      </c>
      <c r="D230" s="126"/>
      <c r="E230" s="127"/>
      <c r="F230" s="128"/>
      <c r="G230" s="128"/>
      <c r="H230" s="129"/>
    </row>
    <row r="231" spans="1:8" collapsed="1">
      <c r="A231" s="123">
        <v>19</v>
      </c>
      <c r="B231" s="124" t="s">
        <v>380</v>
      </c>
      <c r="C231" s="125" t="s">
        <v>300</v>
      </c>
      <c r="D231" s="126" t="s">
        <v>15</v>
      </c>
      <c r="E231" s="127">
        <v>2</v>
      </c>
      <c r="F231" s="128">
        <f>VLOOKUP(A231,INDEX!A:D,4,FALSE)</f>
        <v>1100000000</v>
      </c>
      <c r="G231" s="128">
        <f>F231*E231</f>
        <v>2200000000</v>
      </c>
      <c r="H231" s="129" t="e">
        <f>VLOOKUP(A231,Price,3)</f>
        <v>#REF!</v>
      </c>
    </row>
    <row r="232" spans="1:8" hidden="1" outlineLevel="1">
      <c r="A232" s="123"/>
      <c r="B232" s="127"/>
      <c r="C232" s="180" t="str">
        <f>INDEX!B106</f>
        <v>Firewall Throughput: 12 Gbps</v>
      </c>
      <c r="D232" s="126"/>
      <c r="E232" s="127"/>
      <c r="F232" s="128"/>
      <c r="G232" s="128"/>
      <c r="H232" s="129"/>
    </row>
    <row r="233" spans="1:8" ht="33" hidden="1" outlineLevel="1">
      <c r="A233" s="123"/>
      <c r="B233" s="127"/>
      <c r="C233" s="180" t="str">
        <f>INDEX!B108</f>
        <v>08 x 1GE; 02 x 10GE (kèm 02 tranceiver)</v>
      </c>
      <c r="D233" s="126"/>
      <c r="E233" s="127"/>
      <c r="F233" s="128"/>
      <c r="G233" s="128"/>
      <c r="H233" s="129"/>
    </row>
    <row r="234" spans="1:8" hidden="1" outlineLevel="1">
      <c r="A234" s="123"/>
      <c r="B234" s="127"/>
      <c r="C234" s="180" t="str">
        <f>INDEX!B109</f>
        <v>Tính năng bảo mật: Firewall, IPS</v>
      </c>
      <c r="D234" s="126"/>
      <c r="E234" s="127"/>
      <c r="F234" s="128"/>
      <c r="G234" s="128"/>
      <c r="H234" s="129"/>
    </row>
    <row r="235" spans="1:8" ht="33" hidden="1" outlineLevel="1">
      <c r="A235" s="123"/>
      <c r="B235" s="127"/>
      <c r="C235" s="180" t="str">
        <f>INDEX!B110</f>
        <v>High Availability: active/active; active/Passive</v>
      </c>
      <c r="D235" s="126"/>
      <c r="E235" s="127"/>
      <c r="F235" s="128"/>
      <c r="G235" s="128"/>
      <c r="H235" s="129"/>
    </row>
    <row r="236" spans="1:8" hidden="1" outlineLevel="1">
      <c r="A236" s="123"/>
      <c r="B236" s="127"/>
      <c r="C236" s="180" t="str">
        <f>INDEX!B111</f>
        <v>Nguồn: 02 nguồn dự phòng</v>
      </c>
      <c r="D236" s="126"/>
      <c r="E236" s="127"/>
      <c r="F236" s="128"/>
      <c r="G236" s="128"/>
      <c r="H236" s="129"/>
    </row>
    <row r="237" spans="1:8" hidden="1" outlineLevel="1">
      <c r="A237" s="123"/>
      <c r="B237" s="127"/>
      <c r="C237" s="180" t="str">
        <f>INDEX!B112</f>
        <v>Cập nhật Signature và bảo hành 03 năm</v>
      </c>
      <c r="D237" s="126"/>
      <c r="E237" s="127"/>
      <c r="F237" s="128"/>
      <c r="G237" s="128"/>
      <c r="H237" s="129"/>
    </row>
    <row r="238" spans="1:8" collapsed="1">
      <c r="A238" s="123">
        <v>19</v>
      </c>
      <c r="B238" s="124" t="s">
        <v>384</v>
      </c>
      <c r="C238" s="125" t="s">
        <v>338</v>
      </c>
      <c r="D238" s="126" t="s">
        <v>15</v>
      </c>
      <c r="E238" s="127">
        <v>2</v>
      </c>
      <c r="F238" s="128">
        <f>VLOOKUP(A238,INDEX!A:D,4,FALSE)</f>
        <v>1100000000</v>
      </c>
      <c r="G238" s="128">
        <f>F238*E238</f>
        <v>2200000000</v>
      </c>
      <c r="H238" s="129" t="e">
        <f>VLOOKUP(A238,Price,3)</f>
        <v>#REF!</v>
      </c>
    </row>
    <row r="239" spans="1:8" hidden="1" outlineLevel="1">
      <c r="A239" s="123"/>
      <c r="B239" s="127"/>
      <c r="C239" s="180" t="str">
        <f>INDEX!B106</f>
        <v>Firewall Throughput: 12 Gbps</v>
      </c>
      <c r="D239" s="126"/>
      <c r="E239" s="127"/>
      <c r="F239" s="128"/>
      <c r="G239" s="128"/>
      <c r="H239" s="129"/>
    </row>
    <row r="240" spans="1:8" hidden="1" outlineLevel="1">
      <c r="A240" s="123"/>
      <c r="B240" s="127"/>
      <c r="C240" s="180" t="str">
        <f>INDEX!B107</f>
        <v>IPS Throughput: 6.5 Gbps</v>
      </c>
      <c r="D240" s="126"/>
      <c r="E240" s="127"/>
      <c r="F240" s="128"/>
      <c r="G240" s="128"/>
      <c r="H240" s="129"/>
    </row>
    <row r="241" spans="1:8" ht="33" hidden="1" outlineLevel="1">
      <c r="A241" s="123"/>
      <c r="B241" s="127"/>
      <c r="C241" s="180" t="str">
        <f>INDEX!B108</f>
        <v>08 x 1GE; 02 x 10GE (kèm 02 tranceiver)</v>
      </c>
      <c r="D241" s="126"/>
      <c r="E241" s="127"/>
      <c r="F241" s="128"/>
      <c r="G241" s="128"/>
      <c r="H241" s="129"/>
    </row>
    <row r="242" spans="1:8" hidden="1" outlineLevel="1">
      <c r="A242" s="123"/>
      <c r="B242" s="127"/>
      <c r="C242" s="180" t="str">
        <f>INDEX!B109</f>
        <v>Tính năng bảo mật: Firewall, IPS</v>
      </c>
      <c r="D242" s="126"/>
      <c r="E242" s="127"/>
      <c r="F242" s="128"/>
      <c r="G242" s="128"/>
      <c r="H242" s="129"/>
    </row>
    <row r="243" spans="1:8" ht="33" hidden="1" outlineLevel="1">
      <c r="A243" s="123"/>
      <c r="B243" s="127"/>
      <c r="C243" s="180" t="str">
        <f>INDEX!B110</f>
        <v>High Availability: active/active; active/Passive</v>
      </c>
      <c r="D243" s="126"/>
      <c r="E243" s="127"/>
      <c r="F243" s="128"/>
      <c r="G243" s="128"/>
      <c r="H243" s="129"/>
    </row>
    <row r="244" spans="1:8" hidden="1" outlineLevel="1">
      <c r="A244" s="123"/>
      <c r="B244" s="127"/>
      <c r="C244" s="180" t="str">
        <f>INDEX!B111</f>
        <v>Nguồn: 02 nguồn dự phòng</v>
      </c>
      <c r="D244" s="126"/>
      <c r="E244" s="127"/>
      <c r="F244" s="128"/>
      <c r="G244" s="128"/>
      <c r="H244" s="129"/>
    </row>
    <row r="245" spans="1:8" collapsed="1">
      <c r="A245" s="123"/>
      <c r="B245" s="124" t="s">
        <v>102</v>
      </c>
      <c r="C245" s="125" t="s">
        <v>90</v>
      </c>
      <c r="D245" s="126"/>
      <c r="E245" s="127"/>
      <c r="F245" s="128"/>
      <c r="G245" s="128"/>
      <c r="H245" s="129"/>
    </row>
    <row r="246" spans="1:8" ht="33" collapsed="1">
      <c r="A246" s="123">
        <v>14</v>
      </c>
      <c r="B246" s="124" t="s">
        <v>381</v>
      </c>
      <c r="C246" s="125" t="s">
        <v>258</v>
      </c>
      <c r="D246" s="126" t="s">
        <v>15</v>
      </c>
      <c r="E246" s="127">
        <v>2</v>
      </c>
      <c r="F246" s="128">
        <f>VLOOKUP(A246,INDEX!A:D,4,FALSE)</f>
        <v>2500000000</v>
      </c>
      <c r="G246" s="128">
        <f>F246*E246</f>
        <v>5000000000</v>
      </c>
      <c r="H246" s="129" t="e">
        <f>#REF!</f>
        <v>#REF!</v>
      </c>
    </row>
    <row r="247" spans="1:8" ht="33" hidden="1" outlineLevel="1">
      <c r="A247" s="123"/>
      <c r="B247" s="127"/>
      <c r="C247" s="180" t="str">
        <f>INDEX!B83</f>
        <v>02 Port 10G kèm 02 transceiver 10G; 02 Port 1G kèm 02 transceiver 1G</v>
      </c>
      <c r="D247" s="126"/>
      <c r="E247" s="127"/>
      <c r="F247" s="128"/>
      <c r="G247" s="128"/>
      <c r="H247" s="129"/>
    </row>
    <row r="248" spans="1:8" hidden="1" outlineLevel="1">
      <c r="A248" s="123"/>
      <c r="B248" s="127"/>
      <c r="C248" s="180" t="str">
        <f>INDEX!B84</f>
        <v>Throughput L4/L7: 10 Gbps</v>
      </c>
      <c r="D248" s="126"/>
      <c r="E248" s="127"/>
      <c r="F248" s="128"/>
      <c r="G248" s="128"/>
      <c r="H248" s="129"/>
    </row>
    <row r="249" spans="1:8" hidden="1" outlineLevel="1">
      <c r="A249" s="123"/>
      <c r="B249" s="127"/>
      <c r="C249" s="180" t="str">
        <f>INDEX!B85</f>
        <v>SSL TPS: RSA 4.3K TPS (2K keys)</v>
      </c>
      <c r="D249" s="126"/>
      <c r="E249" s="127"/>
      <c r="F249" s="128"/>
      <c r="G249" s="128"/>
      <c r="H249" s="129"/>
    </row>
    <row r="250" spans="1:8" ht="33" hidden="1" outlineLevel="1">
      <c r="A250" s="123"/>
      <c r="B250" s="127"/>
      <c r="C250" s="180" t="str">
        <f>INDEX!B86</f>
        <v>SSL bulk encryption throughput: 08 Gbps</v>
      </c>
      <c r="D250" s="126"/>
      <c r="E250" s="127"/>
      <c r="F250" s="128"/>
      <c r="G250" s="128"/>
      <c r="H250" s="129"/>
    </row>
    <row r="251" spans="1:8" hidden="1" outlineLevel="1">
      <c r="A251" s="123"/>
      <c r="B251" s="127"/>
      <c r="C251" s="180" t="str">
        <f>INDEX!B87</f>
        <v>Tích hợp tính năng LTM, WAF, GSLB.</v>
      </c>
      <c r="D251" s="126"/>
      <c r="E251" s="127"/>
      <c r="F251" s="128"/>
      <c r="G251" s="128"/>
      <c r="H251" s="129"/>
    </row>
    <row r="252" spans="1:8" hidden="1" outlineLevel="1">
      <c r="A252" s="123"/>
      <c r="B252" s="127"/>
      <c r="C252" s="180" t="str">
        <f>INDEX!B88</f>
        <v>02 nguồn dự phòng</v>
      </c>
      <c r="D252" s="126"/>
      <c r="E252" s="127"/>
      <c r="F252" s="128"/>
      <c r="G252" s="128"/>
      <c r="H252" s="129"/>
    </row>
    <row r="253" spans="1:8" hidden="1" outlineLevel="1">
      <c r="A253" s="123"/>
      <c r="B253" s="127"/>
      <c r="C253" s="180" t="str">
        <f>INDEX!B89</f>
        <v>Cập nhật Signature và bảo hành 03 năm</v>
      </c>
      <c r="D253" s="126"/>
      <c r="E253" s="127"/>
      <c r="F253" s="128"/>
      <c r="G253" s="128"/>
      <c r="H253" s="129"/>
    </row>
    <row r="254" spans="1:8" collapsed="1">
      <c r="A254" s="123">
        <v>33</v>
      </c>
      <c r="B254" s="124" t="s">
        <v>270</v>
      </c>
      <c r="C254" s="125" t="s">
        <v>271</v>
      </c>
      <c r="D254" s="126" t="s">
        <v>15</v>
      </c>
      <c r="E254" s="127">
        <v>2</v>
      </c>
      <c r="F254" s="128">
        <f>VLOOKUP(A254,INDEX!A:D,4,FALSE)</f>
        <v>5500000000</v>
      </c>
      <c r="G254" s="128">
        <f>F254*E254</f>
        <v>11000000000</v>
      </c>
      <c r="H254" s="129"/>
    </row>
    <row r="255" spans="1:8" hidden="1" outlineLevel="1">
      <c r="A255" s="123"/>
      <c r="B255" s="127"/>
      <c r="C255" s="180" t="str">
        <f>INDEX!B148</f>
        <v>Throughtput: 02Gbps</v>
      </c>
      <c r="D255" s="126"/>
      <c r="E255" s="127"/>
      <c r="F255" s="128"/>
      <c r="G255" s="128"/>
      <c r="H255" s="129"/>
    </row>
    <row r="256" spans="1:8" hidden="1" outlineLevel="1">
      <c r="A256" s="123"/>
      <c r="B256" s="127"/>
      <c r="C256" s="180" t="str">
        <f>INDEX!B149</f>
        <v>Latency: &lt; 5 ms</v>
      </c>
      <c r="D256" s="126"/>
      <c r="E256" s="127"/>
      <c r="F256" s="128"/>
      <c r="G256" s="128"/>
      <c r="H256" s="129"/>
    </row>
    <row r="257" spans="1:9" hidden="1" outlineLevel="1">
      <c r="A257" s="123"/>
      <c r="B257" s="127"/>
      <c r="C257" s="180" t="str">
        <f>INDEX!B150</f>
        <v>DAM TPS: 21,600 TPS</v>
      </c>
      <c r="D257" s="126"/>
      <c r="E257" s="127"/>
      <c r="F257" s="128"/>
      <c r="G257" s="128"/>
      <c r="H257" s="129"/>
    </row>
    <row r="258" spans="1:9" hidden="1" outlineLevel="1">
      <c r="A258" s="123"/>
      <c r="B258" s="127"/>
      <c r="C258" s="180" t="str">
        <f>INDEX!B151</f>
        <v>Interface: 04 x 10G SR</v>
      </c>
      <c r="D258" s="126"/>
      <c r="E258" s="127"/>
      <c r="F258" s="128"/>
      <c r="G258" s="128"/>
      <c r="H258" s="129"/>
    </row>
    <row r="259" spans="1:9" ht="33" hidden="1" outlineLevel="1">
      <c r="A259" s="123"/>
      <c r="B259" s="127"/>
      <c r="C259" s="180" t="str">
        <f>INDEX!B152</f>
        <v>Inline Fail open: hỗ trợ tối thiểu 02 Bypass Segments</v>
      </c>
      <c r="D259" s="126"/>
      <c r="E259" s="127"/>
      <c r="F259" s="128"/>
      <c r="G259" s="128"/>
      <c r="H259" s="129"/>
    </row>
    <row r="260" spans="1:9" ht="33" hidden="1" outlineLevel="1">
      <c r="A260" s="123"/>
      <c r="B260" s="127"/>
      <c r="C260" s="180" t="str">
        <f>INDEX!B153</f>
        <v>Hard Drive: 03 x 2TB RE4 (RAID 5), Triple hot-swap hard drives</v>
      </c>
      <c r="D260" s="126"/>
      <c r="E260" s="127"/>
      <c r="F260" s="128"/>
      <c r="G260" s="128"/>
      <c r="H260" s="129"/>
    </row>
    <row r="261" spans="1:9" hidden="1" outlineLevel="1">
      <c r="A261" s="123"/>
      <c r="B261" s="127"/>
      <c r="C261" s="180" t="str">
        <f>INDEX!B154</f>
        <v>Memory: 64GB DDR3</v>
      </c>
      <c r="D261" s="126"/>
      <c r="E261" s="127"/>
      <c r="F261" s="128"/>
      <c r="G261" s="128"/>
      <c r="H261" s="129"/>
    </row>
    <row r="262" spans="1:9" hidden="1" outlineLevel="1">
      <c r="A262" s="123"/>
      <c r="B262" s="127"/>
      <c r="C262" s="180" t="str">
        <f>INDEX!B155</f>
        <v>Database Agents: 100</v>
      </c>
      <c r="D262" s="126"/>
      <c r="E262" s="127"/>
      <c r="F262" s="128"/>
      <c r="G262" s="128"/>
      <c r="H262" s="129"/>
    </row>
    <row r="263" spans="1:9" ht="33" hidden="1" outlineLevel="1">
      <c r="A263" s="123"/>
      <c r="B263" s="127"/>
      <c r="C263" s="180" t="str">
        <f>INDEX!B156</f>
        <v>Database Vulnerability Assessments Include: 400</v>
      </c>
      <c r="D263" s="126"/>
      <c r="E263" s="127"/>
      <c r="F263" s="128"/>
      <c r="G263" s="128"/>
      <c r="H263" s="129"/>
    </row>
    <row r="264" spans="1:9" hidden="1" outlineLevel="1">
      <c r="A264" s="123"/>
      <c r="B264" s="127"/>
      <c r="C264" s="180" t="str">
        <f>INDEX!B157</f>
        <v>02 nguồn dự phòng</v>
      </c>
      <c r="D264" s="126"/>
      <c r="E264" s="127"/>
      <c r="F264" s="128"/>
      <c r="G264" s="128"/>
      <c r="H264" s="129"/>
    </row>
    <row r="265" spans="1:9" hidden="1" outlineLevel="1">
      <c r="A265" s="123"/>
      <c r="B265" s="127"/>
      <c r="C265" s="180" t="str">
        <f>INDEX!B158</f>
        <v>Cập nhật và bảo hành 03 năm</v>
      </c>
      <c r="D265" s="126"/>
      <c r="E265" s="127"/>
      <c r="F265" s="128"/>
      <c r="G265" s="128"/>
      <c r="H265" s="129"/>
    </row>
    <row r="266" spans="1:9" ht="33">
      <c r="A266" s="123"/>
      <c r="B266" s="201" t="s">
        <v>235</v>
      </c>
      <c r="C266" s="202" t="s">
        <v>134</v>
      </c>
      <c r="D266" s="203"/>
      <c r="E266" s="203"/>
      <c r="F266" s="203"/>
      <c r="G266" s="204">
        <f>SUBTOTAL(9,G267:G293)</f>
        <v>12300000000</v>
      </c>
      <c r="H266" s="126"/>
    </row>
    <row r="267" spans="1:9" ht="33" collapsed="1">
      <c r="A267" s="196">
        <v>41</v>
      </c>
      <c r="B267" s="12" t="s">
        <v>7</v>
      </c>
      <c r="C267" s="15" t="s">
        <v>39</v>
      </c>
      <c r="D267" s="14" t="s">
        <v>15</v>
      </c>
      <c r="E267" s="14">
        <v>2</v>
      </c>
      <c r="F267" s="128">
        <f>VLOOKUP(A267,INDEX!A:D,4,FALSE)</f>
        <v>5500000000</v>
      </c>
      <c r="G267" s="187">
        <f>F267*E267</f>
        <v>11000000000</v>
      </c>
      <c r="H267" s="129" t="e">
        <f>F267/#REF!</f>
        <v>#REF!</v>
      </c>
      <c r="I267" s="177"/>
    </row>
    <row r="268" spans="1:9" ht="33" hidden="1" outlineLevel="1">
      <c r="A268" s="196"/>
      <c r="B268" s="12"/>
      <c r="C268" s="189" t="str">
        <f>INDEX!B180</f>
        <v>Chỉ cho phép dữ liệu được truyền một chiều</v>
      </c>
      <c r="D268" s="14"/>
      <c r="E268" s="14"/>
      <c r="F268" s="128"/>
      <c r="G268" s="187"/>
      <c r="H268" s="129"/>
      <c r="I268" s="177"/>
    </row>
    <row r="269" spans="1:9" hidden="1" outlineLevel="1">
      <c r="A269" s="196"/>
      <c r="B269" s="12"/>
      <c r="C269" s="189" t="str">
        <f>INDEX!B181</f>
        <v>Giao thức hỗ trợ:  FTP/FTPS</v>
      </c>
      <c r="D269" s="14"/>
      <c r="E269" s="14"/>
      <c r="F269" s="128"/>
      <c r="G269" s="187"/>
      <c r="H269" s="129"/>
      <c r="I269" s="177"/>
    </row>
    <row r="270" spans="1:9" hidden="1" outlineLevel="1">
      <c r="A270" s="196"/>
      <c r="B270" s="12"/>
      <c r="C270" s="189" t="str">
        <f>INDEX!B182</f>
        <v>Tốc độ truyền dữ liệu tối thiểu: 1Gbps</v>
      </c>
      <c r="D270" s="14"/>
      <c r="E270" s="14"/>
      <c r="F270" s="128"/>
      <c r="G270" s="187"/>
      <c r="H270" s="129"/>
      <c r="I270" s="177"/>
    </row>
    <row r="271" spans="1:9" ht="33" hidden="1" outlineLevel="1">
      <c r="A271" s="196"/>
      <c r="B271" s="12"/>
      <c r="C271" s="189" t="str">
        <f>INDEX!B183</f>
        <v>White List: Chỉ cho phép những máy có địa chỉ IP được khai báo truyền file</v>
      </c>
      <c r="D271" s="14"/>
      <c r="E271" s="14"/>
      <c r="F271" s="128"/>
      <c r="G271" s="187"/>
      <c r="H271" s="129"/>
      <c r="I271" s="177"/>
    </row>
    <row r="272" spans="1:9" ht="33" hidden="1" outlineLevel="1">
      <c r="A272" s="196"/>
      <c r="B272" s="12"/>
      <c r="C272" s="189" t="str">
        <f>INDEX!B184</f>
        <v> Thiết lập cấu hình tham số hệ thống (đường dẫn truyềnnhận, loại tệp, …)</v>
      </c>
      <c r="D272" s="14"/>
      <c r="E272" s="14"/>
      <c r="F272" s="128"/>
      <c r="G272" s="187"/>
      <c r="H272" s="129"/>
      <c r="I272" s="177"/>
    </row>
    <row r="273" spans="1:9" ht="33" hidden="1" outlineLevel="1">
      <c r="A273" s="196"/>
      <c r="B273" s="12"/>
      <c r="C273" s="189" t="str">
        <f>INDEX!B185</f>
        <v> Đặt lịch đồng bộ theo thời gian, khung giờ.</v>
      </c>
      <c r="D273" s="14"/>
      <c r="E273" s="14"/>
      <c r="F273" s="128"/>
      <c r="G273" s="187"/>
      <c r="H273" s="129"/>
      <c r="I273" s="177"/>
    </row>
    <row r="274" spans="1:9" ht="33" hidden="1" outlineLevel="1">
      <c r="A274" s="196"/>
      <c r="B274" s="12"/>
      <c r="C274" s="189" t="str">
        <f>INDEX!B186</f>
        <v>Tự động rà quét nguồn truyền  nhận phát hiện tập tin có thay đổi mới.</v>
      </c>
      <c r="D274" s="14"/>
      <c r="E274" s="14"/>
      <c r="F274" s="128"/>
      <c r="G274" s="187"/>
      <c r="H274" s="129"/>
      <c r="I274" s="177"/>
    </row>
    <row r="275" spans="1:9" ht="33" hidden="1" outlineLevel="1">
      <c r="A275" s="196"/>
      <c r="B275" s="12"/>
      <c r="C275" s="189" t="str">
        <f>INDEX!B187</f>
        <v>Phát hiện, loại bỏ mã độc và phòng chống tấn công APT.</v>
      </c>
      <c r="D275" s="14"/>
      <c r="E275" s="14"/>
      <c r="F275" s="128"/>
      <c r="G275" s="187"/>
      <c r="H275" s="129"/>
      <c r="I275" s="177"/>
    </row>
    <row r="276" spans="1:9" hidden="1" outlineLevel="1">
      <c r="A276" s="196"/>
      <c r="B276" s="12"/>
      <c r="C276" s="189" t="str">
        <f>INDEX!B188</f>
        <v>Mã hóa/giải mã tệp truyền</v>
      </c>
      <c r="D276" s="14"/>
      <c r="E276" s="14"/>
      <c r="F276" s="128"/>
      <c r="G276" s="187"/>
      <c r="H276" s="129"/>
      <c r="I276" s="177"/>
    </row>
    <row r="277" spans="1:9" hidden="1" outlineLevel="1">
      <c r="A277" s="196"/>
      <c r="B277" s="12"/>
      <c r="C277" s="189" t="str">
        <f>INDEX!B189</f>
        <v>Giám sát thời thực quá trình đồng bộ.</v>
      </c>
      <c r="D277" s="14"/>
      <c r="E277" s="14"/>
      <c r="F277" s="128"/>
      <c r="G277" s="187"/>
      <c r="H277" s="129"/>
      <c r="I277" s="177"/>
    </row>
    <row r="278" spans="1:9" ht="33" hidden="1" outlineLevel="1">
      <c r="A278" s="196"/>
      <c r="B278" s="12"/>
      <c r="C278" s="189" t="str">
        <f>INDEX!B190</f>
        <v>Cảnh báo các hiện tượng bất thường khi đồng bộ.</v>
      </c>
      <c r="D278" s="14"/>
      <c r="E278" s="14"/>
      <c r="F278" s="128"/>
      <c r="G278" s="187"/>
      <c r="H278" s="129"/>
      <c r="I278" s="177"/>
    </row>
    <row r="279" spans="1:9" hidden="1" outlineLevel="1">
      <c r="A279" s="196"/>
      <c r="B279" s="12"/>
      <c r="C279" s="189" t="str">
        <f>INDEX!B191</f>
        <v>Ghi, hiển thị nhật ký đồng bộ.</v>
      </c>
      <c r="D279" s="14"/>
      <c r="E279" s="14"/>
      <c r="F279" s="128"/>
      <c r="G279" s="187"/>
      <c r="H279" s="129"/>
      <c r="I279" s="177"/>
    </row>
    <row r="280" spans="1:9" hidden="1" outlineLevel="1">
      <c r="A280" s="196"/>
      <c r="B280" s="12"/>
      <c r="C280" s="189" t="str">
        <f>INDEX!B192</f>
        <v> Cấu hình thời gian chạy job đồng bộ.</v>
      </c>
      <c r="D280" s="14"/>
      <c r="E280" s="14"/>
      <c r="F280" s="128"/>
      <c r="G280" s="187"/>
      <c r="H280" s="129"/>
      <c r="I280" s="177"/>
    </row>
    <row r="281" spans="1:9" ht="33" hidden="1" outlineLevel="1">
      <c r="A281" s="196"/>
      <c r="B281" s="12"/>
      <c r="C281" s="189" t="str">
        <f>INDEX!B193</f>
        <v>Cấu hình thông tin nguồn dữ liệu gửi và nhận.</v>
      </c>
      <c r="D281" s="14"/>
      <c r="E281" s="14"/>
      <c r="F281" s="128"/>
      <c r="G281" s="187"/>
      <c r="H281" s="129"/>
      <c r="I281" s="177"/>
    </row>
    <row r="282" spans="1:9" ht="33" hidden="1" outlineLevel="1">
      <c r="A282" s="196"/>
      <c r="B282" s="12"/>
      <c r="C282" s="189" t="str">
        <f>INDEX!B194</f>
        <v>Báo cáo thống kê số lượng dữ liệu đồng bộ theo thời gian, theo nguồn gửi, nhận</v>
      </c>
      <c r="D282" s="14"/>
      <c r="E282" s="14"/>
      <c r="F282" s="128"/>
      <c r="G282" s="187"/>
      <c r="H282" s="129"/>
      <c r="I282" s="177"/>
    </row>
    <row r="283" spans="1:9" hidden="1" outlineLevel="1">
      <c r="A283" s="196"/>
      <c r="B283" s="12"/>
      <c r="C283" s="189" t="str">
        <f>INDEX!B195</f>
        <v>Giám sát thời thực quá trình đồng bộ.</v>
      </c>
      <c r="D283" s="14"/>
      <c r="E283" s="14"/>
      <c r="F283" s="128"/>
      <c r="G283" s="187"/>
      <c r="H283" s="129"/>
      <c r="I283" s="177"/>
    </row>
    <row r="284" spans="1:9" ht="33" hidden="1" outlineLevel="1">
      <c r="A284" s="196"/>
      <c r="B284" s="12"/>
      <c r="C284" s="189" t="str">
        <f>INDEX!B196</f>
        <v>Cảnh báo các hiện tượng bất thường khi đồng bộ.</v>
      </c>
      <c r="D284" s="14"/>
      <c r="E284" s="14"/>
      <c r="F284" s="128"/>
      <c r="G284" s="187"/>
      <c r="H284" s="129"/>
      <c r="I284" s="177"/>
    </row>
    <row r="285" spans="1:9" collapsed="1">
      <c r="A285" s="196">
        <v>26</v>
      </c>
      <c r="B285" s="12" t="s">
        <v>10</v>
      </c>
      <c r="C285" s="15" t="s">
        <v>46</v>
      </c>
      <c r="D285" s="14" t="s">
        <v>15</v>
      </c>
      <c r="E285" s="14">
        <v>4</v>
      </c>
      <c r="F285" s="128">
        <f>VLOOKUP(A285,INDEX!A:D,4,FALSE)</f>
        <v>300000000</v>
      </c>
      <c r="G285" s="187">
        <f t="shared" ref="G285:G289" si="0">F285*E285</f>
        <v>1200000000</v>
      </c>
      <c r="H285" s="129" t="e">
        <f>F285/#REF!</f>
        <v>#REF!</v>
      </c>
    </row>
    <row r="286" spans="1:9" hidden="1" outlineLevel="1">
      <c r="A286" s="196"/>
      <c r="B286" s="188"/>
      <c r="C286" s="189" t="str">
        <f>INDEX!B117</f>
        <v>CPU: 2x Intel® Xeon® Silver, 12C</v>
      </c>
      <c r="D286" s="186"/>
      <c r="E286" s="186"/>
      <c r="F286" s="186"/>
      <c r="G286" s="187"/>
      <c r="H286" s="129" t="e">
        <f>F286/#REF!</f>
        <v>#REF!</v>
      </c>
    </row>
    <row r="287" spans="1:9" hidden="1" outlineLevel="1">
      <c r="A287" s="196"/>
      <c r="B287" s="188"/>
      <c r="C287" s="189" t="str">
        <f>INDEX!B118</f>
        <v xml:space="preserve">RAM: 4 x 32 GB </v>
      </c>
      <c r="D287" s="186"/>
      <c r="E287" s="186"/>
      <c r="F287" s="186"/>
      <c r="G287" s="187"/>
      <c r="H287" s="129" t="e">
        <f>F287/#REF!</f>
        <v>#REF!</v>
      </c>
    </row>
    <row r="288" spans="1:9" ht="33" hidden="1" outlineLevel="1">
      <c r="A288" s="196"/>
      <c r="B288" s="188"/>
      <c r="C288" s="189" t="str">
        <f>INDEX!B119</f>
        <v xml:space="preserve">HDD: 3x 2.4TB 10K RPM SAS ISE 12Gbps </v>
      </c>
      <c r="D288" s="186"/>
      <c r="E288" s="186"/>
      <c r="F288" s="186"/>
      <c r="G288" s="187"/>
      <c r="H288" s="129" t="e">
        <f>F288/#REF!</f>
        <v>#REF!</v>
      </c>
    </row>
    <row r="289" spans="1:8" collapsed="1">
      <c r="A289" s="196">
        <v>31</v>
      </c>
      <c r="B289" s="12" t="s">
        <v>12</v>
      </c>
      <c r="C289" s="15" t="s">
        <v>50</v>
      </c>
      <c r="D289" s="14" t="s">
        <v>15</v>
      </c>
      <c r="E289" s="14">
        <v>4</v>
      </c>
      <c r="F289" s="128">
        <f>VLOOKUP(A289,INDEX!A:D,4,FALSE)</f>
        <v>25000000</v>
      </c>
      <c r="G289" s="187">
        <f t="shared" si="0"/>
        <v>100000000</v>
      </c>
      <c r="H289" s="129" t="e">
        <f>F289/#REF!</f>
        <v>#REF!</v>
      </c>
    </row>
    <row r="290" spans="1:8" hidden="1" outlineLevel="1">
      <c r="A290" s="196"/>
      <c r="B290" s="188"/>
      <c r="C290" s="190" t="str">
        <f>INDEX!B138</f>
        <v>12 x 10/100/1000BaseT (RJ-45) ports</v>
      </c>
      <c r="D290" s="186"/>
      <c r="E290" s="186"/>
      <c r="F290" s="186"/>
      <c r="G290" s="187"/>
      <c r="H290" s="129" t="e">
        <f>F290/#REF!</f>
        <v>#REF!</v>
      </c>
    </row>
    <row r="291" spans="1:8" ht="33" hidden="1" outlineLevel="1">
      <c r="A291" s="196"/>
      <c r="B291" s="188"/>
      <c r="C291" s="190" t="str">
        <f>INDEX!B139</f>
        <v>2 x 100/1000BASE-X (SFP) unpopulated ports</v>
      </c>
      <c r="D291" s="186"/>
      <c r="E291" s="186"/>
      <c r="F291" s="186"/>
      <c r="G291" s="187"/>
      <c r="H291" s="129" t="e">
        <f>F291/#REF!</f>
        <v>#REF!</v>
      </c>
    </row>
    <row r="292" spans="1:8" hidden="1" outlineLevel="1">
      <c r="A292" s="196"/>
      <c r="B292" s="188"/>
      <c r="C292" s="190" t="str">
        <f>INDEX!B140</f>
        <v>1 x Serial console port RJ-45</v>
      </c>
      <c r="D292" s="186"/>
      <c r="E292" s="186"/>
      <c r="F292" s="186"/>
      <c r="G292" s="187"/>
      <c r="H292" s="129" t="e">
        <f>F292/#REF!</f>
        <v>#REF!</v>
      </c>
    </row>
    <row r="293" spans="1:8" ht="33" hidden="1" outlineLevel="1">
      <c r="A293" s="196"/>
      <c r="B293" s="188"/>
      <c r="C293" s="190" t="str">
        <f>INDEX!B141</f>
        <v>1 x 10/100 BaseT out-of-band management port</v>
      </c>
      <c r="D293" s="186"/>
      <c r="E293" s="186"/>
      <c r="F293" s="186"/>
      <c r="G293" s="187"/>
      <c r="H293" s="129" t="e">
        <f>F293/#REF!</f>
        <v>#REF!</v>
      </c>
    </row>
    <row r="294" spans="1:8" ht="33">
      <c r="A294" s="123"/>
      <c r="B294" s="133" t="s">
        <v>11</v>
      </c>
      <c r="C294" s="198" t="s">
        <v>236</v>
      </c>
      <c r="D294" s="199"/>
      <c r="E294" s="199"/>
      <c r="F294" s="199"/>
      <c r="G294" s="200">
        <f>SUBTOTAL(9,G295:G348)</f>
        <v>37780498777.599998</v>
      </c>
      <c r="H294" s="178"/>
    </row>
    <row r="295" spans="1:8" collapsed="1">
      <c r="A295" s="123">
        <v>28</v>
      </c>
      <c r="B295" s="124">
        <v>1</v>
      </c>
      <c r="C295" s="15" t="s">
        <v>245</v>
      </c>
      <c r="D295" s="127" t="s">
        <v>18</v>
      </c>
      <c r="E295" s="127">
        <v>24</v>
      </c>
      <c r="F295" s="128">
        <f>VLOOKUP(A295,INDEX!A:D,4,FALSE)</f>
        <v>41485149</v>
      </c>
      <c r="G295" s="191">
        <f>F295*E295</f>
        <v>995643576</v>
      </c>
      <c r="H295" s="192" t="e">
        <f>#REF!</f>
        <v>#REF!</v>
      </c>
    </row>
    <row r="296" spans="1:8" hidden="1" outlineLevel="1">
      <c r="A296" s="123"/>
      <c r="B296" s="124"/>
      <c r="C296" s="183" t="str">
        <f>INDEX!B122</f>
        <v>VMware Vsphere Standard 7</v>
      </c>
      <c r="D296" s="124"/>
      <c r="E296" s="124"/>
      <c r="F296" s="124"/>
      <c r="G296" s="191"/>
      <c r="H296" s="127"/>
    </row>
    <row r="297" spans="1:8" hidden="1" outlineLevel="1">
      <c r="A297" s="123"/>
      <c r="B297" s="124"/>
      <c r="C297" s="183" t="str">
        <f>INDEX!B123</f>
        <v>Hỗ trợ, bảo hành 3 năm</v>
      </c>
      <c r="D297" s="124"/>
      <c r="E297" s="124"/>
      <c r="F297" s="124"/>
      <c r="G297" s="191"/>
      <c r="H297" s="127"/>
    </row>
    <row r="298" spans="1:8" ht="33" collapsed="1">
      <c r="A298" s="123">
        <v>29</v>
      </c>
      <c r="B298" s="124">
        <v>2</v>
      </c>
      <c r="C298" s="15" t="s">
        <v>247</v>
      </c>
      <c r="D298" s="127" t="s">
        <v>18</v>
      </c>
      <c r="E298" s="127">
        <v>2</v>
      </c>
      <c r="F298" s="128">
        <f>VLOOKUP(A298,INDEX!A:D,4,FALSE)</f>
        <v>223274600.80000001</v>
      </c>
      <c r="G298" s="191">
        <f t="shared" ref="G298" si="1">F298*E298</f>
        <v>446549201.60000002</v>
      </c>
      <c r="H298" s="192" t="e">
        <f>#REF!</f>
        <v>#REF!</v>
      </c>
    </row>
    <row r="299" spans="1:8" hidden="1" outlineLevel="1">
      <c r="A299" s="123"/>
      <c r="B299" s="124"/>
      <c r="C299" s="183" t="str">
        <f>INDEX!B125</f>
        <v>VMware vCenter Standard  7</v>
      </c>
      <c r="D299" s="124"/>
      <c r="E299" s="124"/>
      <c r="F299" s="124"/>
      <c r="G299" s="178"/>
      <c r="H299" s="124"/>
    </row>
    <row r="300" spans="1:8" hidden="1" outlineLevel="1">
      <c r="A300" s="123"/>
      <c r="B300" s="124"/>
      <c r="C300" s="183" t="str">
        <f>INDEX!B126</f>
        <v>Hỗ trợ, bảo hành 3 năm</v>
      </c>
      <c r="D300" s="124"/>
      <c r="E300" s="124"/>
      <c r="F300" s="124"/>
      <c r="G300" s="178"/>
      <c r="H300" s="124"/>
    </row>
    <row r="301" spans="1:8" ht="33" collapsed="1">
      <c r="A301" s="123">
        <v>9</v>
      </c>
      <c r="B301" s="124">
        <v>3</v>
      </c>
      <c r="C301" s="125" t="s">
        <v>95</v>
      </c>
      <c r="D301" s="126" t="s">
        <v>121</v>
      </c>
      <c r="E301" s="127">
        <v>2</v>
      </c>
      <c r="F301" s="128">
        <f>VLOOKUP(A301,INDEX!A:D,4,FALSE)</f>
        <v>590000000</v>
      </c>
      <c r="G301" s="128">
        <f>F301*E301</f>
        <v>1180000000</v>
      </c>
      <c r="H301" s="129" t="e">
        <f>VLOOKUP(A301,Price,3)</f>
        <v>#REF!</v>
      </c>
    </row>
    <row r="302" spans="1:8" ht="33" hidden="1" outlineLevel="1">
      <c r="A302" s="123"/>
      <c r="B302" s="124" t="s">
        <v>385</v>
      </c>
      <c r="C302" s="180" t="str">
        <f>INDEX!B56</f>
        <v>Thẻ xác thực đa nhân tố (Token) đóng gói 50 chiếc.</v>
      </c>
      <c r="D302" s="126"/>
      <c r="E302" s="127"/>
      <c r="F302" s="128"/>
      <c r="G302" s="128"/>
      <c r="H302" s="129"/>
    </row>
    <row r="303" spans="1:8" hidden="1" outlineLevel="1">
      <c r="A303" s="123"/>
      <c r="B303" s="127"/>
      <c r="C303" s="180" t="str">
        <f>INDEX!B57</f>
        <v>Màn hình hiển thị: LCD</v>
      </c>
      <c r="D303" s="126"/>
      <c r="E303" s="127"/>
      <c r="F303" s="128"/>
      <c r="G303" s="128"/>
      <c r="H303" s="129"/>
    </row>
    <row r="304" spans="1:8" hidden="1" outlineLevel="1">
      <c r="A304" s="123"/>
      <c r="B304" s="127"/>
      <c r="C304" s="180" t="str">
        <f>INDEX!B58</f>
        <v>Các chữ số: 6 số</v>
      </c>
      <c r="D304" s="126"/>
      <c r="E304" s="127"/>
      <c r="F304" s="128"/>
      <c r="G304" s="128"/>
      <c r="H304" s="129"/>
    </row>
    <row r="305" spans="1:8" hidden="1" outlineLevel="1">
      <c r="A305" s="123"/>
      <c r="B305" s="127"/>
      <c r="C305" s="180" t="str">
        <f>INDEX!B59</f>
        <v xml:space="preserve">Thời gian nâng cấp mã: 60 giây </v>
      </c>
      <c r="D305" s="126"/>
      <c r="E305" s="127"/>
      <c r="F305" s="128"/>
      <c r="G305" s="128"/>
      <c r="H305" s="129"/>
    </row>
    <row r="306" spans="1:8" hidden="1" outlineLevel="1">
      <c r="A306" s="123"/>
      <c r="B306" s="127"/>
      <c r="C306" s="180" t="str">
        <f>INDEX!B60</f>
        <v>Thời hạn sử dụng: 03 năm</v>
      </c>
      <c r="D306" s="126"/>
      <c r="E306" s="127"/>
      <c r="F306" s="128"/>
      <c r="G306" s="128"/>
      <c r="H306" s="129"/>
    </row>
    <row r="307" spans="1:8" hidden="1" outlineLevel="1">
      <c r="A307" s="123"/>
      <c r="B307" s="124" t="s">
        <v>386</v>
      </c>
      <c r="C307" s="180" t="str">
        <f>INDEX!B61</f>
        <v>Phần mềm xác thực đa nhân tố</v>
      </c>
      <c r="D307" s="126"/>
      <c r="E307" s="127"/>
      <c r="F307" s="128"/>
      <c r="G307" s="128"/>
      <c r="H307" s="129"/>
    </row>
    <row r="308" spans="1:8" hidden="1" outlineLevel="1">
      <c r="A308" s="123"/>
      <c r="B308" s="127"/>
      <c r="C308" s="180" t="str">
        <f>INDEX!B62</f>
        <v>Xác thực đa nhân tố cho 50 người dùng.</v>
      </c>
      <c r="D308" s="126"/>
      <c r="E308" s="127"/>
      <c r="F308" s="128"/>
      <c r="G308" s="128"/>
      <c r="H308" s="129"/>
    </row>
    <row r="309" spans="1:8" hidden="1" outlineLevel="1">
      <c r="A309" s="123"/>
      <c r="B309" s="124"/>
      <c r="C309" s="180" t="str">
        <f>INDEX!B63</f>
        <v>Tích hợp với Active Directory, Radius</v>
      </c>
      <c r="D309" s="126"/>
      <c r="E309" s="127"/>
      <c r="F309" s="128"/>
      <c r="G309" s="128"/>
      <c r="H309" s="129"/>
    </row>
    <row r="310" spans="1:8" ht="33" hidden="1" outlineLevel="1">
      <c r="A310" s="123"/>
      <c r="B310" s="127"/>
      <c r="C310" s="180" t="str">
        <f>INDEX!B64</f>
        <v>Hỗ trợ hệ điều hành Linux, Window 10, Window Server 2019</v>
      </c>
      <c r="D310" s="126"/>
      <c r="E310" s="127"/>
      <c r="F310" s="128"/>
      <c r="G310" s="128"/>
      <c r="H310" s="129"/>
    </row>
    <row r="311" spans="1:8" hidden="1" outlineLevel="1">
      <c r="A311" s="123"/>
      <c r="B311" s="127"/>
      <c r="C311" s="180" t="str">
        <f>INDEX!B65</f>
        <v>Bảo hành: 03 năm</v>
      </c>
      <c r="D311" s="126"/>
      <c r="E311" s="127"/>
      <c r="F311" s="128"/>
      <c r="G311" s="128"/>
      <c r="H311" s="129"/>
    </row>
    <row r="312" spans="1:8" ht="33" collapsed="1">
      <c r="A312" s="123">
        <v>8</v>
      </c>
      <c r="B312" s="124">
        <v>4</v>
      </c>
      <c r="C312" s="125" t="s">
        <v>272</v>
      </c>
      <c r="D312" s="126" t="s">
        <v>15</v>
      </c>
      <c r="E312" s="127">
        <v>1</v>
      </c>
      <c r="F312" s="128">
        <f>VLOOKUP(A312,INDEX!A:D,4,FALSE)</f>
        <v>450000000</v>
      </c>
      <c r="G312" s="128">
        <f t="shared" ref="G312:G340" si="2">F312*E312</f>
        <v>450000000</v>
      </c>
      <c r="H312" s="129"/>
    </row>
    <row r="313" spans="1:8" ht="33" hidden="1" outlineLevel="1">
      <c r="A313" s="123"/>
      <c r="B313" s="127"/>
      <c r="C313" s="180" t="str">
        <f>INDEX!B52</f>
        <v>Năng lực xử lý: 100 node ( thiết bị và máy chủ);</v>
      </c>
      <c r="D313" s="126"/>
      <c r="E313" s="127"/>
      <c r="F313" s="128"/>
      <c r="G313" s="128"/>
      <c r="H313" s="129"/>
    </row>
    <row r="314" spans="1:8" ht="82.5" hidden="1" outlineLevel="1">
      <c r="A314" s="123"/>
      <c r="B314" s="127"/>
      <c r="C314" s="180" t="str">
        <f>INDEX!B53</f>
        <v>Cho phép thu thập nhật ký an ninh bao gồm các loại như: thiết bị mạng (Router, Switch...), thiết bị an ninh (Firewall, IDS/IPS), hệ điều hành (Operating systems);</v>
      </c>
      <c r="D314" s="126"/>
      <c r="E314" s="127"/>
      <c r="F314" s="128"/>
      <c r="G314" s="128"/>
      <c r="H314" s="129"/>
    </row>
    <row r="315" spans="1:8" hidden="1" outlineLevel="1">
      <c r="A315" s="123"/>
      <c r="B315" s="127"/>
      <c r="C315" s="180" t="str">
        <f>INDEX!B54</f>
        <v>Cập nhật và bảo hành 03 năm</v>
      </c>
      <c r="D315" s="126"/>
      <c r="E315" s="127"/>
      <c r="F315" s="128"/>
      <c r="G315" s="128"/>
      <c r="H315" s="129"/>
    </row>
    <row r="316" spans="1:8" ht="33" collapsed="1">
      <c r="A316" s="123">
        <v>11</v>
      </c>
      <c r="B316" s="124">
        <v>5</v>
      </c>
      <c r="C316" s="125" t="s">
        <v>273</v>
      </c>
      <c r="D316" s="126" t="s">
        <v>15</v>
      </c>
      <c r="E316" s="127">
        <v>2</v>
      </c>
      <c r="F316" s="128">
        <f>VLOOKUP(A316,INDEX!A:D,4,FALSE)</f>
        <v>1099200000</v>
      </c>
      <c r="G316" s="128">
        <f t="shared" si="2"/>
        <v>2198400000</v>
      </c>
      <c r="H316" s="129"/>
    </row>
    <row r="317" spans="1:8" ht="49.5" hidden="1" outlineLevel="1">
      <c r="A317" s="123"/>
      <c r="B317" s="127"/>
      <c r="C317" s="180" t="str">
        <f>INDEX!B67</f>
        <v>Quản lý các mật khẩu và phiên truy cập đặc quyền, cung cấp khả năng kiểm soát bảo mật, kiểm toán, cảnh báo;</v>
      </c>
      <c r="D317" s="126"/>
      <c r="E317" s="127"/>
      <c r="F317" s="128"/>
      <c r="G317" s="128"/>
      <c r="H317" s="129"/>
    </row>
    <row r="318" spans="1:8" ht="49.5" hidden="1" outlineLevel="1">
      <c r="A318" s="123"/>
      <c r="B318" s="127"/>
      <c r="C318" s="180" t="str">
        <f>INDEX!B68</f>
        <v>Bảo mật và tự động hoá quá trình phát hiện, quản lý và chạy các mật khẩu tài khoản đặc quyền và các khoá SSH;</v>
      </c>
      <c r="D318" s="126"/>
      <c r="E318" s="127"/>
      <c r="F318" s="128"/>
      <c r="G318" s="128"/>
      <c r="H318" s="129"/>
    </row>
    <row r="319" spans="1:8" ht="49.5" hidden="1" outlineLevel="1">
      <c r="A319" s="123"/>
      <c r="B319" s="127"/>
      <c r="C319" s="180" t="str">
        <f>INDEX!B69</f>
        <v>Cho phép quản trị viên tự động đăng nhập vào các phiên RDP và SSH mà không tiết lộ mật khẩu;</v>
      </c>
      <c r="D319" s="126"/>
      <c r="E319" s="127"/>
      <c r="F319" s="128"/>
      <c r="G319" s="128"/>
      <c r="H319" s="129"/>
    </row>
    <row r="320" spans="1:8" ht="33" hidden="1" outlineLevel="1">
      <c r="A320" s="123"/>
      <c r="B320" s="127"/>
      <c r="C320" s="180" t="str">
        <f>INDEX!B70</f>
        <v>Ghi lại tất cả các hoạt động của quản trị viên;</v>
      </c>
      <c r="D320" s="126"/>
      <c r="E320" s="127"/>
      <c r="F320" s="128"/>
      <c r="G320" s="128"/>
      <c r="H320" s="129"/>
    </row>
    <row r="321" spans="1:8" ht="33" hidden="1" outlineLevel="1">
      <c r="A321" s="123"/>
      <c r="B321" s="127"/>
      <c r="C321" s="180" t="str">
        <f>INDEX!B71</f>
        <v>License quản lý tài khoản đặc quyền cho 100 thiết bị/máy chủ;</v>
      </c>
      <c r="D321" s="126"/>
      <c r="E321" s="127"/>
      <c r="F321" s="128"/>
      <c r="G321" s="128"/>
      <c r="H321" s="129"/>
    </row>
    <row r="322" spans="1:8" hidden="1" outlineLevel="1">
      <c r="A322" s="123"/>
      <c r="B322" s="127"/>
      <c r="C322" s="180" t="str">
        <f>INDEX!B72</f>
        <v>Cập nhật và bảo hành 03 năm</v>
      </c>
      <c r="D322" s="126"/>
      <c r="E322" s="127"/>
      <c r="F322" s="128"/>
      <c r="G322" s="128"/>
      <c r="H322" s="129"/>
    </row>
    <row r="323" spans="1:8" ht="33">
      <c r="A323" s="123">
        <v>34</v>
      </c>
      <c r="B323" s="124">
        <v>6</v>
      </c>
      <c r="C323" s="125" t="s">
        <v>274</v>
      </c>
      <c r="D323" s="126" t="s">
        <v>18</v>
      </c>
      <c r="E323" s="127">
        <v>100</v>
      </c>
      <c r="F323" s="128">
        <f>VLOOKUP(A323,INDEX!A:D,4,FALSE)</f>
        <v>1500000</v>
      </c>
      <c r="G323" s="128">
        <f t="shared" si="2"/>
        <v>150000000</v>
      </c>
      <c r="H323" s="129"/>
    </row>
    <row r="324" spans="1:8" ht="33" collapsed="1">
      <c r="A324" s="123">
        <v>35</v>
      </c>
      <c r="B324" s="124">
        <v>7</v>
      </c>
      <c r="C324" s="125" t="s">
        <v>275</v>
      </c>
      <c r="D324" s="126" t="s">
        <v>15</v>
      </c>
      <c r="E324" s="127">
        <v>2</v>
      </c>
      <c r="F324" s="128">
        <f>VLOOKUP(A324,INDEX!A:D,4,FALSE)</f>
        <v>500000000</v>
      </c>
      <c r="G324" s="128">
        <f t="shared" si="2"/>
        <v>1000000000</v>
      </c>
      <c r="H324" s="129"/>
    </row>
    <row r="325" spans="1:8" hidden="1" outlineLevel="1">
      <c r="A325" s="123"/>
      <c r="B325" s="127"/>
      <c r="C325" s="180" t="str">
        <f>INDEX!B162</f>
        <v>Virtual Appliance</v>
      </c>
      <c r="D325" s="126"/>
      <c r="E325" s="127"/>
      <c r="F325" s="128"/>
      <c r="G325" s="128"/>
      <c r="H325" s="129"/>
    </row>
    <row r="326" spans="1:8" ht="33" hidden="1" outlineLevel="1">
      <c r="A326" s="123"/>
      <c r="B326" s="127"/>
      <c r="C326" s="180" t="str">
        <f>INDEX!B163</f>
        <v>Quản lý tập trung thiết bị tường lửa cơ sở dữ liệu.</v>
      </c>
      <c r="D326" s="126"/>
      <c r="E326" s="127"/>
      <c r="F326" s="128"/>
      <c r="G326" s="128"/>
      <c r="H326" s="129"/>
    </row>
    <row r="327" spans="1:8" hidden="1" outlineLevel="1">
      <c r="A327" s="123"/>
      <c r="B327" s="127"/>
      <c r="C327" s="180" t="str">
        <f>INDEX!B164</f>
        <v>Cập nhật và bảo hành 36 tháng</v>
      </c>
      <c r="D327" s="126"/>
      <c r="E327" s="127"/>
      <c r="F327" s="128"/>
      <c r="G327" s="128"/>
      <c r="H327" s="129"/>
    </row>
    <row r="328" spans="1:8" collapsed="1">
      <c r="A328" s="123">
        <v>20</v>
      </c>
      <c r="B328" s="124">
        <v>8</v>
      </c>
      <c r="C328" s="125" t="s">
        <v>293</v>
      </c>
      <c r="D328" s="126" t="s">
        <v>15</v>
      </c>
      <c r="E328" s="127">
        <v>4</v>
      </c>
      <c r="F328" s="128">
        <f>VLOOKUP(A328,INDEX!A:D,4,FALSE)</f>
        <v>1834051000</v>
      </c>
      <c r="G328" s="128">
        <f t="shared" si="2"/>
        <v>7336204000</v>
      </c>
      <c r="H328" s="129"/>
    </row>
    <row r="329" spans="1:8" hidden="1" outlineLevel="1">
      <c r="A329" s="123"/>
      <c r="B329" s="124"/>
      <c r="C329" s="180" t="str">
        <f>INDEX!B114</f>
        <v xml:space="preserve">Oracle Database Enterprise Edition </v>
      </c>
      <c r="D329" s="126"/>
      <c r="E329" s="127"/>
      <c r="F329" s="128"/>
      <c r="G329" s="128"/>
      <c r="H329" s="129"/>
    </row>
    <row r="330" spans="1:8" hidden="1" outlineLevel="1">
      <c r="A330" s="123"/>
      <c r="B330" s="124"/>
      <c r="C330" s="180" t="str">
        <f>INDEX!B115</f>
        <v>Bảo hành, hỗ trợ 3 năm</v>
      </c>
      <c r="D330" s="126"/>
      <c r="E330" s="127"/>
      <c r="F330" s="128"/>
      <c r="G330" s="128"/>
      <c r="H330" s="129"/>
    </row>
    <row r="331" spans="1:8" collapsed="1">
      <c r="A331" s="123">
        <v>36</v>
      </c>
      <c r="B331" s="124">
        <v>9</v>
      </c>
      <c r="C331" s="125" t="s">
        <v>276</v>
      </c>
      <c r="D331" s="126" t="s">
        <v>15</v>
      </c>
      <c r="E331" s="127">
        <v>100</v>
      </c>
      <c r="F331" s="128">
        <f>VLOOKUP(A331,INDEX!A:D,4,FALSE)</f>
        <v>3800000</v>
      </c>
      <c r="G331" s="128">
        <f t="shared" si="2"/>
        <v>380000000</v>
      </c>
      <c r="H331" s="129"/>
    </row>
    <row r="332" spans="1:8" ht="49.5" hidden="1" outlineLevel="1">
      <c r="A332" s="123"/>
      <c r="B332" s="127"/>
      <c r="C332" s="180" t="str">
        <f>INDEX!B166</f>
        <v xml:space="preserve">Hỗ trợ các hệ điều hành: Windows Server 2012/2016/2019; Red Hat Enterprise Linux 6/7/8; Oracle Linux </v>
      </c>
      <c r="D332" s="126"/>
      <c r="E332" s="127"/>
      <c r="F332" s="128"/>
      <c r="G332" s="128"/>
      <c r="H332" s="129"/>
    </row>
    <row r="333" spans="1:8" ht="33" hidden="1" outlineLevel="1">
      <c r="A333" s="123"/>
      <c r="B333" s="127"/>
      <c r="C333" s="180" t="str">
        <f>INDEX!B167</f>
        <v>Hỗ trợ các cơ chế rò quét bản vá: Active, passive,  Agentless</v>
      </c>
      <c r="D333" s="126"/>
      <c r="E333" s="127"/>
      <c r="F333" s="128"/>
      <c r="G333" s="128"/>
      <c r="H333" s="129"/>
    </row>
    <row r="334" spans="1:8" ht="99" hidden="1" outlineLevel="1">
      <c r="A334" s="123"/>
      <c r="B334" s="127"/>
      <c r="C334" s="180" t="str">
        <f>INDEX!B168</f>
        <v>Tự động cập nhật các bản vá cho hệ điều hành, cho phép đánh giá và khôi phục hệ thống trở về thời gian trước khi thực hiện bản vá. Hỗ trợ khả năng cập nhật offline đối với môi trường không có kết nối Internet.</v>
      </c>
      <c r="D334" s="126"/>
      <c r="E334" s="127"/>
      <c r="F334" s="128"/>
      <c r="G334" s="128"/>
      <c r="H334" s="129"/>
    </row>
    <row r="335" spans="1:8" hidden="1" outlineLevel="1">
      <c r="A335" s="123"/>
      <c r="B335" s="127"/>
      <c r="C335" s="180" t="str">
        <f>INDEX!B169</f>
        <v>Cập nhật và bảo hành 3 năm</v>
      </c>
      <c r="D335" s="126"/>
      <c r="E335" s="127"/>
      <c r="F335" s="128"/>
      <c r="G335" s="128"/>
      <c r="H335" s="129"/>
    </row>
    <row r="336" spans="1:8" collapsed="1">
      <c r="A336" s="123">
        <v>32</v>
      </c>
      <c r="B336" s="218">
        <v>10</v>
      </c>
      <c r="C336" s="125" t="s">
        <v>351</v>
      </c>
      <c r="D336" s="126" t="s">
        <v>15</v>
      </c>
      <c r="E336" s="127">
        <v>1</v>
      </c>
      <c r="F336" s="128">
        <f>VLOOKUP(A336,INDEX!A:D,4,FALSE)</f>
        <v>360161000</v>
      </c>
      <c r="G336" s="128">
        <f t="shared" si="2"/>
        <v>360161000</v>
      </c>
      <c r="H336" s="129"/>
    </row>
    <row r="337" spans="1:8" hidden="1" outlineLevel="1">
      <c r="A337" s="123"/>
      <c r="B337" s="210"/>
      <c r="C337" s="180" t="str">
        <f>INDEX!B144</f>
        <v>Giám sát số lượng 25 máy chủ</v>
      </c>
      <c r="D337" s="126"/>
      <c r="E337" s="127"/>
      <c r="F337" s="128"/>
      <c r="G337" s="128"/>
      <c r="H337" s="129"/>
    </row>
    <row r="338" spans="1:8" ht="33" hidden="1" outlineLevel="1">
      <c r="A338" s="123"/>
      <c r="B338" s="210"/>
      <c r="C338" s="180" t="str">
        <f>INDEX!B145</f>
        <v>Giám sát số lượng 250 yếu tố của thiết bị:  node, interface, volume.</v>
      </c>
      <c r="D338" s="126"/>
      <c r="E338" s="127"/>
      <c r="F338" s="128"/>
      <c r="G338" s="128"/>
      <c r="H338" s="129"/>
    </row>
    <row r="339" spans="1:8" hidden="1" outlineLevel="1">
      <c r="A339" s="123"/>
      <c r="B339" s="210"/>
      <c r="C339" s="180" t="str">
        <f>INDEX!B146</f>
        <v>Bảo hành và hỗ trợ 03 năm</v>
      </c>
      <c r="D339" s="126"/>
      <c r="E339" s="127"/>
      <c r="F339" s="128"/>
      <c r="G339" s="128"/>
      <c r="H339" s="129"/>
    </row>
    <row r="340" spans="1:8" ht="33" collapsed="1">
      <c r="A340" s="123">
        <v>39</v>
      </c>
      <c r="B340" s="218">
        <v>11</v>
      </c>
      <c r="C340" s="125" t="s">
        <v>356</v>
      </c>
      <c r="D340" s="126" t="s">
        <v>15</v>
      </c>
      <c r="E340" s="127">
        <v>2</v>
      </c>
      <c r="F340" s="128">
        <f>VLOOKUP(A340,INDEX!A:D,4,FALSE)</f>
        <v>530000000</v>
      </c>
      <c r="G340" s="128">
        <f t="shared" si="2"/>
        <v>1060000000</v>
      </c>
      <c r="H340" s="129"/>
    </row>
    <row r="341" spans="1:8" ht="33" hidden="1" outlineLevel="1">
      <c r="A341" s="123"/>
      <c r="B341" s="210"/>
      <c r="C341" s="180" t="str">
        <f>INDEX!B172</f>
        <v>Quản lý thiết bị tường lửa tập trung cho 10 thiết bị tường lửa;</v>
      </c>
      <c r="D341" s="126"/>
      <c r="E341" s="127"/>
      <c r="F341" s="128"/>
      <c r="G341" s="128"/>
      <c r="H341" s="211"/>
    </row>
    <row r="342" spans="1:8" hidden="1" outlineLevel="1">
      <c r="A342" s="123"/>
      <c r="B342" s="210"/>
      <c r="C342" s="180" t="str">
        <f>INDEX!B173</f>
        <v>Cập nhật và bảo hành 03 năm</v>
      </c>
      <c r="D342" s="126"/>
      <c r="E342" s="127"/>
      <c r="F342" s="128"/>
      <c r="G342" s="128"/>
      <c r="H342" s="211"/>
    </row>
    <row r="343" spans="1:8" collapsed="1">
      <c r="A343" s="196">
        <v>40</v>
      </c>
      <c r="B343" s="218">
        <v>12</v>
      </c>
      <c r="C343" s="182" t="s">
        <v>368</v>
      </c>
      <c r="D343" s="127" t="s">
        <v>15</v>
      </c>
      <c r="E343" s="127">
        <v>1</v>
      </c>
      <c r="F343" s="128">
        <f>VLOOKUP(A343,INDEX!A:D,4,FALSE)</f>
        <v>223541000</v>
      </c>
      <c r="G343" s="128">
        <f t="shared" ref="G343" si="3">F343*E343</f>
        <v>223541000</v>
      </c>
      <c r="H343" s="193"/>
    </row>
    <row r="344" spans="1:8" ht="33" hidden="1" outlineLevel="1">
      <c r="A344" s="196"/>
      <c r="B344" s="210"/>
      <c r="C344" s="183" t="str">
        <f>INDEX!B175</f>
        <v>Có khả năng backup các máy ảo trên Vmware, Hyper-V, Nutanix</v>
      </c>
      <c r="D344" s="124"/>
      <c r="E344" s="124"/>
      <c r="F344" s="128"/>
      <c r="G344" s="128"/>
      <c r="H344" s="193"/>
    </row>
    <row r="345" spans="1:8" hidden="1" outlineLevel="1">
      <c r="A345" s="196"/>
      <c r="B345" s="210"/>
      <c r="C345" s="183" t="str">
        <f>INDEX!B176</f>
        <v>Hỗ trợ backup CSDL: Oracle, SQL</v>
      </c>
      <c r="D345" s="124"/>
      <c r="E345" s="124"/>
      <c r="F345" s="128"/>
      <c r="G345" s="128"/>
      <c r="H345" s="193"/>
    </row>
    <row r="346" spans="1:8" hidden="1" outlineLevel="1">
      <c r="A346" s="196"/>
      <c r="B346" s="210"/>
      <c r="C346" s="183" t="str">
        <f>INDEX!B177</f>
        <v>Bao gồm 10 Instance</v>
      </c>
      <c r="D346" s="124"/>
      <c r="E346" s="124"/>
      <c r="F346" s="128"/>
      <c r="G346" s="128"/>
      <c r="H346" s="193"/>
    </row>
    <row r="347" spans="1:8" hidden="1" outlineLevel="1">
      <c r="A347" s="196"/>
      <c r="B347" s="210"/>
      <c r="C347" s="183" t="str">
        <f>INDEX!B178</f>
        <v>Bảo hành và hỗ trợ 3 năm</v>
      </c>
      <c r="D347" s="124"/>
      <c r="E347" s="124"/>
      <c r="F347" s="128"/>
      <c r="G347" s="128"/>
      <c r="H347" s="193"/>
    </row>
    <row r="348" spans="1:8" collapsed="1">
      <c r="A348" s="196">
        <v>42</v>
      </c>
      <c r="B348" s="218">
        <v>13</v>
      </c>
      <c r="C348" s="182" t="s">
        <v>253</v>
      </c>
      <c r="D348" s="127" t="s">
        <v>15</v>
      </c>
      <c r="E348" s="127">
        <v>1</v>
      </c>
      <c r="F348" s="128">
        <f>VLOOKUP(A348,INDEX!A:D,4,FALSE)</f>
        <v>22000000000</v>
      </c>
      <c r="G348" s="128">
        <f t="shared" ref="G348" si="4">F348*E348</f>
        <v>22000000000</v>
      </c>
      <c r="H348" s="193"/>
    </row>
    <row r="349" spans="1:8" ht="49.5" hidden="1" outlineLevel="1">
      <c r="A349" s="196"/>
      <c r="B349" s="210"/>
      <c r="C349" s="183" t="str">
        <f>INDEX!B198</f>
        <v>Nền tảng tích hợp hỗ trợ sẵn các giao thức như JDBC, REST, WEBSERVICE, FILE, FTP, EMAIL</v>
      </c>
      <c r="D349" s="124"/>
      <c r="E349" s="124"/>
      <c r="F349" s="128"/>
      <c r="G349" s="128"/>
      <c r="H349" s="193"/>
    </row>
    <row r="350" spans="1:8" ht="49.5" hidden="1" outlineLevel="1">
      <c r="A350" s="196"/>
      <c r="B350" s="210"/>
      <c r="C350" s="183" t="str">
        <f>INDEX!B199</f>
        <v>Dễ dàng phát triển các APIs, đáp ứng các yêu cầu về bảo mật như mã hóa, ký số, authentication.</v>
      </c>
      <c r="D350" s="124"/>
      <c r="E350" s="124"/>
      <c r="F350" s="128"/>
      <c r="G350" s="128"/>
      <c r="H350" s="193"/>
    </row>
    <row r="351" spans="1:8" ht="33" hidden="1" outlineLevel="1">
      <c r="A351" s="196"/>
      <c r="B351" s="210"/>
      <c r="C351" s="183" t="str">
        <f>INDEX!B200</f>
        <v>Cung cấp công cụ quản lý, giám sát các dịch vụ APIs</v>
      </c>
      <c r="D351" s="124"/>
      <c r="E351" s="124"/>
      <c r="F351" s="128"/>
      <c r="G351" s="128"/>
      <c r="H351" s="193"/>
    </row>
    <row r="352" spans="1:8" ht="66" hidden="1" outlineLevel="1">
      <c r="A352" s="196"/>
      <c r="B352" s="210"/>
      <c r="C352" s="183" t="str">
        <f>INDEX!B201</f>
        <v>Hệ thống messaging của LGSP, có thể làm việc được với nhiều loại messaging phổ biến kiện nay như JMS, Kafka, Puslsa</v>
      </c>
      <c r="D352" s="124"/>
      <c r="E352" s="124"/>
      <c r="F352" s="128"/>
      <c r="G352" s="128"/>
      <c r="H352" s="193"/>
    </row>
    <row r="353" spans="1:8">
      <c r="A353" s="196"/>
      <c r="B353" s="194"/>
      <c r="C353" s="215"/>
      <c r="D353" s="216"/>
      <c r="E353" s="216"/>
      <c r="F353" s="215" t="s">
        <v>135</v>
      </c>
      <c r="G353" s="195">
        <f>SUBTOTAL(9,G2:G348)</f>
        <v>170764298777.60001</v>
      </c>
      <c r="H353" s="197" t="e">
        <f>SUBTOTAL(9,H2:H348)</f>
        <v>#REF!</v>
      </c>
    </row>
  </sheetData>
  <phoneticPr fontId="4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tabColor rgb="FFFF0000"/>
    <outlinePr summaryBelow="0"/>
  </sheetPr>
  <dimension ref="A1:F12"/>
  <sheetViews>
    <sheetView showGridLines="0" topLeftCell="A7" zoomScale="115" zoomScaleNormal="115" workbookViewId="0">
      <selection activeCell="F11" sqref="F11"/>
    </sheetView>
  </sheetViews>
  <sheetFormatPr defaultColWidth="8.7109375" defaultRowHeight="15" outlineLevelRow="1"/>
  <cols>
    <col min="1" max="1" width="5.28515625" bestFit="1" customWidth="1"/>
    <col min="2" max="2" width="44.5703125" style="105" customWidth="1"/>
    <col min="3" max="3" width="12.140625" style="105" customWidth="1"/>
    <col min="4" max="4" width="10.7109375" bestFit="1" customWidth="1"/>
    <col min="5" max="5" width="18.28515625" bestFit="1" customWidth="1"/>
    <col min="6" max="6" width="16.7109375" bestFit="1" customWidth="1"/>
    <col min="8" max="8" width="14.140625" bestFit="1" customWidth="1"/>
    <col min="9" max="9" width="11.5703125" bestFit="1" customWidth="1"/>
  </cols>
  <sheetData>
    <row r="1" spans="1:6" ht="33">
      <c r="A1" s="221" t="s">
        <v>0</v>
      </c>
      <c r="B1" s="221" t="s">
        <v>1</v>
      </c>
      <c r="C1" s="221" t="s">
        <v>17</v>
      </c>
      <c r="D1" s="221" t="s">
        <v>21</v>
      </c>
      <c r="E1" s="221" t="s">
        <v>24</v>
      </c>
      <c r="F1" s="221" t="s">
        <v>2</v>
      </c>
    </row>
    <row r="2" spans="1:6" ht="16.5">
      <c r="A2" s="222">
        <v>1</v>
      </c>
      <c r="B2" s="223" t="s">
        <v>255</v>
      </c>
      <c r="C2" s="222" t="s">
        <v>14</v>
      </c>
      <c r="D2" s="222">
        <v>1</v>
      </c>
      <c r="E2" s="224">
        <f>[3]GiaTriPM!$D$21</f>
        <v>6779011000</v>
      </c>
      <c r="F2" s="225">
        <f t="shared" ref="F2" si="0">D2*E2</f>
        <v>6779011000</v>
      </c>
    </row>
    <row r="3" spans="1:6" ht="88.9" customHeight="1" outlineLevel="1">
      <c r="A3" s="222"/>
      <c r="B3" s="226" t="s">
        <v>457</v>
      </c>
      <c r="C3" s="222"/>
      <c r="D3" s="222"/>
      <c r="E3" s="224"/>
      <c r="F3" s="225"/>
    </row>
    <row r="4" spans="1:6" ht="16.5">
      <c r="A4" s="222">
        <v>2</v>
      </c>
      <c r="B4" s="226" t="s">
        <v>453</v>
      </c>
      <c r="C4" s="222" t="s">
        <v>14</v>
      </c>
      <c r="D4" s="222">
        <v>1</v>
      </c>
      <c r="E4" s="224">
        <f>[4]GiaTriPM!$D$21</f>
        <v>16098350000</v>
      </c>
      <c r="F4" s="225">
        <f t="shared" ref="F4" si="1">D4*E4</f>
        <v>16098350000</v>
      </c>
    </row>
    <row r="5" spans="1:6" ht="148.5" outlineLevel="1">
      <c r="A5" s="222"/>
      <c r="B5" s="226" t="s">
        <v>458</v>
      </c>
      <c r="C5" s="222"/>
      <c r="D5" s="222"/>
      <c r="E5" s="224"/>
      <c r="F5" s="225"/>
    </row>
    <row r="6" spans="1:6" ht="16.5">
      <c r="A6" s="222">
        <v>3</v>
      </c>
      <c r="B6" s="223" t="s">
        <v>451</v>
      </c>
      <c r="C6" s="222" t="s">
        <v>14</v>
      </c>
      <c r="D6" s="222">
        <v>1</v>
      </c>
      <c r="E6" s="224">
        <f>[5]GiaTriPM!$D$23</f>
        <v>6886957000</v>
      </c>
      <c r="F6" s="225">
        <f t="shared" ref="F6" si="2">D6*E6</f>
        <v>6886957000</v>
      </c>
    </row>
    <row r="7" spans="1:6" ht="66" outlineLevel="1">
      <c r="A7" s="222"/>
      <c r="B7" s="226" t="s">
        <v>459</v>
      </c>
      <c r="C7" s="222"/>
      <c r="D7" s="222"/>
      <c r="E7" s="224"/>
      <c r="F7" s="225"/>
    </row>
    <row r="8" spans="1:6" ht="16.5">
      <c r="A8" s="222">
        <v>4</v>
      </c>
      <c r="B8" s="223" t="s">
        <v>452</v>
      </c>
      <c r="C8" s="222" t="s">
        <v>14</v>
      </c>
      <c r="D8" s="222">
        <v>1</v>
      </c>
      <c r="E8" s="224">
        <f>[6]GiaTriPM!$D$23</f>
        <v>7426686000</v>
      </c>
      <c r="F8" s="225">
        <f>D8*E8</f>
        <v>7426686000</v>
      </c>
    </row>
    <row r="9" spans="1:6" ht="66" outlineLevel="1">
      <c r="A9" s="222"/>
      <c r="B9" s="226" t="s">
        <v>454</v>
      </c>
      <c r="C9" s="222"/>
      <c r="D9" s="222"/>
      <c r="E9" s="224"/>
      <c r="F9" s="225"/>
    </row>
    <row r="10" spans="1:6" ht="16.5">
      <c r="A10" s="222">
        <v>5</v>
      </c>
      <c r="B10" s="223" t="s">
        <v>456</v>
      </c>
      <c r="C10" s="222" t="s">
        <v>14</v>
      </c>
      <c r="D10" s="222">
        <v>1</v>
      </c>
      <c r="E10" s="224">
        <f>[7]GiaTriPM!$D$23</f>
        <v>4994302000</v>
      </c>
      <c r="F10" s="225">
        <f>D10*E10</f>
        <v>4994302000</v>
      </c>
    </row>
    <row r="11" spans="1:6" ht="66" outlineLevel="1">
      <c r="A11" s="222"/>
      <c r="B11" s="226" t="s">
        <v>455</v>
      </c>
      <c r="C11" s="222"/>
      <c r="D11" s="222"/>
      <c r="E11" s="224"/>
      <c r="F11" s="225"/>
    </row>
    <row r="12" spans="1:6" ht="16.5" collapsed="1">
      <c r="A12" s="227"/>
      <c r="B12" s="221" t="s">
        <v>16</v>
      </c>
      <c r="C12" s="221"/>
      <c r="D12" s="221"/>
      <c r="E12" s="227"/>
      <c r="F12" s="228">
        <f>SUM(F2:F10)</f>
        <v>42185306000</v>
      </c>
    </row>
  </sheetData>
  <printOptions horizontalCentered="1"/>
  <pageMargins left="0.31496062992126" right="0.27559055118110198" top="0.68" bottom="0.3" header="0.17" footer="2.5590551E-2"/>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R89"/>
  <sheetViews>
    <sheetView topLeftCell="A60" workbookViewId="0">
      <selection activeCell="E84" sqref="E84"/>
    </sheetView>
  </sheetViews>
  <sheetFormatPr defaultColWidth="9" defaultRowHeight="15"/>
  <cols>
    <col min="1" max="1" width="3.28515625" style="63" bestFit="1" customWidth="1"/>
    <col min="2" max="2" width="17" style="63" customWidth="1"/>
    <col min="3" max="3" width="15.28515625" style="63" customWidth="1"/>
    <col min="4" max="4" width="13.42578125" style="63" customWidth="1"/>
    <col min="5" max="5" width="14.140625" style="63" bestFit="1" customWidth="1"/>
    <col min="6" max="11" width="5.7109375" style="63" bestFit="1" customWidth="1"/>
    <col min="12" max="12" width="5" style="63" bestFit="1" customWidth="1"/>
    <col min="13" max="13" width="7.28515625" style="63" bestFit="1" customWidth="1"/>
    <col min="14" max="14" width="5.7109375" style="63" bestFit="1" customWidth="1"/>
    <col min="15" max="15" width="6.5703125" style="63" bestFit="1" customWidth="1"/>
    <col min="16" max="16" width="5.7109375" style="63" bestFit="1" customWidth="1"/>
    <col min="17" max="18" width="6.5703125" style="63" bestFit="1" customWidth="1"/>
    <col min="19" max="256" width="9" style="63"/>
    <col min="257" max="257" width="3.28515625" style="63" bestFit="1" customWidth="1"/>
    <col min="258" max="258" width="17" style="63" customWidth="1"/>
    <col min="259" max="259" width="15.28515625" style="63" customWidth="1"/>
    <col min="260" max="260" width="13.42578125" style="63" customWidth="1"/>
    <col min="261" max="261" width="7.140625" style="63" bestFit="1" customWidth="1"/>
    <col min="262" max="268" width="5.7109375" style="63" bestFit="1" customWidth="1"/>
    <col min="269" max="269" width="7.28515625" style="63" bestFit="1" customWidth="1"/>
    <col min="270" max="270" width="5.7109375" style="63" bestFit="1" customWidth="1"/>
    <col min="271" max="271" width="6.5703125" style="63" bestFit="1" customWidth="1"/>
    <col min="272" max="272" width="5.7109375" style="63" bestFit="1" customWidth="1"/>
    <col min="273" max="274" width="6.5703125" style="63" bestFit="1" customWidth="1"/>
    <col min="275" max="512" width="9" style="63"/>
    <col min="513" max="513" width="3.28515625" style="63" bestFit="1" customWidth="1"/>
    <col min="514" max="514" width="17" style="63" customWidth="1"/>
    <col min="515" max="515" width="15.28515625" style="63" customWidth="1"/>
    <col min="516" max="516" width="13.42578125" style="63" customWidth="1"/>
    <col min="517" max="517" width="7.140625" style="63" bestFit="1" customWidth="1"/>
    <col min="518" max="524" width="5.7109375" style="63" bestFit="1" customWidth="1"/>
    <col min="525" max="525" width="7.28515625" style="63" bestFit="1" customWidth="1"/>
    <col min="526" max="526" width="5.7109375" style="63" bestFit="1" customWidth="1"/>
    <col min="527" max="527" width="6.5703125" style="63" bestFit="1" customWidth="1"/>
    <col min="528" max="528" width="5.7109375" style="63" bestFit="1" customWidth="1"/>
    <col min="529" max="530" width="6.5703125" style="63" bestFit="1" customWidth="1"/>
    <col min="531" max="768" width="9" style="63"/>
    <col min="769" max="769" width="3.28515625" style="63" bestFit="1" customWidth="1"/>
    <col min="770" max="770" width="17" style="63" customWidth="1"/>
    <col min="771" max="771" width="15.28515625" style="63" customWidth="1"/>
    <col min="772" max="772" width="13.42578125" style="63" customWidth="1"/>
    <col min="773" max="773" width="7.140625" style="63" bestFit="1" customWidth="1"/>
    <col min="774" max="780" width="5.7109375" style="63" bestFit="1" customWidth="1"/>
    <col min="781" max="781" width="7.28515625" style="63" bestFit="1" customWidth="1"/>
    <col min="782" max="782" width="5.7109375" style="63" bestFit="1" customWidth="1"/>
    <col min="783" max="783" width="6.5703125" style="63" bestFit="1" customWidth="1"/>
    <col min="784" max="784" width="5.7109375" style="63" bestFit="1" customWidth="1"/>
    <col min="785" max="786" width="6.5703125" style="63" bestFit="1" customWidth="1"/>
    <col min="787" max="1024" width="9" style="63"/>
    <col min="1025" max="1025" width="3.28515625" style="63" bestFit="1" customWidth="1"/>
    <col min="1026" max="1026" width="17" style="63" customWidth="1"/>
    <col min="1027" max="1027" width="15.28515625" style="63" customWidth="1"/>
    <col min="1028" max="1028" width="13.42578125" style="63" customWidth="1"/>
    <col min="1029" max="1029" width="7.140625" style="63" bestFit="1" customWidth="1"/>
    <col min="1030" max="1036" width="5.7109375" style="63" bestFit="1" customWidth="1"/>
    <col min="1037" max="1037" width="7.28515625" style="63" bestFit="1" customWidth="1"/>
    <col min="1038" max="1038" width="5.7109375" style="63" bestFit="1" customWidth="1"/>
    <col min="1039" max="1039" width="6.5703125" style="63" bestFit="1" customWidth="1"/>
    <col min="1040" max="1040" width="5.7109375" style="63" bestFit="1" customWidth="1"/>
    <col min="1041" max="1042" width="6.5703125" style="63" bestFit="1" customWidth="1"/>
    <col min="1043" max="1280" width="9" style="63"/>
    <col min="1281" max="1281" width="3.28515625" style="63" bestFit="1" customWidth="1"/>
    <col min="1282" max="1282" width="17" style="63" customWidth="1"/>
    <col min="1283" max="1283" width="15.28515625" style="63" customWidth="1"/>
    <col min="1284" max="1284" width="13.42578125" style="63" customWidth="1"/>
    <col min="1285" max="1285" width="7.140625" style="63" bestFit="1" customWidth="1"/>
    <col min="1286" max="1292" width="5.7109375" style="63" bestFit="1" customWidth="1"/>
    <col min="1293" max="1293" width="7.28515625" style="63" bestFit="1" customWidth="1"/>
    <col min="1294" max="1294" width="5.7109375" style="63" bestFit="1" customWidth="1"/>
    <col min="1295" max="1295" width="6.5703125" style="63" bestFit="1" customWidth="1"/>
    <col min="1296" max="1296" width="5.7109375" style="63" bestFit="1" customWidth="1"/>
    <col min="1297" max="1298" width="6.5703125" style="63" bestFit="1" customWidth="1"/>
    <col min="1299" max="1536" width="9" style="63"/>
    <col min="1537" max="1537" width="3.28515625" style="63" bestFit="1" customWidth="1"/>
    <col min="1538" max="1538" width="17" style="63" customWidth="1"/>
    <col min="1539" max="1539" width="15.28515625" style="63" customWidth="1"/>
    <col min="1540" max="1540" width="13.42578125" style="63" customWidth="1"/>
    <col min="1541" max="1541" width="7.140625" style="63" bestFit="1" customWidth="1"/>
    <col min="1542" max="1548" width="5.7109375" style="63" bestFit="1" customWidth="1"/>
    <col min="1549" max="1549" width="7.28515625" style="63" bestFit="1" customWidth="1"/>
    <col min="1550" max="1550" width="5.7109375" style="63" bestFit="1" customWidth="1"/>
    <col min="1551" max="1551" width="6.5703125" style="63" bestFit="1" customWidth="1"/>
    <col min="1552" max="1552" width="5.7109375" style="63" bestFit="1" customWidth="1"/>
    <col min="1553" max="1554" width="6.5703125" style="63" bestFit="1" customWidth="1"/>
    <col min="1555" max="1792" width="9" style="63"/>
    <col min="1793" max="1793" width="3.28515625" style="63" bestFit="1" customWidth="1"/>
    <col min="1794" max="1794" width="17" style="63" customWidth="1"/>
    <col min="1795" max="1795" width="15.28515625" style="63" customWidth="1"/>
    <col min="1796" max="1796" width="13.42578125" style="63" customWidth="1"/>
    <col min="1797" max="1797" width="7.140625" style="63" bestFit="1" customWidth="1"/>
    <col min="1798" max="1804" width="5.7109375" style="63" bestFit="1" customWidth="1"/>
    <col min="1805" max="1805" width="7.28515625" style="63" bestFit="1" customWidth="1"/>
    <col min="1806" max="1806" width="5.7109375" style="63" bestFit="1" customWidth="1"/>
    <col min="1807" max="1807" width="6.5703125" style="63" bestFit="1" customWidth="1"/>
    <col min="1808" max="1808" width="5.7109375" style="63" bestFit="1" customWidth="1"/>
    <col min="1809" max="1810" width="6.5703125" style="63" bestFit="1" customWidth="1"/>
    <col min="1811" max="2048" width="9" style="63"/>
    <col min="2049" max="2049" width="3.28515625" style="63" bestFit="1" customWidth="1"/>
    <col min="2050" max="2050" width="17" style="63" customWidth="1"/>
    <col min="2051" max="2051" width="15.28515625" style="63" customWidth="1"/>
    <col min="2052" max="2052" width="13.42578125" style="63" customWidth="1"/>
    <col min="2053" max="2053" width="7.140625" style="63" bestFit="1" customWidth="1"/>
    <col min="2054" max="2060" width="5.7109375" style="63" bestFit="1" customWidth="1"/>
    <col min="2061" max="2061" width="7.28515625" style="63" bestFit="1" customWidth="1"/>
    <col min="2062" max="2062" width="5.7109375" style="63" bestFit="1" customWidth="1"/>
    <col min="2063" max="2063" width="6.5703125" style="63" bestFit="1" customWidth="1"/>
    <col min="2064" max="2064" width="5.7109375" style="63" bestFit="1" customWidth="1"/>
    <col min="2065" max="2066" width="6.5703125" style="63" bestFit="1" customWidth="1"/>
    <col min="2067" max="2304" width="9" style="63"/>
    <col min="2305" max="2305" width="3.28515625" style="63" bestFit="1" customWidth="1"/>
    <col min="2306" max="2306" width="17" style="63" customWidth="1"/>
    <col min="2307" max="2307" width="15.28515625" style="63" customWidth="1"/>
    <col min="2308" max="2308" width="13.42578125" style="63" customWidth="1"/>
    <col min="2309" max="2309" width="7.140625" style="63" bestFit="1" customWidth="1"/>
    <col min="2310" max="2316" width="5.7109375" style="63" bestFit="1" customWidth="1"/>
    <col min="2317" max="2317" width="7.28515625" style="63" bestFit="1" customWidth="1"/>
    <col min="2318" max="2318" width="5.7109375" style="63" bestFit="1" customWidth="1"/>
    <col min="2319" max="2319" width="6.5703125" style="63" bestFit="1" customWidth="1"/>
    <col min="2320" max="2320" width="5.7109375" style="63" bestFit="1" customWidth="1"/>
    <col min="2321" max="2322" width="6.5703125" style="63" bestFit="1" customWidth="1"/>
    <col min="2323" max="2560" width="9" style="63"/>
    <col min="2561" max="2561" width="3.28515625" style="63" bestFit="1" customWidth="1"/>
    <col min="2562" max="2562" width="17" style="63" customWidth="1"/>
    <col min="2563" max="2563" width="15.28515625" style="63" customWidth="1"/>
    <col min="2564" max="2564" width="13.42578125" style="63" customWidth="1"/>
    <col min="2565" max="2565" width="7.140625" style="63" bestFit="1" customWidth="1"/>
    <col min="2566" max="2572" width="5.7109375" style="63" bestFit="1" customWidth="1"/>
    <col min="2573" max="2573" width="7.28515625" style="63" bestFit="1" customWidth="1"/>
    <col min="2574" max="2574" width="5.7109375" style="63" bestFit="1" customWidth="1"/>
    <col min="2575" max="2575" width="6.5703125" style="63" bestFit="1" customWidth="1"/>
    <col min="2576" max="2576" width="5.7109375" style="63" bestFit="1" customWidth="1"/>
    <col min="2577" max="2578" width="6.5703125" style="63" bestFit="1" customWidth="1"/>
    <col min="2579" max="2816" width="9" style="63"/>
    <col min="2817" max="2817" width="3.28515625" style="63" bestFit="1" customWidth="1"/>
    <col min="2818" max="2818" width="17" style="63" customWidth="1"/>
    <col min="2819" max="2819" width="15.28515625" style="63" customWidth="1"/>
    <col min="2820" max="2820" width="13.42578125" style="63" customWidth="1"/>
    <col min="2821" max="2821" width="7.140625" style="63" bestFit="1" customWidth="1"/>
    <col min="2822" max="2828" width="5.7109375" style="63" bestFit="1" customWidth="1"/>
    <col min="2829" max="2829" width="7.28515625" style="63" bestFit="1" customWidth="1"/>
    <col min="2830" max="2830" width="5.7109375" style="63" bestFit="1" customWidth="1"/>
    <col min="2831" max="2831" width="6.5703125" style="63" bestFit="1" customWidth="1"/>
    <col min="2832" max="2832" width="5.7109375" style="63" bestFit="1" customWidth="1"/>
    <col min="2833" max="2834" width="6.5703125" style="63" bestFit="1" customWidth="1"/>
    <col min="2835" max="3072" width="9" style="63"/>
    <col min="3073" max="3073" width="3.28515625" style="63" bestFit="1" customWidth="1"/>
    <col min="3074" max="3074" width="17" style="63" customWidth="1"/>
    <col min="3075" max="3075" width="15.28515625" style="63" customWidth="1"/>
    <col min="3076" max="3076" width="13.42578125" style="63" customWidth="1"/>
    <col min="3077" max="3077" width="7.140625" style="63" bestFit="1" customWidth="1"/>
    <col min="3078" max="3084" width="5.7109375" style="63" bestFit="1" customWidth="1"/>
    <col min="3085" max="3085" width="7.28515625" style="63" bestFit="1" customWidth="1"/>
    <col min="3086" max="3086" width="5.7109375" style="63" bestFit="1" customWidth="1"/>
    <col min="3087" max="3087" width="6.5703125" style="63" bestFit="1" customWidth="1"/>
    <col min="3088" max="3088" width="5.7109375" style="63" bestFit="1" customWidth="1"/>
    <col min="3089" max="3090" width="6.5703125" style="63" bestFit="1" customWidth="1"/>
    <col min="3091" max="3328" width="9" style="63"/>
    <col min="3329" max="3329" width="3.28515625" style="63" bestFit="1" customWidth="1"/>
    <col min="3330" max="3330" width="17" style="63" customWidth="1"/>
    <col min="3331" max="3331" width="15.28515625" style="63" customWidth="1"/>
    <col min="3332" max="3332" width="13.42578125" style="63" customWidth="1"/>
    <col min="3333" max="3333" width="7.140625" style="63" bestFit="1" customWidth="1"/>
    <col min="3334" max="3340" width="5.7109375" style="63" bestFit="1" customWidth="1"/>
    <col min="3341" max="3341" width="7.28515625" style="63" bestFit="1" customWidth="1"/>
    <col min="3342" max="3342" width="5.7109375" style="63" bestFit="1" customWidth="1"/>
    <col min="3343" max="3343" width="6.5703125" style="63" bestFit="1" customWidth="1"/>
    <col min="3344" max="3344" width="5.7109375" style="63" bestFit="1" customWidth="1"/>
    <col min="3345" max="3346" width="6.5703125" style="63" bestFit="1" customWidth="1"/>
    <col min="3347" max="3584" width="9" style="63"/>
    <col min="3585" max="3585" width="3.28515625" style="63" bestFit="1" customWidth="1"/>
    <col min="3586" max="3586" width="17" style="63" customWidth="1"/>
    <col min="3587" max="3587" width="15.28515625" style="63" customWidth="1"/>
    <col min="3588" max="3588" width="13.42578125" style="63" customWidth="1"/>
    <col min="3589" max="3589" width="7.140625" style="63" bestFit="1" customWidth="1"/>
    <col min="3590" max="3596" width="5.7109375" style="63" bestFit="1" customWidth="1"/>
    <col min="3597" max="3597" width="7.28515625" style="63" bestFit="1" customWidth="1"/>
    <col min="3598" max="3598" width="5.7109375" style="63" bestFit="1" customWidth="1"/>
    <col min="3599" max="3599" width="6.5703125" style="63" bestFit="1" customWidth="1"/>
    <col min="3600" max="3600" width="5.7109375" style="63" bestFit="1" customWidth="1"/>
    <col min="3601" max="3602" width="6.5703125" style="63" bestFit="1" customWidth="1"/>
    <col min="3603" max="3840" width="9" style="63"/>
    <col min="3841" max="3841" width="3.28515625" style="63" bestFit="1" customWidth="1"/>
    <col min="3842" max="3842" width="17" style="63" customWidth="1"/>
    <col min="3843" max="3843" width="15.28515625" style="63" customWidth="1"/>
    <col min="3844" max="3844" width="13.42578125" style="63" customWidth="1"/>
    <col min="3845" max="3845" width="7.140625" style="63" bestFit="1" customWidth="1"/>
    <col min="3846" max="3852" width="5.7109375" style="63" bestFit="1" customWidth="1"/>
    <col min="3853" max="3853" width="7.28515625" style="63" bestFit="1" customWidth="1"/>
    <col min="3854" max="3854" width="5.7109375" style="63" bestFit="1" customWidth="1"/>
    <col min="3855" max="3855" width="6.5703125" style="63" bestFit="1" customWidth="1"/>
    <col min="3856" max="3856" width="5.7109375" style="63" bestFit="1" customWidth="1"/>
    <col min="3857" max="3858" width="6.5703125" style="63" bestFit="1" customWidth="1"/>
    <col min="3859" max="4096" width="9" style="63"/>
    <col min="4097" max="4097" width="3.28515625" style="63" bestFit="1" customWidth="1"/>
    <col min="4098" max="4098" width="17" style="63" customWidth="1"/>
    <col min="4099" max="4099" width="15.28515625" style="63" customWidth="1"/>
    <col min="4100" max="4100" width="13.42578125" style="63" customWidth="1"/>
    <col min="4101" max="4101" width="7.140625" style="63" bestFit="1" customWidth="1"/>
    <col min="4102" max="4108" width="5.7109375" style="63" bestFit="1" customWidth="1"/>
    <col min="4109" max="4109" width="7.28515625" style="63" bestFit="1" customWidth="1"/>
    <col min="4110" max="4110" width="5.7109375" style="63" bestFit="1" customWidth="1"/>
    <col min="4111" max="4111" width="6.5703125" style="63" bestFit="1" customWidth="1"/>
    <col min="4112" max="4112" width="5.7109375" style="63" bestFit="1" customWidth="1"/>
    <col min="4113" max="4114" width="6.5703125" style="63" bestFit="1" customWidth="1"/>
    <col min="4115" max="4352" width="9" style="63"/>
    <col min="4353" max="4353" width="3.28515625" style="63" bestFit="1" customWidth="1"/>
    <col min="4354" max="4354" width="17" style="63" customWidth="1"/>
    <col min="4355" max="4355" width="15.28515625" style="63" customWidth="1"/>
    <col min="4356" max="4356" width="13.42578125" style="63" customWidth="1"/>
    <col min="4357" max="4357" width="7.140625" style="63" bestFit="1" customWidth="1"/>
    <col min="4358" max="4364" width="5.7109375" style="63" bestFit="1" customWidth="1"/>
    <col min="4365" max="4365" width="7.28515625" style="63" bestFit="1" customWidth="1"/>
    <col min="4366" max="4366" width="5.7109375" style="63" bestFit="1" customWidth="1"/>
    <col min="4367" max="4367" width="6.5703125" style="63" bestFit="1" customWidth="1"/>
    <col min="4368" max="4368" width="5.7109375" style="63" bestFit="1" customWidth="1"/>
    <col min="4369" max="4370" width="6.5703125" style="63" bestFit="1" customWidth="1"/>
    <col min="4371" max="4608" width="9" style="63"/>
    <col min="4609" max="4609" width="3.28515625" style="63" bestFit="1" customWidth="1"/>
    <col min="4610" max="4610" width="17" style="63" customWidth="1"/>
    <col min="4611" max="4611" width="15.28515625" style="63" customWidth="1"/>
    <col min="4612" max="4612" width="13.42578125" style="63" customWidth="1"/>
    <col min="4613" max="4613" width="7.140625" style="63" bestFit="1" customWidth="1"/>
    <col min="4614" max="4620" width="5.7109375" style="63" bestFit="1" customWidth="1"/>
    <col min="4621" max="4621" width="7.28515625" style="63" bestFit="1" customWidth="1"/>
    <col min="4622" max="4622" width="5.7109375" style="63" bestFit="1" customWidth="1"/>
    <col min="4623" max="4623" width="6.5703125" style="63" bestFit="1" customWidth="1"/>
    <col min="4624" max="4624" width="5.7109375" style="63" bestFit="1" customWidth="1"/>
    <col min="4625" max="4626" width="6.5703125" style="63" bestFit="1" customWidth="1"/>
    <col min="4627" max="4864" width="9" style="63"/>
    <col min="4865" max="4865" width="3.28515625" style="63" bestFit="1" customWidth="1"/>
    <col min="4866" max="4866" width="17" style="63" customWidth="1"/>
    <col min="4867" max="4867" width="15.28515625" style="63" customWidth="1"/>
    <col min="4868" max="4868" width="13.42578125" style="63" customWidth="1"/>
    <col min="4869" max="4869" width="7.140625" style="63" bestFit="1" customWidth="1"/>
    <col min="4870" max="4876" width="5.7109375" style="63" bestFit="1" customWidth="1"/>
    <col min="4877" max="4877" width="7.28515625" style="63" bestFit="1" customWidth="1"/>
    <col min="4878" max="4878" width="5.7109375" style="63" bestFit="1" customWidth="1"/>
    <col min="4879" max="4879" width="6.5703125" style="63" bestFit="1" customWidth="1"/>
    <col min="4880" max="4880" width="5.7109375" style="63" bestFit="1" customWidth="1"/>
    <col min="4881" max="4882" width="6.5703125" style="63" bestFit="1" customWidth="1"/>
    <col min="4883" max="5120" width="9" style="63"/>
    <col min="5121" max="5121" width="3.28515625" style="63" bestFit="1" customWidth="1"/>
    <col min="5122" max="5122" width="17" style="63" customWidth="1"/>
    <col min="5123" max="5123" width="15.28515625" style="63" customWidth="1"/>
    <col min="5124" max="5124" width="13.42578125" style="63" customWidth="1"/>
    <col min="5125" max="5125" width="7.140625" style="63" bestFit="1" customWidth="1"/>
    <col min="5126" max="5132" width="5.7109375" style="63" bestFit="1" customWidth="1"/>
    <col min="5133" max="5133" width="7.28515625" style="63" bestFit="1" customWidth="1"/>
    <col min="5134" max="5134" width="5.7109375" style="63" bestFit="1" customWidth="1"/>
    <col min="5135" max="5135" width="6.5703125" style="63" bestFit="1" customWidth="1"/>
    <col min="5136" max="5136" width="5.7109375" style="63" bestFit="1" customWidth="1"/>
    <col min="5137" max="5138" width="6.5703125" style="63" bestFit="1" customWidth="1"/>
    <col min="5139" max="5376" width="9" style="63"/>
    <col min="5377" max="5377" width="3.28515625" style="63" bestFit="1" customWidth="1"/>
    <col min="5378" max="5378" width="17" style="63" customWidth="1"/>
    <col min="5379" max="5379" width="15.28515625" style="63" customWidth="1"/>
    <col min="5380" max="5380" width="13.42578125" style="63" customWidth="1"/>
    <col min="5381" max="5381" width="7.140625" style="63" bestFit="1" customWidth="1"/>
    <col min="5382" max="5388" width="5.7109375" style="63" bestFit="1" customWidth="1"/>
    <col min="5389" max="5389" width="7.28515625" style="63" bestFit="1" customWidth="1"/>
    <col min="5390" max="5390" width="5.7109375" style="63" bestFit="1" customWidth="1"/>
    <col min="5391" max="5391" width="6.5703125" style="63" bestFit="1" customWidth="1"/>
    <col min="5392" max="5392" width="5.7109375" style="63" bestFit="1" customWidth="1"/>
    <col min="5393" max="5394" width="6.5703125" style="63" bestFit="1" customWidth="1"/>
    <col min="5395" max="5632" width="9" style="63"/>
    <col min="5633" max="5633" width="3.28515625" style="63" bestFit="1" customWidth="1"/>
    <col min="5634" max="5634" width="17" style="63" customWidth="1"/>
    <col min="5635" max="5635" width="15.28515625" style="63" customWidth="1"/>
    <col min="5636" max="5636" width="13.42578125" style="63" customWidth="1"/>
    <col min="5637" max="5637" width="7.140625" style="63" bestFit="1" customWidth="1"/>
    <col min="5638" max="5644" width="5.7109375" style="63" bestFit="1" customWidth="1"/>
    <col min="5645" max="5645" width="7.28515625" style="63" bestFit="1" customWidth="1"/>
    <col min="5646" max="5646" width="5.7109375" style="63" bestFit="1" customWidth="1"/>
    <col min="5647" max="5647" width="6.5703125" style="63" bestFit="1" customWidth="1"/>
    <col min="5648" max="5648" width="5.7109375" style="63" bestFit="1" customWidth="1"/>
    <col min="5649" max="5650" width="6.5703125" style="63" bestFit="1" customWidth="1"/>
    <col min="5651" max="5888" width="9" style="63"/>
    <col min="5889" max="5889" width="3.28515625" style="63" bestFit="1" customWidth="1"/>
    <col min="5890" max="5890" width="17" style="63" customWidth="1"/>
    <col min="5891" max="5891" width="15.28515625" style="63" customWidth="1"/>
    <col min="5892" max="5892" width="13.42578125" style="63" customWidth="1"/>
    <col min="5893" max="5893" width="7.140625" style="63" bestFit="1" customWidth="1"/>
    <col min="5894" max="5900" width="5.7109375" style="63" bestFit="1" customWidth="1"/>
    <col min="5901" max="5901" width="7.28515625" style="63" bestFit="1" customWidth="1"/>
    <col min="5902" max="5902" width="5.7109375" style="63" bestFit="1" customWidth="1"/>
    <col min="5903" max="5903" width="6.5703125" style="63" bestFit="1" customWidth="1"/>
    <col min="5904" max="5904" width="5.7109375" style="63" bestFit="1" customWidth="1"/>
    <col min="5905" max="5906" width="6.5703125" style="63" bestFit="1" customWidth="1"/>
    <col min="5907" max="6144" width="9" style="63"/>
    <col min="6145" max="6145" width="3.28515625" style="63" bestFit="1" customWidth="1"/>
    <col min="6146" max="6146" width="17" style="63" customWidth="1"/>
    <col min="6147" max="6147" width="15.28515625" style="63" customWidth="1"/>
    <col min="6148" max="6148" width="13.42578125" style="63" customWidth="1"/>
    <col min="6149" max="6149" width="7.140625" style="63" bestFit="1" customWidth="1"/>
    <col min="6150" max="6156" width="5.7109375" style="63" bestFit="1" customWidth="1"/>
    <col min="6157" max="6157" width="7.28515625" style="63" bestFit="1" customWidth="1"/>
    <col min="6158" max="6158" width="5.7109375" style="63" bestFit="1" customWidth="1"/>
    <col min="6159" max="6159" width="6.5703125" style="63" bestFit="1" customWidth="1"/>
    <col min="6160" max="6160" width="5.7109375" style="63" bestFit="1" customWidth="1"/>
    <col min="6161" max="6162" width="6.5703125" style="63" bestFit="1" customWidth="1"/>
    <col min="6163" max="6400" width="9" style="63"/>
    <col min="6401" max="6401" width="3.28515625" style="63" bestFit="1" customWidth="1"/>
    <col min="6402" max="6402" width="17" style="63" customWidth="1"/>
    <col min="6403" max="6403" width="15.28515625" style="63" customWidth="1"/>
    <col min="6404" max="6404" width="13.42578125" style="63" customWidth="1"/>
    <col min="6405" max="6405" width="7.140625" style="63" bestFit="1" customWidth="1"/>
    <col min="6406" max="6412" width="5.7109375" style="63" bestFit="1" customWidth="1"/>
    <col min="6413" max="6413" width="7.28515625" style="63" bestFit="1" customWidth="1"/>
    <col min="6414" max="6414" width="5.7109375" style="63" bestFit="1" customWidth="1"/>
    <col min="6415" max="6415" width="6.5703125" style="63" bestFit="1" customWidth="1"/>
    <col min="6416" max="6416" width="5.7109375" style="63" bestFit="1" customWidth="1"/>
    <col min="6417" max="6418" width="6.5703125" style="63" bestFit="1" customWidth="1"/>
    <col min="6419" max="6656" width="9" style="63"/>
    <col min="6657" max="6657" width="3.28515625" style="63" bestFit="1" customWidth="1"/>
    <col min="6658" max="6658" width="17" style="63" customWidth="1"/>
    <col min="6659" max="6659" width="15.28515625" style="63" customWidth="1"/>
    <col min="6660" max="6660" width="13.42578125" style="63" customWidth="1"/>
    <col min="6661" max="6661" width="7.140625" style="63" bestFit="1" customWidth="1"/>
    <col min="6662" max="6668" width="5.7109375" style="63" bestFit="1" customWidth="1"/>
    <col min="6669" max="6669" width="7.28515625" style="63" bestFit="1" customWidth="1"/>
    <col min="6670" max="6670" width="5.7109375" style="63" bestFit="1" customWidth="1"/>
    <col min="6671" max="6671" width="6.5703125" style="63" bestFit="1" customWidth="1"/>
    <col min="6672" max="6672" width="5.7109375" style="63" bestFit="1" customWidth="1"/>
    <col min="6673" max="6674" width="6.5703125" style="63" bestFit="1" customWidth="1"/>
    <col min="6675" max="6912" width="9" style="63"/>
    <col min="6913" max="6913" width="3.28515625" style="63" bestFit="1" customWidth="1"/>
    <col min="6914" max="6914" width="17" style="63" customWidth="1"/>
    <col min="6915" max="6915" width="15.28515625" style="63" customWidth="1"/>
    <col min="6916" max="6916" width="13.42578125" style="63" customWidth="1"/>
    <col min="6917" max="6917" width="7.140625" style="63" bestFit="1" customWidth="1"/>
    <col min="6918" max="6924" width="5.7109375" style="63" bestFit="1" customWidth="1"/>
    <col min="6925" max="6925" width="7.28515625" style="63" bestFit="1" customWidth="1"/>
    <col min="6926" max="6926" width="5.7109375" style="63" bestFit="1" customWidth="1"/>
    <col min="6927" max="6927" width="6.5703125" style="63" bestFit="1" customWidth="1"/>
    <col min="6928" max="6928" width="5.7109375" style="63" bestFit="1" customWidth="1"/>
    <col min="6929" max="6930" width="6.5703125" style="63" bestFit="1" customWidth="1"/>
    <col min="6931" max="7168" width="9" style="63"/>
    <col min="7169" max="7169" width="3.28515625" style="63" bestFit="1" customWidth="1"/>
    <col min="7170" max="7170" width="17" style="63" customWidth="1"/>
    <col min="7171" max="7171" width="15.28515625" style="63" customWidth="1"/>
    <col min="7172" max="7172" width="13.42578125" style="63" customWidth="1"/>
    <col min="7173" max="7173" width="7.140625" style="63" bestFit="1" customWidth="1"/>
    <col min="7174" max="7180" width="5.7109375" style="63" bestFit="1" customWidth="1"/>
    <col min="7181" max="7181" width="7.28515625" style="63" bestFit="1" customWidth="1"/>
    <col min="7182" max="7182" width="5.7109375" style="63" bestFit="1" customWidth="1"/>
    <col min="7183" max="7183" width="6.5703125" style="63" bestFit="1" customWidth="1"/>
    <col min="7184" max="7184" width="5.7109375" style="63" bestFit="1" customWidth="1"/>
    <col min="7185" max="7186" width="6.5703125" style="63" bestFit="1" customWidth="1"/>
    <col min="7187" max="7424" width="9" style="63"/>
    <col min="7425" max="7425" width="3.28515625" style="63" bestFit="1" customWidth="1"/>
    <col min="7426" max="7426" width="17" style="63" customWidth="1"/>
    <col min="7427" max="7427" width="15.28515625" style="63" customWidth="1"/>
    <col min="7428" max="7428" width="13.42578125" style="63" customWidth="1"/>
    <col min="7429" max="7429" width="7.140625" style="63" bestFit="1" customWidth="1"/>
    <col min="7430" max="7436" width="5.7109375" style="63" bestFit="1" customWidth="1"/>
    <col min="7437" max="7437" width="7.28515625" style="63" bestFit="1" customWidth="1"/>
    <col min="7438" max="7438" width="5.7109375" style="63" bestFit="1" customWidth="1"/>
    <col min="7439" max="7439" width="6.5703125" style="63" bestFit="1" customWidth="1"/>
    <col min="7440" max="7440" width="5.7109375" style="63" bestFit="1" customWidth="1"/>
    <col min="7441" max="7442" width="6.5703125" style="63" bestFit="1" customWidth="1"/>
    <col min="7443" max="7680" width="9" style="63"/>
    <col min="7681" max="7681" width="3.28515625" style="63" bestFit="1" customWidth="1"/>
    <col min="7682" max="7682" width="17" style="63" customWidth="1"/>
    <col min="7683" max="7683" width="15.28515625" style="63" customWidth="1"/>
    <col min="7684" max="7684" width="13.42578125" style="63" customWidth="1"/>
    <col min="7685" max="7685" width="7.140625" style="63" bestFit="1" customWidth="1"/>
    <col min="7686" max="7692" width="5.7109375" style="63" bestFit="1" customWidth="1"/>
    <col min="7693" max="7693" width="7.28515625" style="63" bestFit="1" customWidth="1"/>
    <col min="7694" max="7694" width="5.7109375" style="63" bestFit="1" customWidth="1"/>
    <col min="7695" max="7695" width="6.5703125" style="63" bestFit="1" customWidth="1"/>
    <col min="7696" max="7696" width="5.7109375" style="63" bestFit="1" customWidth="1"/>
    <col min="7697" max="7698" width="6.5703125" style="63" bestFit="1" customWidth="1"/>
    <col min="7699" max="7936" width="9" style="63"/>
    <col min="7937" max="7937" width="3.28515625" style="63" bestFit="1" customWidth="1"/>
    <col min="7938" max="7938" width="17" style="63" customWidth="1"/>
    <col min="7939" max="7939" width="15.28515625" style="63" customWidth="1"/>
    <col min="7940" max="7940" width="13.42578125" style="63" customWidth="1"/>
    <col min="7941" max="7941" width="7.140625" style="63" bestFit="1" customWidth="1"/>
    <col min="7942" max="7948" width="5.7109375" style="63" bestFit="1" customWidth="1"/>
    <col min="7949" max="7949" width="7.28515625" style="63" bestFit="1" customWidth="1"/>
    <col min="7950" max="7950" width="5.7109375" style="63" bestFit="1" customWidth="1"/>
    <col min="7951" max="7951" width="6.5703125" style="63" bestFit="1" customWidth="1"/>
    <col min="7952" max="7952" width="5.7109375" style="63" bestFit="1" customWidth="1"/>
    <col min="7953" max="7954" width="6.5703125" style="63" bestFit="1" customWidth="1"/>
    <col min="7955" max="8192" width="9" style="63"/>
    <col min="8193" max="8193" width="3.28515625" style="63" bestFit="1" customWidth="1"/>
    <col min="8194" max="8194" width="17" style="63" customWidth="1"/>
    <col min="8195" max="8195" width="15.28515625" style="63" customWidth="1"/>
    <col min="8196" max="8196" width="13.42578125" style="63" customWidth="1"/>
    <col min="8197" max="8197" width="7.140625" style="63" bestFit="1" customWidth="1"/>
    <col min="8198" max="8204" width="5.7109375" style="63" bestFit="1" customWidth="1"/>
    <col min="8205" max="8205" width="7.28515625" style="63" bestFit="1" customWidth="1"/>
    <col min="8206" max="8206" width="5.7109375" style="63" bestFit="1" customWidth="1"/>
    <col min="8207" max="8207" width="6.5703125" style="63" bestFit="1" customWidth="1"/>
    <col min="8208" max="8208" width="5.7109375" style="63" bestFit="1" customWidth="1"/>
    <col min="8209" max="8210" width="6.5703125" style="63" bestFit="1" customWidth="1"/>
    <col min="8211" max="8448" width="9" style="63"/>
    <col min="8449" max="8449" width="3.28515625" style="63" bestFit="1" customWidth="1"/>
    <col min="8450" max="8450" width="17" style="63" customWidth="1"/>
    <col min="8451" max="8451" width="15.28515625" style="63" customWidth="1"/>
    <col min="8452" max="8452" width="13.42578125" style="63" customWidth="1"/>
    <col min="8453" max="8453" width="7.140625" style="63" bestFit="1" customWidth="1"/>
    <col min="8454" max="8460" width="5.7109375" style="63" bestFit="1" customWidth="1"/>
    <col min="8461" max="8461" width="7.28515625" style="63" bestFit="1" customWidth="1"/>
    <col min="8462" max="8462" width="5.7109375" style="63" bestFit="1" customWidth="1"/>
    <col min="8463" max="8463" width="6.5703125" style="63" bestFit="1" customWidth="1"/>
    <col min="8464" max="8464" width="5.7109375" style="63" bestFit="1" customWidth="1"/>
    <col min="8465" max="8466" width="6.5703125" style="63" bestFit="1" customWidth="1"/>
    <col min="8467" max="8704" width="9" style="63"/>
    <col min="8705" max="8705" width="3.28515625" style="63" bestFit="1" customWidth="1"/>
    <col min="8706" max="8706" width="17" style="63" customWidth="1"/>
    <col min="8707" max="8707" width="15.28515625" style="63" customWidth="1"/>
    <col min="8708" max="8708" width="13.42578125" style="63" customWidth="1"/>
    <col min="8709" max="8709" width="7.140625" style="63" bestFit="1" customWidth="1"/>
    <col min="8710" max="8716" width="5.7109375" style="63" bestFit="1" customWidth="1"/>
    <col min="8717" max="8717" width="7.28515625" style="63" bestFit="1" customWidth="1"/>
    <col min="8718" max="8718" width="5.7109375" style="63" bestFit="1" customWidth="1"/>
    <col min="8719" max="8719" width="6.5703125" style="63" bestFit="1" customWidth="1"/>
    <col min="8720" max="8720" width="5.7109375" style="63" bestFit="1" customWidth="1"/>
    <col min="8721" max="8722" width="6.5703125" style="63" bestFit="1" customWidth="1"/>
    <col min="8723" max="8960" width="9" style="63"/>
    <col min="8961" max="8961" width="3.28515625" style="63" bestFit="1" customWidth="1"/>
    <col min="8962" max="8962" width="17" style="63" customWidth="1"/>
    <col min="8963" max="8963" width="15.28515625" style="63" customWidth="1"/>
    <col min="8964" max="8964" width="13.42578125" style="63" customWidth="1"/>
    <col min="8965" max="8965" width="7.140625" style="63" bestFit="1" customWidth="1"/>
    <col min="8966" max="8972" width="5.7109375" style="63" bestFit="1" customWidth="1"/>
    <col min="8973" max="8973" width="7.28515625" style="63" bestFit="1" customWidth="1"/>
    <col min="8974" max="8974" width="5.7109375" style="63" bestFit="1" customWidth="1"/>
    <col min="8975" max="8975" width="6.5703125" style="63" bestFit="1" customWidth="1"/>
    <col min="8976" max="8976" width="5.7109375" style="63" bestFit="1" customWidth="1"/>
    <col min="8977" max="8978" width="6.5703125" style="63" bestFit="1" customWidth="1"/>
    <col min="8979" max="9216" width="9" style="63"/>
    <col min="9217" max="9217" width="3.28515625" style="63" bestFit="1" customWidth="1"/>
    <col min="9218" max="9218" width="17" style="63" customWidth="1"/>
    <col min="9219" max="9219" width="15.28515625" style="63" customWidth="1"/>
    <col min="9220" max="9220" width="13.42578125" style="63" customWidth="1"/>
    <col min="9221" max="9221" width="7.140625" style="63" bestFit="1" customWidth="1"/>
    <col min="9222" max="9228" width="5.7109375" style="63" bestFit="1" customWidth="1"/>
    <col min="9229" max="9229" width="7.28515625" style="63" bestFit="1" customWidth="1"/>
    <col min="9230" max="9230" width="5.7109375" style="63" bestFit="1" customWidth="1"/>
    <col min="9231" max="9231" width="6.5703125" style="63" bestFit="1" customWidth="1"/>
    <col min="9232" max="9232" width="5.7109375" style="63" bestFit="1" customWidth="1"/>
    <col min="9233" max="9234" width="6.5703125" style="63" bestFit="1" customWidth="1"/>
    <col min="9235" max="9472" width="9" style="63"/>
    <col min="9473" max="9473" width="3.28515625" style="63" bestFit="1" customWidth="1"/>
    <col min="9474" max="9474" width="17" style="63" customWidth="1"/>
    <col min="9475" max="9475" width="15.28515625" style="63" customWidth="1"/>
    <col min="9476" max="9476" width="13.42578125" style="63" customWidth="1"/>
    <col min="9477" max="9477" width="7.140625" style="63" bestFit="1" customWidth="1"/>
    <col min="9478" max="9484" width="5.7109375" style="63" bestFit="1" customWidth="1"/>
    <col min="9485" max="9485" width="7.28515625" style="63" bestFit="1" customWidth="1"/>
    <col min="9486" max="9486" width="5.7109375" style="63" bestFit="1" customWidth="1"/>
    <col min="9487" max="9487" width="6.5703125" style="63" bestFit="1" customWidth="1"/>
    <col min="9488" max="9488" width="5.7109375" style="63" bestFit="1" customWidth="1"/>
    <col min="9489" max="9490" width="6.5703125" style="63" bestFit="1" customWidth="1"/>
    <col min="9491" max="9728" width="9" style="63"/>
    <col min="9729" max="9729" width="3.28515625" style="63" bestFit="1" customWidth="1"/>
    <col min="9730" max="9730" width="17" style="63" customWidth="1"/>
    <col min="9731" max="9731" width="15.28515625" style="63" customWidth="1"/>
    <col min="9732" max="9732" width="13.42578125" style="63" customWidth="1"/>
    <col min="9733" max="9733" width="7.140625" style="63" bestFit="1" customWidth="1"/>
    <col min="9734" max="9740" width="5.7109375" style="63" bestFit="1" customWidth="1"/>
    <col min="9741" max="9741" width="7.28515625" style="63" bestFit="1" customWidth="1"/>
    <col min="9742" max="9742" width="5.7109375" style="63" bestFit="1" customWidth="1"/>
    <col min="9743" max="9743" width="6.5703125" style="63" bestFit="1" customWidth="1"/>
    <col min="9744" max="9744" width="5.7109375" style="63" bestFit="1" customWidth="1"/>
    <col min="9745" max="9746" width="6.5703125" style="63" bestFit="1" customWidth="1"/>
    <col min="9747" max="9984" width="9" style="63"/>
    <col min="9985" max="9985" width="3.28515625" style="63" bestFit="1" customWidth="1"/>
    <col min="9986" max="9986" width="17" style="63" customWidth="1"/>
    <col min="9987" max="9987" width="15.28515625" style="63" customWidth="1"/>
    <col min="9988" max="9988" width="13.42578125" style="63" customWidth="1"/>
    <col min="9989" max="9989" width="7.140625" style="63" bestFit="1" customWidth="1"/>
    <col min="9990" max="9996" width="5.7109375" style="63" bestFit="1" customWidth="1"/>
    <col min="9997" max="9997" width="7.28515625" style="63" bestFit="1" customWidth="1"/>
    <col min="9998" max="9998" width="5.7109375" style="63" bestFit="1" customWidth="1"/>
    <col min="9999" max="9999" width="6.5703125" style="63" bestFit="1" customWidth="1"/>
    <col min="10000" max="10000" width="5.7109375" style="63" bestFit="1" customWidth="1"/>
    <col min="10001" max="10002" width="6.5703125" style="63" bestFit="1" customWidth="1"/>
    <col min="10003" max="10240" width="9" style="63"/>
    <col min="10241" max="10241" width="3.28515625" style="63" bestFit="1" customWidth="1"/>
    <col min="10242" max="10242" width="17" style="63" customWidth="1"/>
    <col min="10243" max="10243" width="15.28515625" style="63" customWidth="1"/>
    <col min="10244" max="10244" width="13.42578125" style="63" customWidth="1"/>
    <col min="10245" max="10245" width="7.140625" style="63" bestFit="1" customWidth="1"/>
    <col min="10246" max="10252" width="5.7109375" style="63" bestFit="1" customWidth="1"/>
    <col min="10253" max="10253" width="7.28515625" style="63" bestFit="1" customWidth="1"/>
    <col min="10254" max="10254" width="5.7109375" style="63" bestFit="1" customWidth="1"/>
    <col min="10255" max="10255" width="6.5703125" style="63" bestFit="1" customWidth="1"/>
    <col min="10256" max="10256" width="5.7109375" style="63" bestFit="1" customWidth="1"/>
    <col min="10257" max="10258" width="6.5703125" style="63" bestFit="1" customWidth="1"/>
    <col min="10259" max="10496" width="9" style="63"/>
    <col min="10497" max="10497" width="3.28515625" style="63" bestFit="1" customWidth="1"/>
    <col min="10498" max="10498" width="17" style="63" customWidth="1"/>
    <col min="10499" max="10499" width="15.28515625" style="63" customWidth="1"/>
    <col min="10500" max="10500" width="13.42578125" style="63" customWidth="1"/>
    <col min="10501" max="10501" width="7.140625" style="63" bestFit="1" customWidth="1"/>
    <col min="10502" max="10508" width="5.7109375" style="63" bestFit="1" customWidth="1"/>
    <col min="10509" max="10509" width="7.28515625" style="63" bestFit="1" customWidth="1"/>
    <col min="10510" max="10510" width="5.7109375" style="63" bestFit="1" customWidth="1"/>
    <col min="10511" max="10511" width="6.5703125" style="63" bestFit="1" customWidth="1"/>
    <col min="10512" max="10512" width="5.7109375" style="63" bestFit="1" customWidth="1"/>
    <col min="10513" max="10514" width="6.5703125" style="63" bestFit="1" customWidth="1"/>
    <col min="10515" max="10752" width="9" style="63"/>
    <col min="10753" max="10753" width="3.28515625" style="63" bestFit="1" customWidth="1"/>
    <col min="10754" max="10754" width="17" style="63" customWidth="1"/>
    <col min="10755" max="10755" width="15.28515625" style="63" customWidth="1"/>
    <col min="10756" max="10756" width="13.42578125" style="63" customWidth="1"/>
    <col min="10757" max="10757" width="7.140625" style="63" bestFit="1" customWidth="1"/>
    <col min="10758" max="10764" width="5.7109375" style="63" bestFit="1" customWidth="1"/>
    <col min="10765" max="10765" width="7.28515625" style="63" bestFit="1" customWidth="1"/>
    <col min="10766" max="10766" width="5.7109375" style="63" bestFit="1" customWidth="1"/>
    <col min="10767" max="10767" width="6.5703125" style="63" bestFit="1" customWidth="1"/>
    <col min="10768" max="10768" width="5.7109375" style="63" bestFit="1" customWidth="1"/>
    <col min="10769" max="10770" width="6.5703125" style="63" bestFit="1" customWidth="1"/>
    <col min="10771" max="11008" width="9" style="63"/>
    <col min="11009" max="11009" width="3.28515625" style="63" bestFit="1" customWidth="1"/>
    <col min="11010" max="11010" width="17" style="63" customWidth="1"/>
    <col min="11011" max="11011" width="15.28515625" style="63" customWidth="1"/>
    <col min="11012" max="11012" width="13.42578125" style="63" customWidth="1"/>
    <col min="11013" max="11013" width="7.140625" style="63" bestFit="1" customWidth="1"/>
    <col min="11014" max="11020" width="5.7109375" style="63" bestFit="1" customWidth="1"/>
    <col min="11021" max="11021" width="7.28515625" style="63" bestFit="1" customWidth="1"/>
    <col min="11022" max="11022" width="5.7109375" style="63" bestFit="1" customWidth="1"/>
    <col min="11023" max="11023" width="6.5703125" style="63" bestFit="1" customWidth="1"/>
    <col min="11024" max="11024" width="5.7109375" style="63" bestFit="1" customWidth="1"/>
    <col min="11025" max="11026" width="6.5703125" style="63" bestFit="1" customWidth="1"/>
    <col min="11027" max="11264" width="9" style="63"/>
    <col min="11265" max="11265" width="3.28515625" style="63" bestFit="1" customWidth="1"/>
    <col min="11266" max="11266" width="17" style="63" customWidth="1"/>
    <col min="11267" max="11267" width="15.28515625" style="63" customWidth="1"/>
    <col min="11268" max="11268" width="13.42578125" style="63" customWidth="1"/>
    <col min="11269" max="11269" width="7.140625" style="63" bestFit="1" customWidth="1"/>
    <col min="11270" max="11276" width="5.7109375" style="63" bestFit="1" customWidth="1"/>
    <col min="11277" max="11277" width="7.28515625" style="63" bestFit="1" customWidth="1"/>
    <col min="11278" max="11278" width="5.7109375" style="63" bestFit="1" customWidth="1"/>
    <col min="11279" max="11279" width="6.5703125" style="63" bestFit="1" customWidth="1"/>
    <col min="11280" max="11280" width="5.7109375" style="63" bestFit="1" customWidth="1"/>
    <col min="11281" max="11282" width="6.5703125" style="63" bestFit="1" customWidth="1"/>
    <col min="11283" max="11520" width="9" style="63"/>
    <col min="11521" max="11521" width="3.28515625" style="63" bestFit="1" customWidth="1"/>
    <col min="11522" max="11522" width="17" style="63" customWidth="1"/>
    <col min="11523" max="11523" width="15.28515625" style="63" customWidth="1"/>
    <col min="11524" max="11524" width="13.42578125" style="63" customWidth="1"/>
    <col min="11525" max="11525" width="7.140625" style="63" bestFit="1" customWidth="1"/>
    <col min="11526" max="11532" width="5.7109375" style="63" bestFit="1" customWidth="1"/>
    <col min="11533" max="11533" width="7.28515625" style="63" bestFit="1" customWidth="1"/>
    <col min="11534" max="11534" width="5.7109375" style="63" bestFit="1" customWidth="1"/>
    <col min="11535" max="11535" width="6.5703125" style="63" bestFit="1" customWidth="1"/>
    <col min="11536" max="11536" width="5.7109375" style="63" bestFit="1" customWidth="1"/>
    <col min="11537" max="11538" width="6.5703125" style="63" bestFit="1" customWidth="1"/>
    <col min="11539" max="11776" width="9" style="63"/>
    <col min="11777" max="11777" width="3.28515625" style="63" bestFit="1" customWidth="1"/>
    <col min="11778" max="11778" width="17" style="63" customWidth="1"/>
    <col min="11779" max="11779" width="15.28515625" style="63" customWidth="1"/>
    <col min="11780" max="11780" width="13.42578125" style="63" customWidth="1"/>
    <col min="11781" max="11781" width="7.140625" style="63" bestFit="1" customWidth="1"/>
    <col min="11782" max="11788" width="5.7109375" style="63" bestFit="1" customWidth="1"/>
    <col min="11789" max="11789" width="7.28515625" style="63" bestFit="1" customWidth="1"/>
    <col min="11790" max="11790" width="5.7109375" style="63" bestFit="1" customWidth="1"/>
    <col min="11791" max="11791" width="6.5703125" style="63" bestFit="1" customWidth="1"/>
    <col min="11792" max="11792" width="5.7109375" style="63" bestFit="1" customWidth="1"/>
    <col min="11793" max="11794" width="6.5703125" style="63" bestFit="1" customWidth="1"/>
    <col min="11795" max="12032" width="9" style="63"/>
    <col min="12033" max="12033" width="3.28515625" style="63" bestFit="1" customWidth="1"/>
    <col min="12034" max="12034" width="17" style="63" customWidth="1"/>
    <col min="12035" max="12035" width="15.28515625" style="63" customWidth="1"/>
    <col min="12036" max="12036" width="13.42578125" style="63" customWidth="1"/>
    <col min="12037" max="12037" width="7.140625" style="63" bestFit="1" customWidth="1"/>
    <col min="12038" max="12044" width="5.7109375" style="63" bestFit="1" customWidth="1"/>
    <col min="12045" max="12045" width="7.28515625" style="63" bestFit="1" customWidth="1"/>
    <col min="12046" max="12046" width="5.7109375" style="63" bestFit="1" customWidth="1"/>
    <col min="12047" max="12047" width="6.5703125" style="63" bestFit="1" customWidth="1"/>
    <col min="12048" max="12048" width="5.7109375" style="63" bestFit="1" customWidth="1"/>
    <col min="12049" max="12050" width="6.5703125" style="63" bestFit="1" customWidth="1"/>
    <col min="12051" max="12288" width="9" style="63"/>
    <col min="12289" max="12289" width="3.28515625" style="63" bestFit="1" customWidth="1"/>
    <col min="12290" max="12290" width="17" style="63" customWidth="1"/>
    <col min="12291" max="12291" width="15.28515625" style="63" customWidth="1"/>
    <col min="12292" max="12292" width="13.42578125" style="63" customWidth="1"/>
    <col min="12293" max="12293" width="7.140625" style="63" bestFit="1" customWidth="1"/>
    <col min="12294" max="12300" width="5.7109375" style="63" bestFit="1" customWidth="1"/>
    <col min="12301" max="12301" width="7.28515625" style="63" bestFit="1" customWidth="1"/>
    <col min="12302" max="12302" width="5.7109375" style="63" bestFit="1" customWidth="1"/>
    <col min="12303" max="12303" width="6.5703125" style="63" bestFit="1" customWidth="1"/>
    <col min="12304" max="12304" width="5.7109375" style="63" bestFit="1" customWidth="1"/>
    <col min="12305" max="12306" width="6.5703125" style="63" bestFit="1" customWidth="1"/>
    <col min="12307" max="12544" width="9" style="63"/>
    <col min="12545" max="12545" width="3.28515625" style="63" bestFit="1" customWidth="1"/>
    <col min="12546" max="12546" width="17" style="63" customWidth="1"/>
    <col min="12547" max="12547" width="15.28515625" style="63" customWidth="1"/>
    <col min="12548" max="12548" width="13.42578125" style="63" customWidth="1"/>
    <col min="12549" max="12549" width="7.140625" style="63" bestFit="1" customWidth="1"/>
    <col min="12550" max="12556" width="5.7109375" style="63" bestFit="1" customWidth="1"/>
    <col min="12557" max="12557" width="7.28515625" style="63" bestFit="1" customWidth="1"/>
    <col min="12558" max="12558" width="5.7109375" style="63" bestFit="1" customWidth="1"/>
    <col min="12559" max="12559" width="6.5703125" style="63" bestFit="1" customWidth="1"/>
    <col min="12560" max="12560" width="5.7109375" style="63" bestFit="1" customWidth="1"/>
    <col min="12561" max="12562" width="6.5703125" style="63" bestFit="1" customWidth="1"/>
    <col min="12563" max="12800" width="9" style="63"/>
    <col min="12801" max="12801" width="3.28515625" style="63" bestFit="1" customWidth="1"/>
    <col min="12802" max="12802" width="17" style="63" customWidth="1"/>
    <col min="12803" max="12803" width="15.28515625" style="63" customWidth="1"/>
    <col min="12804" max="12804" width="13.42578125" style="63" customWidth="1"/>
    <col min="12805" max="12805" width="7.140625" style="63" bestFit="1" customWidth="1"/>
    <col min="12806" max="12812" width="5.7109375" style="63" bestFit="1" customWidth="1"/>
    <col min="12813" max="12813" width="7.28515625" style="63" bestFit="1" customWidth="1"/>
    <col min="12814" max="12814" width="5.7109375" style="63" bestFit="1" customWidth="1"/>
    <col min="12815" max="12815" width="6.5703125" style="63" bestFit="1" customWidth="1"/>
    <col min="12816" max="12816" width="5.7109375" style="63" bestFit="1" customWidth="1"/>
    <col min="12817" max="12818" width="6.5703125" style="63" bestFit="1" customWidth="1"/>
    <col min="12819" max="13056" width="9" style="63"/>
    <col min="13057" max="13057" width="3.28515625" style="63" bestFit="1" customWidth="1"/>
    <col min="13058" max="13058" width="17" style="63" customWidth="1"/>
    <col min="13059" max="13059" width="15.28515625" style="63" customWidth="1"/>
    <col min="13060" max="13060" width="13.42578125" style="63" customWidth="1"/>
    <col min="13061" max="13061" width="7.140625" style="63" bestFit="1" customWidth="1"/>
    <col min="13062" max="13068" width="5.7109375" style="63" bestFit="1" customWidth="1"/>
    <col min="13069" max="13069" width="7.28515625" style="63" bestFit="1" customWidth="1"/>
    <col min="13070" max="13070" width="5.7109375" style="63" bestFit="1" customWidth="1"/>
    <col min="13071" max="13071" width="6.5703125" style="63" bestFit="1" customWidth="1"/>
    <col min="13072" max="13072" width="5.7109375" style="63" bestFit="1" customWidth="1"/>
    <col min="13073" max="13074" width="6.5703125" style="63" bestFit="1" customWidth="1"/>
    <col min="13075" max="13312" width="9" style="63"/>
    <col min="13313" max="13313" width="3.28515625" style="63" bestFit="1" customWidth="1"/>
    <col min="13314" max="13314" width="17" style="63" customWidth="1"/>
    <col min="13315" max="13315" width="15.28515625" style="63" customWidth="1"/>
    <col min="13316" max="13316" width="13.42578125" style="63" customWidth="1"/>
    <col min="13317" max="13317" width="7.140625" style="63" bestFit="1" customWidth="1"/>
    <col min="13318" max="13324" width="5.7109375" style="63" bestFit="1" customWidth="1"/>
    <col min="13325" max="13325" width="7.28515625" style="63" bestFit="1" customWidth="1"/>
    <col min="13326" max="13326" width="5.7109375" style="63" bestFit="1" customWidth="1"/>
    <col min="13327" max="13327" width="6.5703125" style="63" bestFit="1" customWidth="1"/>
    <col min="13328" max="13328" width="5.7109375" style="63" bestFit="1" customWidth="1"/>
    <col min="13329" max="13330" width="6.5703125" style="63" bestFit="1" customWidth="1"/>
    <col min="13331" max="13568" width="9" style="63"/>
    <col min="13569" max="13569" width="3.28515625" style="63" bestFit="1" customWidth="1"/>
    <col min="13570" max="13570" width="17" style="63" customWidth="1"/>
    <col min="13571" max="13571" width="15.28515625" style="63" customWidth="1"/>
    <col min="13572" max="13572" width="13.42578125" style="63" customWidth="1"/>
    <col min="13573" max="13573" width="7.140625" style="63" bestFit="1" customWidth="1"/>
    <col min="13574" max="13580" width="5.7109375" style="63" bestFit="1" customWidth="1"/>
    <col min="13581" max="13581" width="7.28515625" style="63" bestFit="1" customWidth="1"/>
    <col min="13582" max="13582" width="5.7109375" style="63" bestFit="1" customWidth="1"/>
    <col min="13583" max="13583" width="6.5703125" style="63" bestFit="1" customWidth="1"/>
    <col min="13584" max="13584" width="5.7109375" style="63" bestFit="1" customWidth="1"/>
    <col min="13585" max="13586" width="6.5703125" style="63" bestFit="1" customWidth="1"/>
    <col min="13587" max="13824" width="9" style="63"/>
    <col min="13825" max="13825" width="3.28515625" style="63" bestFit="1" customWidth="1"/>
    <col min="13826" max="13826" width="17" style="63" customWidth="1"/>
    <col min="13827" max="13827" width="15.28515625" style="63" customWidth="1"/>
    <col min="13828" max="13828" width="13.42578125" style="63" customWidth="1"/>
    <col min="13829" max="13829" width="7.140625" style="63" bestFit="1" customWidth="1"/>
    <col min="13830" max="13836" width="5.7109375" style="63" bestFit="1" customWidth="1"/>
    <col min="13837" max="13837" width="7.28515625" style="63" bestFit="1" customWidth="1"/>
    <col min="13838" max="13838" width="5.7109375" style="63" bestFit="1" customWidth="1"/>
    <col min="13839" max="13839" width="6.5703125" style="63" bestFit="1" customWidth="1"/>
    <col min="13840" max="13840" width="5.7109375" style="63" bestFit="1" customWidth="1"/>
    <col min="13841" max="13842" width="6.5703125" style="63" bestFit="1" customWidth="1"/>
    <col min="13843" max="14080" width="9" style="63"/>
    <col min="14081" max="14081" width="3.28515625" style="63" bestFit="1" customWidth="1"/>
    <col min="14082" max="14082" width="17" style="63" customWidth="1"/>
    <col min="14083" max="14083" width="15.28515625" style="63" customWidth="1"/>
    <col min="14084" max="14084" width="13.42578125" style="63" customWidth="1"/>
    <col min="14085" max="14085" width="7.140625" style="63" bestFit="1" customWidth="1"/>
    <col min="14086" max="14092" width="5.7109375" style="63" bestFit="1" customWidth="1"/>
    <col min="14093" max="14093" width="7.28515625" style="63" bestFit="1" customWidth="1"/>
    <col min="14094" max="14094" width="5.7109375" style="63" bestFit="1" customWidth="1"/>
    <col min="14095" max="14095" width="6.5703125" style="63" bestFit="1" customWidth="1"/>
    <col min="14096" max="14096" width="5.7109375" style="63" bestFit="1" customWidth="1"/>
    <col min="14097" max="14098" width="6.5703125" style="63" bestFit="1" customWidth="1"/>
    <col min="14099" max="14336" width="9" style="63"/>
    <col min="14337" max="14337" width="3.28515625" style="63" bestFit="1" customWidth="1"/>
    <col min="14338" max="14338" width="17" style="63" customWidth="1"/>
    <col min="14339" max="14339" width="15.28515625" style="63" customWidth="1"/>
    <col min="14340" max="14340" width="13.42578125" style="63" customWidth="1"/>
    <col min="14341" max="14341" width="7.140625" style="63" bestFit="1" customWidth="1"/>
    <col min="14342" max="14348" width="5.7109375" style="63" bestFit="1" customWidth="1"/>
    <col min="14349" max="14349" width="7.28515625" style="63" bestFit="1" customWidth="1"/>
    <col min="14350" max="14350" width="5.7109375" style="63" bestFit="1" customWidth="1"/>
    <col min="14351" max="14351" width="6.5703125" style="63" bestFit="1" customWidth="1"/>
    <col min="14352" max="14352" width="5.7109375" style="63" bestFit="1" customWidth="1"/>
    <col min="14353" max="14354" width="6.5703125" style="63" bestFit="1" customWidth="1"/>
    <col min="14355" max="14592" width="9" style="63"/>
    <col min="14593" max="14593" width="3.28515625" style="63" bestFit="1" customWidth="1"/>
    <col min="14594" max="14594" width="17" style="63" customWidth="1"/>
    <col min="14595" max="14595" width="15.28515625" style="63" customWidth="1"/>
    <col min="14596" max="14596" width="13.42578125" style="63" customWidth="1"/>
    <col min="14597" max="14597" width="7.140625" style="63" bestFit="1" customWidth="1"/>
    <col min="14598" max="14604" width="5.7109375" style="63" bestFit="1" customWidth="1"/>
    <col min="14605" max="14605" width="7.28515625" style="63" bestFit="1" customWidth="1"/>
    <col min="14606" max="14606" width="5.7109375" style="63" bestFit="1" customWidth="1"/>
    <col min="14607" max="14607" width="6.5703125" style="63" bestFit="1" customWidth="1"/>
    <col min="14608" max="14608" width="5.7109375" style="63" bestFit="1" customWidth="1"/>
    <col min="14609" max="14610" width="6.5703125" style="63" bestFit="1" customWidth="1"/>
    <col min="14611" max="14848" width="9" style="63"/>
    <col min="14849" max="14849" width="3.28515625" style="63" bestFit="1" customWidth="1"/>
    <col min="14850" max="14850" width="17" style="63" customWidth="1"/>
    <col min="14851" max="14851" width="15.28515625" style="63" customWidth="1"/>
    <col min="14852" max="14852" width="13.42578125" style="63" customWidth="1"/>
    <col min="14853" max="14853" width="7.140625" style="63" bestFit="1" customWidth="1"/>
    <col min="14854" max="14860" width="5.7109375" style="63" bestFit="1" customWidth="1"/>
    <col min="14861" max="14861" width="7.28515625" style="63" bestFit="1" customWidth="1"/>
    <col min="14862" max="14862" width="5.7109375" style="63" bestFit="1" customWidth="1"/>
    <col min="14863" max="14863" width="6.5703125" style="63" bestFit="1" customWidth="1"/>
    <col min="14864" max="14864" width="5.7109375" style="63" bestFit="1" customWidth="1"/>
    <col min="14865" max="14866" width="6.5703125" style="63" bestFit="1" customWidth="1"/>
    <col min="14867" max="15104" width="9" style="63"/>
    <col min="15105" max="15105" width="3.28515625" style="63" bestFit="1" customWidth="1"/>
    <col min="15106" max="15106" width="17" style="63" customWidth="1"/>
    <col min="15107" max="15107" width="15.28515625" style="63" customWidth="1"/>
    <col min="15108" max="15108" width="13.42578125" style="63" customWidth="1"/>
    <col min="15109" max="15109" width="7.140625" style="63" bestFit="1" customWidth="1"/>
    <col min="15110" max="15116" width="5.7109375" style="63" bestFit="1" customWidth="1"/>
    <col min="15117" max="15117" width="7.28515625" style="63" bestFit="1" customWidth="1"/>
    <col min="15118" max="15118" width="5.7109375" style="63" bestFit="1" customWidth="1"/>
    <col min="15119" max="15119" width="6.5703125" style="63" bestFit="1" customWidth="1"/>
    <col min="15120" max="15120" width="5.7109375" style="63" bestFit="1" customWidth="1"/>
    <col min="15121" max="15122" width="6.5703125" style="63" bestFit="1" customWidth="1"/>
    <col min="15123" max="15360" width="9" style="63"/>
    <col min="15361" max="15361" width="3.28515625" style="63" bestFit="1" customWidth="1"/>
    <col min="15362" max="15362" width="17" style="63" customWidth="1"/>
    <col min="15363" max="15363" width="15.28515625" style="63" customWidth="1"/>
    <col min="15364" max="15364" width="13.42578125" style="63" customWidth="1"/>
    <col min="15365" max="15365" width="7.140625" style="63" bestFit="1" customWidth="1"/>
    <col min="15366" max="15372" width="5.7109375" style="63" bestFit="1" customWidth="1"/>
    <col min="15373" max="15373" width="7.28515625" style="63" bestFit="1" customWidth="1"/>
    <col min="15374" max="15374" width="5.7109375" style="63" bestFit="1" customWidth="1"/>
    <col min="15375" max="15375" width="6.5703125" style="63" bestFit="1" customWidth="1"/>
    <col min="15376" max="15376" width="5.7109375" style="63" bestFit="1" customWidth="1"/>
    <col min="15377" max="15378" width="6.5703125" style="63" bestFit="1" customWidth="1"/>
    <col min="15379" max="15616" width="9" style="63"/>
    <col min="15617" max="15617" width="3.28515625" style="63" bestFit="1" customWidth="1"/>
    <col min="15618" max="15618" width="17" style="63" customWidth="1"/>
    <col min="15619" max="15619" width="15.28515625" style="63" customWidth="1"/>
    <col min="15620" max="15620" width="13.42578125" style="63" customWidth="1"/>
    <col min="15621" max="15621" width="7.140625" style="63" bestFit="1" customWidth="1"/>
    <col min="15622" max="15628" width="5.7109375" style="63" bestFit="1" customWidth="1"/>
    <col min="15629" max="15629" width="7.28515625" style="63" bestFit="1" customWidth="1"/>
    <col min="15630" max="15630" width="5.7109375" style="63" bestFit="1" customWidth="1"/>
    <col min="15631" max="15631" width="6.5703125" style="63" bestFit="1" customWidth="1"/>
    <col min="15632" max="15632" width="5.7109375" style="63" bestFit="1" customWidth="1"/>
    <col min="15633" max="15634" width="6.5703125" style="63" bestFit="1" customWidth="1"/>
    <col min="15635" max="15872" width="9" style="63"/>
    <col min="15873" max="15873" width="3.28515625" style="63" bestFit="1" customWidth="1"/>
    <col min="15874" max="15874" width="17" style="63" customWidth="1"/>
    <col min="15875" max="15875" width="15.28515625" style="63" customWidth="1"/>
    <col min="15876" max="15876" width="13.42578125" style="63" customWidth="1"/>
    <col min="15877" max="15877" width="7.140625" style="63" bestFit="1" customWidth="1"/>
    <col min="15878" max="15884" width="5.7109375" style="63" bestFit="1" customWidth="1"/>
    <col min="15885" max="15885" width="7.28515625" style="63" bestFit="1" customWidth="1"/>
    <col min="15886" max="15886" width="5.7109375" style="63" bestFit="1" customWidth="1"/>
    <col min="15887" max="15887" width="6.5703125" style="63" bestFit="1" customWidth="1"/>
    <col min="15888" max="15888" width="5.7109375" style="63" bestFit="1" customWidth="1"/>
    <col min="15889" max="15890" width="6.5703125" style="63" bestFit="1" customWidth="1"/>
    <col min="15891" max="16128" width="9" style="63"/>
    <col min="16129" max="16129" width="3.28515625" style="63" bestFit="1" customWidth="1"/>
    <col min="16130" max="16130" width="17" style="63" customWidth="1"/>
    <col min="16131" max="16131" width="15.28515625" style="63" customWidth="1"/>
    <col min="16132" max="16132" width="13.42578125" style="63" customWidth="1"/>
    <col min="16133" max="16133" width="7.140625" style="63" bestFit="1" customWidth="1"/>
    <col min="16134" max="16140" width="5.7109375" style="63" bestFit="1" customWidth="1"/>
    <col min="16141" max="16141" width="7.28515625" style="63" bestFit="1" customWidth="1"/>
    <col min="16142" max="16142" width="5.7109375" style="63" bestFit="1" customWidth="1"/>
    <col min="16143" max="16143" width="6.5703125" style="63" bestFit="1" customWidth="1"/>
    <col min="16144" max="16144" width="5.7109375" style="63" bestFit="1" customWidth="1"/>
    <col min="16145" max="16146" width="6.5703125" style="63" bestFit="1" customWidth="1"/>
    <col min="16147" max="16384" width="9" style="63"/>
  </cols>
  <sheetData>
    <row r="1" spans="1:18">
      <c r="A1" s="60"/>
      <c r="B1" s="61" t="s">
        <v>208</v>
      </c>
      <c r="C1" s="62"/>
      <c r="D1" s="62"/>
      <c r="E1" s="62"/>
      <c r="F1" s="62"/>
      <c r="G1" s="62"/>
      <c r="H1" s="62"/>
      <c r="I1" s="62"/>
      <c r="J1" s="62"/>
      <c r="K1" s="62"/>
      <c r="L1" s="62"/>
      <c r="M1" s="62"/>
      <c r="N1" s="62"/>
      <c r="O1" s="60"/>
      <c r="P1" s="60"/>
      <c r="Q1" s="60"/>
      <c r="R1" s="60"/>
    </row>
    <row r="2" spans="1:18">
      <c r="A2" s="60"/>
      <c r="B2" s="60"/>
      <c r="C2" s="60"/>
      <c r="D2" s="60"/>
      <c r="E2" s="60"/>
      <c r="F2" s="60"/>
      <c r="G2" s="60"/>
      <c r="H2" s="60"/>
      <c r="I2" s="60"/>
      <c r="J2" s="60"/>
      <c r="K2" s="60"/>
      <c r="L2" s="60"/>
      <c r="M2" s="60"/>
      <c r="N2" s="60"/>
      <c r="O2" s="60"/>
      <c r="P2" s="60"/>
      <c r="Q2" s="60"/>
      <c r="R2" s="60"/>
    </row>
    <row r="3" spans="1:18" ht="15.75" customHeight="1">
      <c r="A3" s="243" t="s">
        <v>209</v>
      </c>
      <c r="B3" s="243" t="s">
        <v>210</v>
      </c>
      <c r="C3" s="243" t="s">
        <v>211</v>
      </c>
      <c r="D3" s="243" t="s">
        <v>212</v>
      </c>
      <c r="E3" s="245" t="s">
        <v>174</v>
      </c>
      <c r="F3" s="247" t="s">
        <v>213</v>
      </c>
      <c r="G3" s="248"/>
      <c r="H3" s="248"/>
      <c r="I3" s="248"/>
      <c r="J3" s="248"/>
      <c r="K3" s="248"/>
      <c r="L3" s="248"/>
      <c r="M3" s="248"/>
      <c r="N3" s="248"/>
      <c r="O3" s="248"/>
      <c r="P3" s="248"/>
    </row>
    <row r="4" spans="1:18" ht="16.5" customHeight="1">
      <c r="A4" s="244"/>
      <c r="B4" s="244"/>
      <c r="C4" s="244"/>
      <c r="D4" s="244"/>
      <c r="E4" s="246"/>
      <c r="F4" s="64">
        <v>0</v>
      </c>
      <c r="G4" s="64">
        <v>7</v>
      </c>
      <c r="H4" s="64">
        <v>15</v>
      </c>
      <c r="I4" s="64">
        <v>20</v>
      </c>
      <c r="J4" s="64">
        <v>30</v>
      </c>
      <c r="K4" s="64">
        <v>50</v>
      </c>
      <c r="L4" s="64">
        <v>100</v>
      </c>
      <c r="M4" s="64">
        <v>150</v>
      </c>
      <c r="N4" s="64">
        <v>200</v>
      </c>
      <c r="O4" s="64">
        <v>500</v>
      </c>
      <c r="P4" s="64">
        <v>1000</v>
      </c>
    </row>
    <row r="5" spans="1:18" ht="24">
      <c r="A5" s="65">
        <v>1</v>
      </c>
      <c r="B5" s="66" t="s">
        <v>214</v>
      </c>
      <c r="C5" s="67">
        <f>'Chi tiết TMĐT'!E5+'Chi tiết TMĐT'!E6</f>
        <v>170764298777.60001</v>
      </c>
      <c r="D5" s="68">
        <f>IF(C5/1000000000=INDEX($F$4:$P$4,1,MATCH(C5/1000000000,$F$4:$P$4)),HLOOKUP(C5/1000000000,$F$4:$P$6,2),
ROUND(HLOOKUP(C5/1000000000,$F$4:$P$6,2)-((HLOOKUP(C5/1000000000,$F$4:$P$6,2)-INDEX($F$4:$P$6,2,MATCH(C5/1000000000,$F$4:$P$4)+1))/((
INDEX($F$4:$P$6,1,MATCH(C5/1000000000,$F$4:$P$4)+1)-INDEX($F$4:$P$6,1,MATCH(C5/1000000000,$F$4:$P$4)))*1000000000) * (C5-INDEX($F$4:$P$6,1,MATCH(C5/1000000000,$F$4:$P$4))*1000000000)),4))</f>
        <v>0.99370000000000003</v>
      </c>
      <c r="E5" s="69">
        <f>D5%*C5</f>
        <v>1696884836.9530113</v>
      </c>
      <c r="F5" s="70">
        <v>2.6440000000000001</v>
      </c>
      <c r="G5" s="70">
        <v>2.6440000000000001</v>
      </c>
      <c r="H5" s="70">
        <v>2.1840000000000002</v>
      </c>
      <c r="I5" s="70">
        <v>1.913</v>
      </c>
      <c r="J5" s="70">
        <v>1.7470000000000001</v>
      </c>
      <c r="K5" s="70">
        <v>1.3240000000000001</v>
      </c>
      <c r="L5" s="70">
        <v>1.0449999999999999</v>
      </c>
      <c r="M5" s="70">
        <v>1.0069999999999999</v>
      </c>
      <c r="N5" s="70">
        <v>0.97499999999999998</v>
      </c>
      <c r="O5" s="70">
        <v>0.84099999999999997</v>
      </c>
      <c r="P5" s="70">
        <v>0.69599999999999995</v>
      </c>
    </row>
    <row r="6" spans="1:18" ht="24">
      <c r="A6" s="65">
        <v>2</v>
      </c>
      <c r="B6" s="66" t="s">
        <v>215</v>
      </c>
      <c r="C6" s="67">
        <f>'Chi tiết TMĐT'!E7</f>
        <v>42185306000</v>
      </c>
      <c r="D6" s="68">
        <f>IF(C6/1000000000=INDEX($F$4:$P$4,1,MATCH(C6/1000000000,$F$4:$P$4)),HLOOKUP(C6/1000000000,$F$4:$P$6,3),
ROUND(HLOOKUP(C6/1000000000,$F$4:$P$6,3)-((HLOOKUP(C6/1000000000,$F$4:$P$6,3)-INDEX($F$4:$P$6,3,MATCH(C6/1000000000,$F$4:$P$4)+1))/((
INDEX($F$4:$P$6,1,MATCH(C6/1000000000,$F$4:$P$4)+1)-INDEX($F$4:$P$6,1,MATCH(C6/1000000000,$F$4:$P$4)))*1000000000) * (C6-INDEX($F$4:$P$6,1,MATCH(C6/1000000000,$F$4:$P$4))*1000000000)),4))</f>
        <v>1.7381</v>
      </c>
      <c r="E6" s="69">
        <f>D6%*C6</f>
        <v>733222803.58600008</v>
      </c>
      <c r="F6" s="70">
        <v>2.8090000000000002</v>
      </c>
      <c r="G6" s="70">
        <v>2.8090000000000002</v>
      </c>
      <c r="H6" s="70">
        <v>2.133</v>
      </c>
      <c r="I6" s="70">
        <v>1.964</v>
      </c>
      <c r="J6" s="70">
        <v>1.782</v>
      </c>
      <c r="K6" s="70">
        <v>1.71</v>
      </c>
      <c r="L6" s="70">
        <v>1.3460000000000001</v>
      </c>
      <c r="M6" s="70">
        <v>1.2869999999999999</v>
      </c>
      <c r="N6" s="70">
        <v>1.248</v>
      </c>
      <c r="O6" s="70"/>
      <c r="P6" s="70"/>
    </row>
    <row r="7" spans="1:18">
      <c r="A7" s="60"/>
      <c r="B7" s="60"/>
      <c r="C7" s="60"/>
      <c r="D7" s="60"/>
      <c r="E7" s="60"/>
      <c r="F7" s="60"/>
      <c r="G7" s="60"/>
      <c r="H7" s="60"/>
      <c r="I7" s="60"/>
      <c r="J7" s="60"/>
      <c r="K7" s="60"/>
      <c r="L7" s="60"/>
      <c r="M7" s="60"/>
      <c r="N7" s="60"/>
      <c r="O7" s="60"/>
      <c r="P7" s="60"/>
      <c r="Q7" s="60"/>
      <c r="R7" s="60"/>
    </row>
    <row r="8" spans="1:18">
      <c r="A8" s="60"/>
      <c r="B8" s="60"/>
      <c r="C8" s="60"/>
      <c r="D8" s="60"/>
      <c r="E8" s="60"/>
      <c r="F8" s="60"/>
      <c r="G8" s="60"/>
      <c r="H8" s="60"/>
      <c r="I8" s="60"/>
      <c r="J8" s="60"/>
      <c r="K8" s="60"/>
      <c r="L8" s="60"/>
      <c r="M8" s="60"/>
      <c r="N8" s="60"/>
      <c r="O8" s="60"/>
      <c r="P8" s="60"/>
      <c r="Q8" s="60"/>
      <c r="R8" s="60"/>
    </row>
    <row r="9" spans="1:18">
      <c r="A9" s="60"/>
      <c r="B9" s="61" t="s">
        <v>216</v>
      </c>
      <c r="C9" s="62"/>
      <c r="D9" s="62"/>
      <c r="E9" s="62"/>
      <c r="F9" s="62"/>
      <c r="G9" s="62"/>
      <c r="H9" s="62"/>
      <c r="I9" s="62"/>
      <c r="J9" s="62"/>
      <c r="K9" s="62"/>
      <c r="L9" s="62"/>
      <c r="M9" s="62"/>
      <c r="N9" s="62"/>
      <c r="O9" s="62"/>
      <c r="P9" s="60"/>
      <c r="Q9" s="60"/>
      <c r="R9" s="60"/>
    </row>
    <row r="10" spans="1:18">
      <c r="A10" s="60"/>
      <c r="B10" s="60"/>
      <c r="C10" s="60"/>
      <c r="D10" s="60"/>
      <c r="E10" s="60"/>
      <c r="F10" s="60"/>
      <c r="G10" s="60"/>
      <c r="H10" s="60"/>
      <c r="I10" s="60"/>
      <c r="J10" s="60"/>
      <c r="K10" s="60"/>
      <c r="L10" s="60"/>
      <c r="M10" s="60"/>
      <c r="N10" s="60"/>
      <c r="O10" s="60"/>
      <c r="P10" s="60"/>
      <c r="Q10" s="60"/>
      <c r="R10" s="60"/>
    </row>
    <row r="11" spans="1:18" ht="15.75" customHeight="1">
      <c r="A11" s="243" t="s">
        <v>209</v>
      </c>
      <c r="B11" s="243" t="s">
        <v>210</v>
      </c>
      <c r="C11" s="243" t="s">
        <v>211</v>
      </c>
      <c r="D11" s="243" t="s">
        <v>212</v>
      </c>
      <c r="E11" s="245" t="s">
        <v>174</v>
      </c>
      <c r="F11" s="247" t="s">
        <v>213</v>
      </c>
      <c r="G11" s="248"/>
      <c r="H11" s="248"/>
      <c r="I11" s="248"/>
      <c r="J11" s="248"/>
      <c r="K11" s="248"/>
      <c r="L11" s="248"/>
      <c r="M11" s="248"/>
      <c r="N11" s="248"/>
      <c r="O11" s="248"/>
      <c r="P11" s="248"/>
    </row>
    <row r="12" spans="1:18">
      <c r="A12" s="244"/>
      <c r="B12" s="244"/>
      <c r="C12" s="244"/>
      <c r="D12" s="244"/>
      <c r="E12" s="246"/>
      <c r="F12" s="64">
        <v>0</v>
      </c>
      <c r="G12" s="64">
        <v>7</v>
      </c>
      <c r="H12" s="64">
        <v>15</v>
      </c>
      <c r="I12" s="64">
        <v>20</v>
      </c>
      <c r="J12" s="64">
        <v>30</v>
      </c>
      <c r="K12" s="64">
        <v>50</v>
      </c>
      <c r="L12" s="64">
        <v>100</v>
      </c>
      <c r="M12" s="64">
        <v>150</v>
      </c>
      <c r="N12" s="64">
        <v>200</v>
      </c>
      <c r="O12" s="64">
        <v>500</v>
      </c>
      <c r="P12" s="64">
        <v>1000</v>
      </c>
    </row>
    <row r="13" spans="1:18" ht="24">
      <c r="A13" s="65">
        <v>1</v>
      </c>
      <c r="B13" s="66" t="s">
        <v>214</v>
      </c>
      <c r="C13" s="67">
        <f>C5</f>
        <v>170764298777.60001</v>
      </c>
      <c r="D13" s="68">
        <f>IF(C13/1000000000=INDEX($F$12:$P$12,1,MATCH(C13/1000000000,$F$12:$P$12)),HLOOKUP(C13/1000000000,$F$12:$P$14,2),
ROUND(HLOOKUP(C13/1000000000,$F$12:$P$14,2)-((HLOOKUP(C13/1000000000,$F$12:$P$14,2)-INDEX($F$12:$P$14,2,MATCH(C13/1000000000,$F$12:$P$12)+1))/((
INDEX($F$12:$P$14,1,MATCH(C13/1000000000,$F$12:$P$12)+1)-INDEX($F$12:$P$14,1,MATCH(C13/1000000000,$F$12:$P$12)))*1000000000) * (C13-INDEX($F$12:$P$14,1,MATCH(C13/1000000000,$F$12:$P$12))*1000000000)),4))</f>
        <v>0.2331</v>
      </c>
      <c r="E13" s="69">
        <f>D13%*C13</f>
        <v>398051580.45058566</v>
      </c>
      <c r="F13" s="70">
        <v>0.99199999999999999</v>
      </c>
      <c r="G13" s="70">
        <v>0.99199999999999999</v>
      </c>
      <c r="H13" s="70">
        <v>0.73899999999999999</v>
      </c>
      <c r="I13" s="70">
        <v>0.65200000000000002</v>
      </c>
      <c r="J13" s="70">
        <v>0.53300000000000003</v>
      </c>
      <c r="K13" s="70">
        <v>0.42</v>
      </c>
      <c r="L13" s="70">
        <v>0.31</v>
      </c>
      <c r="M13" s="70">
        <v>0.253</v>
      </c>
      <c r="N13" s="70">
        <v>0.20499999999999999</v>
      </c>
      <c r="O13" s="70">
        <v>0.16400000000000001</v>
      </c>
      <c r="P13" s="70">
        <v>0.14399999999999999</v>
      </c>
    </row>
    <row r="14" spans="1:18" ht="24">
      <c r="A14" s="65">
        <v>2</v>
      </c>
      <c r="B14" s="66" t="s">
        <v>217</v>
      </c>
      <c r="C14" s="67">
        <f>C6</f>
        <v>42185306000</v>
      </c>
      <c r="D14" s="68">
        <f>IF(C14/1000000000=INDEX($F$12:$P$12,1,MATCH(C14/1000000000,$F$12:$P$12)),HLOOKUP(C14/1000000000,$F$12:$P$14,3),
ROUND(HLOOKUP(C14/1000000000,$F$12:$P$14,3)-((HLOOKUP(C14/1000000000,$F$12:$P$14,3)-INDEX($F$12:$P$14,3,MATCH(C14/1000000000,$F$12:$P$12)+1))/((
INDEX($F$12:$P$14,1,MATCH(C14/1000000000,$F$12:$P$12)+1)-INDEX($F$12:$P$14,1,MATCH(C14/1000000000,$F$12:$P$12)))*1000000000) * (C14-INDEX($F$12:$P$14,1,MATCH(C14/1000000000,$F$12:$P$12))*1000000000)),4))</f>
        <v>0.69289999999999996</v>
      </c>
      <c r="E14" s="69">
        <f>D14%*C14</f>
        <v>292301985.27399999</v>
      </c>
      <c r="F14" s="70">
        <v>0.99199999999999999</v>
      </c>
      <c r="G14" s="70">
        <v>0.99199999999999999</v>
      </c>
      <c r="H14" s="70">
        <v>0.90600000000000003</v>
      </c>
      <c r="I14" s="70">
        <v>0.81200000000000006</v>
      </c>
      <c r="J14" s="70">
        <v>0.76300000000000001</v>
      </c>
      <c r="K14" s="70">
        <v>0.64800000000000002</v>
      </c>
      <c r="L14" s="70">
        <v>0.48499999999999999</v>
      </c>
      <c r="M14" s="70">
        <v>0.437</v>
      </c>
      <c r="N14" s="70">
        <v>0.38100000000000001</v>
      </c>
      <c r="O14" s="70"/>
      <c r="P14" s="70"/>
    </row>
    <row r="15" spans="1:18">
      <c r="A15" s="60"/>
      <c r="B15" s="60"/>
      <c r="C15" s="60"/>
      <c r="D15" s="60"/>
      <c r="E15" s="60"/>
      <c r="F15" s="60"/>
      <c r="G15" s="60"/>
      <c r="H15" s="60"/>
      <c r="I15" s="60"/>
      <c r="J15" s="60"/>
      <c r="K15" s="60"/>
      <c r="L15" s="60"/>
      <c r="M15" s="60"/>
      <c r="N15" s="60"/>
      <c r="O15" s="60"/>
      <c r="P15" s="60"/>
      <c r="Q15" s="60"/>
      <c r="R15" s="60"/>
    </row>
    <row r="16" spans="1:18">
      <c r="A16" s="60"/>
      <c r="B16" s="60"/>
      <c r="C16" s="60"/>
      <c r="D16" s="60"/>
      <c r="E16" s="60"/>
      <c r="F16" s="60"/>
      <c r="G16" s="60"/>
      <c r="H16" s="60"/>
      <c r="I16" s="60"/>
      <c r="J16" s="60"/>
      <c r="K16" s="60"/>
      <c r="L16" s="60"/>
      <c r="M16" s="60"/>
      <c r="N16" s="60"/>
      <c r="O16" s="60"/>
      <c r="P16" s="60"/>
      <c r="Q16" s="60"/>
      <c r="R16" s="60"/>
    </row>
    <row r="17" spans="1:18">
      <c r="A17" s="60"/>
      <c r="B17" s="61" t="s">
        <v>218</v>
      </c>
      <c r="C17" s="62"/>
      <c r="D17" s="62"/>
      <c r="E17" s="62"/>
      <c r="F17" s="62"/>
      <c r="G17" s="62"/>
      <c r="H17" s="62"/>
      <c r="I17" s="62"/>
      <c r="J17" s="62"/>
      <c r="K17" s="62"/>
      <c r="L17" s="62"/>
      <c r="M17" s="62"/>
      <c r="N17" s="62"/>
      <c r="O17" s="60"/>
      <c r="P17" s="60"/>
      <c r="Q17" s="60"/>
      <c r="R17" s="60"/>
    </row>
    <row r="18" spans="1:18">
      <c r="A18" s="71"/>
      <c r="B18" s="60"/>
      <c r="C18" s="60"/>
      <c r="D18" s="60"/>
      <c r="E18" s="60"/>
      <c r="F18" s="60"/>
      <c r="G18" s="60"/>
      <c r="H18" s="60"/>
      <c r="I18" s="60"/>
      <c r="J18" s="60"/>
      <c r="K18" s="60"/>
      <c r="L18" s="60"/>
      <c r="M18" s="60"/>
      <c r="N18" s="60"/>
      <c r="O18" s="60"/>
      <c r="P18" s="60"/>
      <c r="Q18" s="60"/>
      <c r="R18" s="60"/>
    </row>
    <row r="19" spans="1:18" ht="15.75" customHeight="1">
      <c r="A19" s="243" t="s">
        <v>209</v>
      </c>
      <c r="B19" s="243" t="s">
        <v>210</v>
      </c>
      <c r="C19" s="243" t="s">
        <v>211</v>
      </c>
      <c r="D19" s="243" t="s">
        <v>212</v>
      </c>
      <c r="E19" s="245" t="s">
        <v>174</v>
      </c>
      <c r="F19" s="250" t="s">
        <v>213</v>
      </c>
      <c r="G19" s="251"/>
      <c r="H19" s="251"/>
      <c r="I19" s="251"/>
      <c r="J19" s="251"/>
      <c r="K19" s="251"/>
      <c r="L19" s="251"/>
      <c r="M19" s="251"/>
      <c r="N19" s="251"/>
      <c r="O19" s="251"/>
      <c r="P19" s="251"/>
      <c r="Q19" s="60"/>
      <c r="R19" s="60"/>
    </row>
    <row r="20" spans="1:18">
      <c r="A20" s="244"/>
      <c r="B20" s="244"/>
      <c r="C20" s="244"/>
      <c r="D20" s="244"/>
      <c r="E20" s="246"/>
      <c r="F20" s="64">
        <v>0</v>
      </c>
      <c r="G20" s="64">
        <v>7</v>
      </c>
      <c r="H20" s="64">
        <v>15</v>
      </c>
      <c r="I20" s="64">
        <v>20</v>
      </c>
      <c r="J20" s="64">
        <v>30</v>
      </c>
      <c r="K20" s="64">
        <v>50</v>
      </c>
      <c r="L20" s="64">
        <v>100</v>
      </c>
      <c r="M20" s="64">
        <v>150</v>
      </c>
      <c r="N20" s="64">
        <v>200</v>
      </c>
      <c r="O20" s="72">
        <v>500</v>
      </c>
      <c r="P20" s="72">
        <v>1000</v>
      </c>
      <c r="Q20" s="60"/>
      <c r="R20" s="60"/>
    </row>
    <row r="21" spans="1:18" ht="24">
      <c r="A21" s="65">
        <v>1</v>
      </c>
      <c r="B21" s="66" t="s">
        <v>214</v>
      </c>
      <c r="C21" s="67">
        <f>C5</f>
        <v>170764298777.60001</v>
      </c>
      <c r="D21" s="68">
        <f>IF(C21/1000000000=INDEX($F$20:$O$20,1,MATCH(C21/1000000000,$F$20:$O$20)),HLOOKUP(C21/1000000000,$F$20:$O$23,2),
ROUND(HLOOKUP(C21/1000000000,$F$20:$O$23,2)-((HLOOKUP(C21/1000000000,$F$20:$O$23,2)-INDEX($F$20:$O$23,2,MATCH(C21/1000000000,$F$20:$O$20)+1))/((
INDEX($F$20:$O$23,1,MATCH(C21/1000000000,$F$20:$O$20)+1)-INDEX($F$20:$O$23,1,MATCH(C21/1000000000,$F$20:$O$20)))*1000000000) * (C21-INDEX($F$20:$O$23,1,MATCH(C21/1000000000,$F$20:$O$20))*1000000000)),4))</f>
        <v>0.44019999999999998</v>
      </c>
      <c r="E21" s="69">
        <f>D21%*C21</f>
        <v>751704443.21899521</v>
      </c>
      <c r="F21" s="73">
        <v>1.4990000000000001</v>
      </c>
      <c r="G21" s="73">
        <v>1.4990000000000001</v>
      </c>
      <c r="H21" s="73">
        <v>1.198</v>
      </c>
      <c r="I21" s="73">
        <v>0.99099999999999999</v>
      </c>
      <c r="J21" s="74">
        <v>0.82</v>
      </c>
      <c r="K21" s="73">
        <v>0.64600000000000002</v>
      </c>
      <c r="L21" s="73">
        <v>0.52200000000000002</v>
      </c>
      <c r="M21" s="73">
        <v>0.46100000000000002</v>
      </c>
      <c r="N21" s="73">
        <v>0.41099999999999998</v>
      </c>
      <c r="O21" s="73">
        <v>0.32100000000000001</v>
      </c>
      <c r="P21" s="60">
        <v>0.24</v>
      </c>
      <c r="Q21" s="60"/>
      <c r="R21" s="60"/>
    </row>
    <row r="22" spans="1:18" hidden="1">
      <c r="A22" s="65"/>
      <c r="B22" s="66"/>
      <c r="C22" s="67"/>
      <c r="D22" s="68"/>
      <c r="E22" s="75"/>
      <c r="F22" s="73"/>
      <c r="G22" s="73"/>
      <c r="H22" s="73"/>
      <c r="I22" s="73"/>
      <c r="J22" s="74"/>
      <c r="K22" s="73"/>
      <c r="L22" s="73"/>
      <c r="M22" s="73"/>
      <c r="N22" s="73"/>
      <c r="O22" s="73"/>
      <c r="P22" s="60"/>
      <c r="Q22" s="60"/>
      <c r="R22" s="60"/>
    </row>
    <row r="23" spans="1:18" ht="27" customHeight="1">
      <c r="A23" s="76">
        <v>3</v>
      </c>
      <c r="B23" s="77" t="s">
        <v>219</v>
      </c>
      <c r="C23" s="67">
        <f>C14</f>
        <v>42185306000</v>
      </c>
      <c r="D23" s="68">
        <f>IF(C23/1000000000=INDEX($F$20:$O$20,1,MATCH(C23/1000000000,$F$20:$O$20)),HLOOKUP(C23/1000000000,$F$20:$O$23,4),
ROUND(HLOOKUP(C23/1000000000,$F$20:$O$23,4)-((HLOOKUP(C23/1000000000,$F$20:$O$23,4)-INDEX($F$20:$O$23,4,MATCH(C23/1000000000,$F$20:$O$20)+1))/((
INDEX($F$20:$O$23,1,MATCH(C23/1000000000,$F$20:$O$20)+1)-INDEX($F$20:$O$23,1,MATCH(C23/1000000000,$F$20:$O$20)))*1000000000) * (C23-INDEX($F$20:$O$23,1,MATCH(C23/1000000000,$F$20:$O$20))*1000000000)),4))</f>
        <v>2.6392000000000002</v>
      </c>
      <c r="E23" s="69">
        <f>D23%*C23</f>
        <v>1113354595.9520001</v>
      </c>
      <c r="F23" s="73">
        <v>3.3759999999999999</v>
      </c>
      <c r="G23" s="73">
        <v>3.3759999999999999</v>
      </c>
      <c r="H23" s="73">
        <v>3.1549999999999998</v>
      </c>
      <c r="I23" s="73">
        <v>3.0230000000000001</v>
      </c>
      <c r="J23" s="73">
        <v>2.847</v>
      </c>
      <c r="K23" s="73">
        <v>2.5059999999999998</v>
      </c>
      <c r="L23" s="73">
        <v>2.2109999999999999</v>
      </c>
      <c r="M23" s="73">
        <v>2.0910000000000002</v>
      </c>
      <c r="N23" s="73">
        <v>1.9750000000000001</v>
      </c>
      <c r="O23" s="78"/>
      <c r="P23" s="60"/>
      <c r="Q23" s="60"/>
      <c r="R23" s="60"/>
    </row>
    <row r="24" spans="1:18">
      <c r="A24" s="60"/>
      <c r="B24" s="60"/>
      <c r="C24" s="60"/>
      <c r="D24" s="60"/>
      <c r="E24" s="60"/>
      <c r="F24" s="60"/>
      <c r="G24" s="60"/>
      <c r="H24" s="60"/>
      <c r="I24" s="60"/>
      <c r="J24" s="60"/>
      <c r="K24" s="60"/>
      <c r="L24" s="60"/>
      <c r="M24" s="60"/>
      <c r="N24" s="60"/>
      <c r="O24" s="60"/>
      <c r="P24" s="60"/>
      <c r="Q24" s="60"/>
      <c r="R24" s="60"/>
    </row>
    <row r="25" spans="1:18">
      <c r="A25" s="60"/>
      <c r="B25" s="60"/>
      <c r="C25" s="60"/>
      <c r="D25" s="60"/>
      <c r="E25" s="60"/>
      <c r="F25" s="60"/>
      <c r="G25" s="60"/>
      <c r="H25" s="60"/>
      <c r="I25" s="60"/>
      <c r="J25" s="60"/>
      <c r="K25" s="60"/>
      <c r="L25" s="60"/>
      <c r="M25" s="60"/>
      <c r="N25" s="60"/>
      <c r="O25" s="60"/>
      <c r="P25" s="60"/>
      <c r="Q25" s="60"/>
      <c r="R25" s="60"/>
    </row>
    <row r="26" spans="1:18">
      <c r="A26" s="60"/>
      <c r="B26" s="61" t="s">
        <v>220</v>
      </c>
      <c r="C26" s="62"/>
      <c r="D26" s="62"/>
      <c r="E26" s="62"/>
      <c r="F26" s="62"/>
      <c r="G26" s="62"/>
      <c r="H26" s="62"/>
      <c r="I26" s="62"/>
      <c r="J26" s="62"/>
      <c r="K26" s="62"/>
      <c r="L26" s="62"/>
      <c r="M26" s="62"/>
      <c r="N26" s="60"/>
      <c r="O26" s="60"/>
      <c r="P26" s="60"/>
      <c r="Q26" s="60"/>
      <c r="R26" s="60"/>
    </row>
    <row r="27" spans="1:18">
      <c r="A27" s="71"/>
      <c r="B27" s="60"/>
      <c r="C27" s="60"/>
      <c r="D27" s="60"/>
      <c r="E27" s="60"/>
      <c r="F27" s="60"/>
      <c r="G27" s="60"/>
      <c r="H27" s="60"/>
      <c r="I27" s="60"/>
      <c r="J27" s="60"/>
      <c r="K27" s="60"/>
      <c r="L27" s="60"/>
      <c r="M27" s="60"/>
      <c r="N27" s="60"/>
      <c r="O27" s="60"/>
      <c r="P27" s="60"/>
      <c r="Q27" s="60"/>
      <c r="R27" s="60"/>
    </row>
    <row r="28" spans="1:18" ht="15.75" customHeight="1">
      <c r="A28" s="243" t="s">
        <v>209</v>
      </c>
      <c r="B28" s="243" t="s">
        <v>210</v>
      </c>
      <c r="C28" s="243" t="s">
        <v>211</v>
      </c>
      <c r="D28" s="243" t="s">
        <v>212</v>
      </c>
      <c r="E28" s="245" t="s">
        <v>174</v>
      </c>
      <c r="F28" s="247" t="s">
        <v>213</v>
      </c>
      <c r="G28" s="248"/>
      <c r="H28" s="248"/>
      <c r="I28" s="248"/>
      <c r="J28" s="248"/>
      <c r="K28" s="248"/>
      <c r="L28" s="248"/>
      <c r="M28" s="248"/>
      <c r="N28" s="248"/>
      <c r="O28" s="248"/>
      <c r="P28" s="248"/>
    </row>
    <row r="29" spans="1:18">
      <c r="A29" s="244"/>
      <c r="B29" s="244"/>
      <c r="C29" s="244"/>
      <c r="D29" s="244"/>
      <c r="E29" s="246"/>
      <c r="F29" s="64">
        <v>0</v>
      </c>
      <c r="G29" s="64">
        <v>7</v>
      </c>
      <c r="H29" s="64">
        <v>15</v>
      </c>
      <c r="I29" s="64">
        <v>20</v>
      </c>
      <c r="J29" s="64">
        <v>30</v>
      </c>
      <c r="K29" s="64">
        <v>50</v>
      </c>
      <c r="L29" s="64">
        <v>100</v>
      </c>
      <c r="M29" s="64">
        <v>150</v>
      </c>
      <c r="N29" s="64">
        <v>200</v>
      </c>
      <c r="O29" s="72">
        <v>500</v>
      </c>
      <c r="P29" s="72">
        <v>1000</v>
      </c>
    </row>
    <row r="30" spans="1:18" ht="24">
      <c r="A30" s="65">
        <v>1</v>
      </c>
      <c r="B30" s="66" t="s">
        <v>214</v>
      </c>
      <c r="C30" s="67">
        <f>C5</f>
        <v>170764298777.60001</v>
      </c>
      <c r="D30" s="68">
        <f>IF(C30/1000000000=INDEX($F$29:$P$29,1,MATCH(C30/1000000000,$F$29:$P$29)),HLOOKUP(C30/1000000000,$F$29:$P$31,2),
ROUND(HLOOKUP(C30/1000000000,$F$29:$P$31,2)-((HLOOKUP(C30/1000000000,$F$29:$P$31,2)-INDEX($F$29:$P$31,2,MATCH(C30/1000000000,$F$29:$P$29)+1))/((
INDEX($F$29:$P$31,1,MATCH(C30/1000000000,$F$29:$P$29)+1)-INDEX($F$29:$P$31,1,MATCH(C30/1000000000,$F$29:$P$29)))*1000000000) * (C30-INDEX($F$29:$P$31,1,MATCH(C30/1000000000,$F$29:$P$29))*1000000000)),4))</f>
        <v>2.8299999999999999E-2</v>
      </c>
      <c r="E30" s="69">
        <f>D30%*C30</f>
        <v>48326296.554060802</v>
      </c>
      <c r="F30" s="79">
        <v>0.105</v>
      </c>
      <c r="G30" s="79">
        <v>0.105</v>
      </c>
      <c r="H30" s="79">
        <v>7.3999999999999996E-2</v>
      </c>
      <c r="I30" s="79">
        <v>6.6000000000000003E-2</v>
      </c>
      <c r="J30" s="79">
        <v>5.8999999999999997E-2</v>
      </c>
      <c r="K30" s="79">
        <v>4.7E-2</v>
      </c>
      <c r="L30" s="79">
        <v>3.5000000000000003E-2</v>
      </c>
      <c r="M30" s="79">
        <v>0.03</v>
      </c>
      <c r="N30" s="79">
        <v>2.5999999999999999E-2</v>
      </c>
      <c r="O30" s="79">
        <v>1.52E-2</v>
      </c>
      <c r="P30" s="79">
        <v>1.4200000000000001E-2</v>
      </c>
    </row>
    <row r="31" spans="1:18" ht="24">
      <c r="A31" s="65">
        <v>2</v>
      </c>
      <c r="B31" s="66" t="s">
        <v>217</v>
      </c>
      <c r="C31" s="67">
        <f>C6</f>
        <v>42185306000</v>
      </c>
      <c r="D31" s="68">
        <f>IF(C31/1000000000=INDEX($F$29:$P$29,1,MATCH(C31/1000000000,$F$29:$P$29)),HLOOKUP(C31/1000000000,$F$29:$P$31,3),
ROUND(HLOOKUP(C31/1000000000,$F$29:$P$31,3)-((HLOOKUP(C31/1000000000,$F$29:$P$31,3)-INDEX($F$29:$P$31,3,MATCH(C31/1000000000,$F$29:$P$29)+1))/((
INDEX($F$29:$P$31,1,MATCH(C31/1000000000,$F$29:$P$29)+1)-INDEX($F$29:$P$31,1,MATCH(C31/1000000000,$F$29:$P$29)))*1000000000) * (C31-INDEX($F$29:$P$31,1,MATCH(C31/1000000000,$F$29:$P$29))*1000000000)),4))</f>
        <v>6.9699999999999998E-2</v>
      </c>
      <c r="E31" s="69">
        <f>D31%*C31</f>
        <v>29403158.282000002</v>
      </c>
      <c r="F31" s="79">
        <v>0.126</v>
      </c>
      <c r="G31" s="79">
        <v>0.126</v>
      </c>
      <c r="H31" s="79">
        <v>8.7999999999999995E-2</v>
      </c>
      <c r="I31" s="79">
        <v>8.5000000000000006E-2</v>
      </c>
      <c r="J31" s="79">
        <v>7.6999999999999999E-2</v>
      </c>
      <c r="K31" s="79">
        <v>6.5000000000000002E-2</v>
      </c>
      <c r="L31" s="79">
        <v>5.0999999999999997E-2</v>
      </c>
      <c r="M31" s="79">
        <v>4.2000000000000003E-2</v>
      </c>
      <c r="N31" s="79">
        <v>3.5999999999999997E-2</v>
      </c>
      <c r="O31" s="79"/>
      <c r="P31" s="79"/>
    </row>
    <row r="32" spans="1:18">
      <c r="A32" s="60"/>
      <c r="B32" s="60"/>
      <c r="C32" s="60"/>
      <c r="D32" s="60"/>
      <c r="E32" s="60"/>
      <c r="F32" s="60"/>
      <c r="G32" s="60"/>
      <c r="H32" s="60"/>
      <c r="I32" s="60"/>
      <c r="J32" s="60"/>
      <c r="K32" s="60"/>
      <c r="L32" s="60"/>
      <c r="M32" s="60"/>
      <c r="N32" s="60"/>
      <c r="O32" s="60"/>
      <c r="P32" s="60"/>
      <c r="Q32" s="60"/>
      <c r="R32" s="60"/>
    </row>
    <row r="33" spans="1:18">
      <c r="A33" s="60"/>
      <c r="B33" s="60"/>
      <c r="C33" s="60"/>
      <c r="D33" s="60"/>
      <c r="E33" s="60"/>
      <c r="F33" s="60"/>
      <c r="G33" s="60"/>
      <c r="H33" s="60"/>
      <c r="I33" s="60"/>
      <c r="J33" s="60"/>
      <c r="K33" s="60"/>
      <c r="L33" s="60"/>
      <c r="M33" s="60"/>
      <c r="N33" s="60"/>
      <c r="O33" s="60"/>
      <c r="P33" s="60"/>
      <c r="Q33" s="60"/>
      <c r="R33" s="60"/>
    </row>
    <row r="34" spans="1:18">
      <c r="A34" s="60"/>
      <c r="B34" s="61" t="s">
        <v>221</v>
      </c>
      <c r="C34" s="62"/>
      <c r="D34" s="62"/>
      <c r="E34" s="62"/>
      <c r="F34" s="62"/>
      <c r="G34" s="62"/>
      <c r="H34" s="62"/>
      <c r="I34" s="62"/>
      <c r="J34" s="62"/>
      <c r="K34" s="62"/>
      <c r="L34" s="62"/>
      <c r="M34" s="62"/>
      <c r="N34" s="62"/>
      <c r="O34" s="62"/>
      <c r="P34" s="62"/>
      <c r="Q34" s="62"/>
      <c r="R34" s="60"/>
    </row>
    <row r="35" spans="1:18">
      <c r="A35" s="71"/>
      <c r="B35" s="60"/>
      <c r="C35" s="60"/>
      <c r="D35" s="60"/>
      <c r="E35" s="60"/>
      <c r="F35" s="60"/>
      <c r="G35" s="60"/>
      <c r="H35" s="60"/>
      <c r="I35" s="60"/>
      <c r="J35" s="60"/>
      <c r="K35" s="60"/>
      <c r="L35" s="60"/>
      <c r="M35" s="60"/>
      <c r="N35" s="60"/>
      <c r="O35" s="60"/>
      <c r="P35" s="60"/>
      <c r="Q35" s="60"/>
      <c r="R35" s="60"/>
    </row>
    <row r="36" spans="1:18" ht="15.75" customHeight="1">
      <c r="A36" s="243" t="s">
        <v>209</v>
      </c>
      <c r="B36" s="243" t="s">
        <v>210</v>
      </c>
      <c r="C36" s="243" t="s">
        <v>211</v>
      </c>
      <c r="D36" s="243" t="s">
        <v>212</v>
      </c>
      <c r="E36" s="245" t="s">
        <v>174</v>
      </c>
      <c r="F36" s="247" t="s">
        <v>213</v>
      </c>
      <c r="G36" s="248"/>
      <c r="H36" s="248"/>
      <c r="I36" s="248"/>
      <c r="J36" s="248"/>
      <c r="K36" s="248"/>
      <c r="L36" s="248"/>
      <c r="M36" s="248"/>
      <c r="N36" s="248"/>
      <c r="O36" s="248"/>
      <c r="P36" s="248"/>
      <c r="Q36" s="60"/>
    </row>
    <row r="37" spans="1:18">
      <c r="A37" s="244"/>
      <c r="B37" s="244"/>
      <c r="C37" s="244"/>
      <c r="D37" s="244"/>
      <c r="E37" s="246"/>
      <c r="F37" s="64">
        <v>0</v>
      </c>
      <c r="G37" s="64">
        <v>7</v>
      </c>
      <c r="H37" s="64">
        <v>15</v>
      </c>
      <c r="I37" s="64">
        <v>20</v>
      </c>
      <c r="J37" s="64">
        <v>30</v>
      </c>
      <c r="K37" s="64">
        <v>50</v>
      </c>
      <c r="L37" s="64">
        <v>100</v>
      </c>
      <c r="M37" s="64">
        <v>150</v>
      </c>
      <c r="N37" s="64">
        <v>200</v>
      </c>
      <c r="O37" s="72">
        <v>500</v>
      </c>
      <c r="P37" s="72">
        <v>1000</v>
      </c>
      <c r="Q37" s="60"/>
    </row>
    <row r="38" spans="1:18" ht="24">
      <c r="A38" s="65">
        <v>1</v>
      </c>
      <c r="B38" s="66" t="s">
        <v>214</v>
      </c>
      <c r="C38" s="67">
        <f>C5</f>
        <v>170764298777.60001</v>
      </c>
      <c r="D38" s="68">
        <f>IF(C38/1000000000=INDEX($F$37:$P$37,1,MATCH(C38/1000000000,$F$37:$P$37)),HLOOKUP(C38/1000000000,$F$37:$P$39,2),
ROUND(HLOOKUP(C38/1000000000,$F$37:$P$39,2)-((HLOOKUP(C38/1000000000,$F$37:$P$39,2)-INDEX($F$37:$P$39,2,MATCH(C38/1000000000,$F$37:$P$37)+1))/((
INDEX($F$37:$P$39,1,MATCH(C38/1000000000,$F$37:$P$37)+1)-INDEX($F$37:$P$39,1,MATCH(C38/1000000000,$F$37:$P$37)))*1000000000) * (C38-INDEX($F$37:$P$39,1,MATCH(C38/1000000000,$F$37:$P$37))*1000000000)),4))</f>
        <v>1.78E-2</v>
      </c>
      <c r="E38" s="69">
        <f>D38%*C38</f>
        <v>30396045.182412799</v>
      </c>
      <c r="F38" s="65">
        <v>0.12640000000000001</v>
      </c>
      <c r="G38" s="65">
        <v>8.6999999999999994E-2</v>
      </c>
      <c r="H38" s="65">
        <v>6.0999999999999999E-2</v>
      </c>
      <c r="I38" s="65">
        <v>5.3999999999999999E-2</v>
      </c>
      <c r="J38" s="65">
        <v>4.2999999999999997E-2</v>
      </c>
      <c r="K38" s="65">
        <v>0.03</v>
      </c>
      <c r="L38" s="65">
        <v>2.1999999999999999E-2</v>
      </c>
      <c r="M38" s="65">
        <v>1.9E-2</v>
      </c>
      <c r="N38" s="65">
        <v>1.6E-2</v>
      </c>
      <c r="O38" s="65">
        <v>1.0999999999999999E-2</v>
      </c>
      <c r="P38" s="65">
        <v>8.0000000000000002E-3</v>
      </c>
      <c r="Q38" s="60"/>
    </row>
    <row r="39" spans="1:18" ht="24">
      <c r="A39" s="65">
        <v>2</v>
      </c>
      <c r="B39" s="66" t="s">
        <v>217</v>
      </c>
      <c r="C39" s="67">
        <f>C6</f>
        <v>42185306000</v>
      </c>
      <c r="D39" s="68">
        <f>IF(C39/1000000000=INDEX($F$37:$P$37,1,MATCH(C39/1000000000,$F$37:$P$37)),HLOOKUP(C39/1000000000,$F$37:$P$39,3),
ROUND(HLOOKUP(C39/1000000000,$F$37:$P$39,3)-((HLOOKUP(C39/1000000000,$F$37:$P$39,3)-INDEX($F$37:$P$39,3,MATCH(C39/1000000000,$F$37:$P$37)+1))/((
INDEX($F$37:$P$39,1,MATCH(C39/1000000000,$F$37:$P$37)+1)-INDEX($F$37:$P$39,1,MATCH(C39/1000000000,$F$37:$P$37)))*1000000000) * (C39-INDEX($F$37:$P$39,1,MATCH(C39/1000000000,$F$37:$P$37))*1000000000)),4))</f>
        <v>3.7900000000000003E-2</v>
      </c>
      <c r="E39" s="69">
        <f>D39%*C39</f>
        <v>15988230.974000001</v>
      </c>
      <c r="F39" s="65">
        <v>0.158</v>
      </c>
      <c r="G39" s="65">
        <v>9.5000000000000001E-2</v>
      </c>
      <c r="H39" s="65">
        <v>6.6000000000000003E-2</v>
      </c>
      <c r="I39" s="65">
        <v>5.8999999999999997E-2</v>
      </c>
      <c r="J39" s="65">
        <v>4.7E-2</v>
      </c>
      <c r="K39" s="65">
        <v>3.2000000000000001E-2</v>
      </c>
      <c r="L39" s="65">
        <v>2.4E-2</v>
      </c>
      <c r="M39" s="65">
        <v>0.02</v>
      </c>
      <c r="N39" s="65">
        <v>1.7000000000000001E-2</v>
      </c>
      <c r="O39" s="65"/>
      <c r="P39" s="65"/>
      <c r="Q39" s="60"/>
    </row>
    <row r="40" spans="1:18">
      <c r="A40" s="60"/>
      <c r="B40" s="60"/>
      <c r="C40" s="60"/>
      <c r="D40" s="60"/>
      <c r="E40" s="60"/>
      <c r="F40" s="60"/>
      <c r="G40" s="60"/>
      <c r="H40" s="60"/>
      <c r="I40" s="60"/>
      <c r="J40" s="60"/>
      <c r="K40" s="60"/>
      <c r="L40" s="60"/>
      <c r="M40" s="60"/>
      <c r="N40" s="60"/>
      <c r="O40" s="60"/>
      <c r="P40" s="60"/>
      <c r="Q40" s="60"/>
      <c r="R40" s="60"/>
    </row>
    <row r="41" spans="1:18">
      <c r="A41" s="60"/>
      <c r="B41" s="60"/>
      <c r="C41" s="60"/>
      <c r="D41" s="60"/>
      <c r="E41" s="60"/>
      <c r="F41" s="60"/>
      <c r="G41" s="60"/>
      <c r="H41" s="60"/>
      <c r="I41" s="60"/>
      <c r="J41" s="60"/>
      <c r="K41" s="60"/>
      <c r="L41" s="60"/>
      <c r="M41" s="60"/>
      <c r="N41" s="60"/>
      <c r="O41" s="60"/>
      <c r="P41" s="60"/>
      <c r="Q41" s="60"/>
      <c r="R41" s="60"/>
    </row>
    <row r="42" spans="1:18">
      <c r="A42" s="60"/>
      <c r="B42" s="61" t="s">
        <v>222</v>
      </c>
      <c r="C42" s="62"/>
      <c r="D42" s="62"/>
      <c r="E42" s="62"/>
      <c r="F42" s="62"/>
      <c r="G42" s="62"/>
      <c r="H42" s="62"/>
      <c r="I42" s="62"/>
      <c r="J42" s="62"/>
      <c r="K42" s="62"/>
      <c r="L42" s="62"/>
      <c r="M42" s="62"/>
      <c r="N42" s="62"/>
      <c r="O42" s="62"/>
      <c r="P42" s="62"/>
      <c r="Q42" s="60"/>
      <c r="R42" s="60"/>
    </row>
    <row r="43" spans="1:18">
      <c r="A43" s="80"/>
      <c r="B43" s="60"/>
      <c r="C43" s="60"/>
      <c r="D43" s="60"/>
      <c r="E43" s="60"/>
      <c r="F43" s="60"/>
      <c r="G43" s="60"/>
      <c r="H43" s="60"/>
      <c r="I43" s="60"/>
      <c r="J43" s="60"/>
      <c r="K43" s="60"/>
      <c r="L43" s="60"/>
      <c r="M43" s="60"/>
      <c r="N43" s="60"/>
      <c r="O43" s="60"/>
      <c r="P43" s="60"/>
      <c r="Q43" s="60"/>
      <c r="R43" s="60"/>
    </row>
    <row r="44" spans="1:18" ht="15.75" customHeight="1">
      <c r="A44" s="243" t="s">
        <v>209</v>
      </c>
      <c r="B44" s="243" t="s">
        <v>210</v>
      </c>
      <c r="C44" s="243" t="s">
        <v>211</v>
      </c>
      <c r="D44" s="243" t="s">
        <v>212</v>
      </c>
      <c r="E44" s="245" t="s">
        <v>174</v>
      </c>
      <c r="F44" s="249" t="s">
        <v>213</v>
      </c>
      <c r="G44" s="249"/>
      <c r="H44" s="249"/>
      <c r="I44" s="249"/>
      <c r="J44" s="249"/>
      <c r="K44" s="249"/>
      <c r="L44" s="249"/>
      <c r="M44" s="249"/>
      <c r="N44" s="249"/>
      <c r="O44" s="249"/>
      <c r="P44" s="249"/>
      <c r="Q44" s="249"/>
      <c r="R44" s="60"/>
    </row>
    <row r="45" spans="1:18">
      <c r="A45" s="244"/>
      <c r="B45" s="244"/>
      <c r="C45" s="244"/>
      <c r="D45" s="244"/>
      <c r="E45" s="246"/>
      <c r="F45" s="64">
        <v>0</v>
      </c>
      <c r="G45" s="64">
        <v>7</v>
      </c>
      <c r="H45" s="64">
        <v>15</v>
      </c>
      <c r="I45" s="64">
        <v>20</v>
      </c>
      <c r="J45" s="64">
        <v>30</v>
      </c>
      <c r="K45" s="64">
        <v>50</v>
      </c>
      <c r="L45" s="64">
        <v>100</v>
      </c>
      <c r="M45" s="64">
        <v>150</v>
      </c>
      <c r="N45" s="64">
        <v>200</v>
      </c>
      <c r="O45" s="72">
        <v>500</v>
      </c>
      <c r="P45" s="72">
        <v>1000</v>
      </c>
      <c r="Q45" s="72"/>
      <c r="R45" s="60"/>
    </row>
    <row r="46" spans="1:18" ht="24">
      <c r="A46" s="65">
        <v>1</v>
      </c>
      <c r="B46" s="66" t="s">
        <v>214</v>
      </c>
      <c r="C46" s="67">
        <f>C5</f>
        <v>170764298777.60001</v>
      </c>
      <c r="D46" s="68">
        <f>IF(C46/1000000000=INDEX($F$45:$Q$45,1,MATCH(C46/1000000000,$F$45:$Q$45)),HLOOKUP(C46/1000000000,$F$45:$Q$47,2),
ROUND(HLOOKUP(C46/1000000000,$F$45:$Q$47,2)-((HLOOKUP(C46/1000000000,$F$45:$Q$47,2)-INDEX($F$45:$Q$47,2,MATCH(C46/1000000000,$F$45:$Q$45)+1))/((
INDEX($F$45:$Q$47,1,MATCH(C46/1000000000,$F$45:$Q$45)+1)-INDEX($F$45:$Q$47,1,MATCH(C46/1000000000,$F$45:$Q$45)))*1000000000) * (C46-INDEX($F$45:$Q$47,1,MATCH(C46/1000000000,$F$45:$Q$45))*1000000000)),4))</f>
        <v>1.4200000000000001E-2</v>
      </c>
      <c r="E46" s="69">
        <f>D46%*C46</f>
        <v>24248530.426419202</v>
      </c>
      <c r="F46" s="79">
        <v>7.8E-2</v>
      </c>
      <c r="G46" s="79">
        <v>7.8E-2</v>
      </c>
      <c r="H46" s="65">
        <v>0.05</v>
      </c>
      <c r="I46" s="65">
        <v>4.3999999999999997E-2</v>
      </c>
      <c r="J46" s="65">
        <v>3.4000000000000002E-2</v>
      </c>
      <c r="K46" s="65">
        <v>2.5999999999999999E-2</v>
      </c>
      <c r="L46" s="65">
        <v>1.7999999999999999E-2</v>
      </c>
      <c r="M46" s="65">
        <v>1.4999999999999999E-2</v>
      </c>
      <c r="N46" s="65">
        <v>1.2999999999999999E-2</v>
      </c>
      <c r="O46" s="65">
        <v>0.01</v>
      </c>
      <c r="P46" s="65">
        <v>7.0000000000000001E-3</v>
      </c>
      <c r="Q46" s="65"/>
      <c r="R46" s="60"/>
    </row>
    <row r="47" spans="1:18" ht="24">
      <c r="A47" s="65">
        <v>2</v>
      </c>
      <c r="B47" s="66" t="s">
        <v>217</v>
      </c>
      <c r="C47" s="67">
        <f>C6</f>
        <v>42185306000</v>
      </c>
      <c r="D47" s="68">
        <f>IF(C47/1000000000=INDEX($F$45:$Q$45,1,MATCH(C47/1000000000,$F$45:$Q$45)),HLOOKUP(C47/1000000000,$F$45:$Q$47,3),
ROUND(HLOOKUP(C47/1000000000,$F$45:$Q$47,3)-((HLOOKUP(C47/1000000000,$F$45:$Q$47,3)-INDEX($F$45:$Q$47,3,MATCH(C47/1000000000,$F$45:$Q$45)+1))/((
INDEX($F$45:$Q$47,1,MATCH(C47/1000000000,$F$45:$Q$45)+1)-INDEX($F$45:$Q$47,1,MATCH(C47/1000000000,$F$45:$Q$45)))*1000000000) * (C47-INDEX($F$45:$Q$47,1,MATCH(C47/1000000000,$F$45:$Q$45))*1000000000)),4))</f>
        <v>3.15E-2</v>
      </c>
      <c r="E47" s="69">
        <f>D47%*C47</f>
        <v>13288371.390000001</v>
      </c>
      <c r="F47" s="79">
        <v>8.5000000000000006E-2</v>
      </c>
      <c r="G47" s="79">
        <v>8.5000000000000006E-2</v>
      </c>
      <c r="H47" s="65">
        <v>5.3999999999999999E-2</v>
      </c>
      <c r="I47" s="65">
        <v>4.8000000000000001E-2</v>
      </c>
      <c r="J47" s="65">
        <v>3.6999999999999998E-2</v>
      </c>
      <c r="K47" s="65">
        <v>2.8000000000000001E-2</v>
      </c>
      <c r="L47" s="65">
        <v>1.9E-2</v>
      </c>
      <c r="M47" s="65">
        <v>1.6E-2</v>
      </c>
      <c r="N47" s="65">
        <v>1.4E-2</v>
      </c>
      <c r="O47" s="65"/>
      <c r="P47" s="65"/>
      <c r="Q47" s="65"/>
      <c r="R47" s="60"/>
    </row>
    <row r="48" spans="1:18">
      <c r="A48" s="60"/>
      <c r="B48" s="60"/>
      <c r="C48" s="60"/>
      <c r="D48" s="60"/>
      <c r="E48" s="60"/>
      <c r="F48" s="60"/>
      <c r="G48" s="60"/>
      <c r="H48" s="60"/>
      <c r="I48" s="60"/>
      <c r="J48" s="60"/>
      <c r="K48" s="60"/>
      <c r="L48" s="60"/>
      <c r="M48" s="60"/>
      <c r="N48" s="60"/>
      <c r="O48" s="60"/>
      <c r="P48" s="60"/>
      <c r="Q48" s="60"/>
      <c r="R48" s="60"/>
    </row>
    <row r="49" spans="1:18" hidden="1">
      <c r="A49" s="60"/>
      <c r="B49" s="60"/>
      <c r="C49" s="60"/>
      <c r="D49" s="60"/>
      <c r="E49" s="60"/>
      <c r="F49" s="60"/>
      <c r="G49" s="60"/>
      <c r="H49" s="60"/>
      <c r="I49" s="60"/>
      <c r="J49" s="60"/>
      <c r="K49" s="60"/>
      <c r="L49" s="60"/>
      <c r="M49" s="60"/>
      <c r="N49" s="60"/>
      <c r="O49" s="60"/>
      <c r="P49" s="60"/>
      <c r="Q49" s="60"/>
      <c r="R49" s="60"/>
    </row>
    <row r="50" spans="1:18" hidden="1">
      <c r="A50" s="60"/>
      <c r="B50" s="61" t="s">
        <v>223</v>
      </c>
      <c r="C50" s="62"/>
      <c r="D50" s="62"/>
      <c r="E50" s="62"/>
      <c r="F50" s="62"/>
      <c r="G50" s="62"/>
      <c r="H50" s="62"/>
      <c r="I50" s="62"/>
      <c r="J50" s="62"/>
      <c r="K50" s="62"/>
      <c r="L50" s="62"/>
      <c r="M50" s="62"/>
      <c r="N50" s="62"/>
      <c r="O50" s="62"/>
      <c r="P50" s="62"/>
      <c r="Q50" s="62"/>
      <c r="R50" s="60"/>
    </row>
    <row r="51" spans="1:18" hidden="1">
      <c r="A51" s="80"/>
      <c r="B51" s="60"/>
      <c r="C51" s="60"/>
      <c r="D51" s="60"/>
      <c r="E51" s="60"/>
      <c r="F51" s="60"/>
      <c r="G51" s="60"/>
      <c r="H51" s="60"/>
      <c r="I51" s="60"/>
      <c r="J51" s="60"/>
      <c r="K51" s="60"/>
      <c r="L51" s="60"/>
      <c r="M51" s="60"/>
      <c r="N51" s="60"/>
      <c r="O51" s="60"/>
      <c r="P51" s="60"/>
      <c r="Q51" s="60"/>
      <c r="R51" s="60"/>
    </row>
    <row r="52" spans="1:18" ht="15.75" hidden="1" customHeight="1">
      <c r="A52" s="243" t="s">
        <v>209</v>
      </c>
      <c r="B52" s="243" t="s">
        <v>210</v>
      </c>
      <c r="C52" s="243" t="s">
        <v>211</v>
      </c>
      <c r="D52" s="243" t="s">
        <v>212</v>
      </c>
      <c r="E52" s="245" t="s">
        <v>174</v>
      </c>
      <c r="F52" s="249" t="s">
        <v>213</v>
      </c>
      <c r="G52" s="249"/>
      <c r="H52" s="249"/>
      <c r="I52" s="249"/>
      <c r="J52" s="249"/>
      <c r="K52" s="249"/>
      <c r="L52" s="249"/>
      <c r="M52" s="249"/>
      <c r="N52" s="249"/>
      <c r="O52" s="249"/>
      <c r="P52" s="249"/>
      <c r="Q52" s="249"/>
      <c r="R52" s="60"/>
    </row>
    <row r="53" spans="1:18" hidden="1">
      <c r="A53" s="244"/>
      <c r="B53" s="244"/>
      <c r="C53" s="244"/>
      <c r="D53" s="244"/>
      <c r="E53" s="246"/>
      <c r="F53" s="64">
        <v>0</v>
      </c>
      <c r="G53" s="64">
        <v>7</v>
      </c>
      <c r="H53" s="64">
        <v>15</v>
      </c>
      <c r="I53" s="64">
        <v>20</v>
      </c>
      <c r="J53" s="64">
        <v>30</v>
      </c>
      <c r="K53" s="64">
        <v>50</v>
      </c>
      <c r="L53" s="64">
        <v>100</v>
      </c>
      <c r="M53" s="64">
        <v>150</v>
      </c>
      <c r="N53" s="64">
        <v>200</v>
      </c>
      <c r="O53" s="72">
        <v>500</v>
      </c>
      <c r="P53" s="72">
        <v>1000</v>
      </c>
      <c r="Q53" s="72"/>
      <c r="R53" s="60"/>
    </row>
    <row r="54" spans="1:18" ht="24" hidden="1">
      <c r="A54" s="65">
        <v>1</v>
      </c>
      <c r="B54" s="66" t="s">
        <v>214</v>
      </c>
      <c r="C54" s="67" t="e">
        <v>#REF!</v>
      </c>
      <c r="D54" s="68" t="e">
        <f>IF(C54/1000000000=INDEX($F$53:$Q$53,1,MATCH(C54/1000000000,$F$53:$Q$53)),HLOOKUP(C54/1000000000,$F$53:$Q$54,2),
ROUND(HLOOKUP(C54/1000000000,$F$53:$Q$54,2)-((HLOOKUP(C54/1000000000,$F$53:$Q$54,2)-INDEX($F$53:$Q$54,2,MATCH(C54/1000000000,$F$53:$Q$53)+1))/((
INDEX($F$53:$Q$54,1,MATCH(C54/1000000000,$F$53:$Q$53)+1)-INDEX($F$53:$Q$54,1,MATCH(C54/1000000000,$F$53:$Q$53)))*1000000000) * (C54-INDEX($F$53:$Q$54,1,MATCH(C54/1000000000,$F$53:$Q$53))*1000000000)),4))</f>
        <v>#REF!</v>
      </c>
      <c r="E54" s="75"/>
      <c r="F54" s="65">
        <v>0.2424</v>
      </c>
      <c r="G54" s="65">
        <v>0.2424</v>
      </c>
      <c r="H54" s="65">
        <v>0.20319999999999999</v>
      </c>
      <c r="I54" s="65">
        <v>0.108</v>
      </c>
      <c r="J54" s="65">
        <v>6.6400000000000001E-2</v>
      </c>
      <c r="K54" s="65">
        <v>3.9199999999999999E-2</v>
      </c>
      <c r="L54" s="65">
        <v>3.2000000000000001E-2</v>
      </c>
      <c r="M54" s="65">
        <v>2.0799999999999999E-2</v>
      </c>
      <c r="N54" s="65">
        <v>1.7600000000000001E-2</v>
      </c>
      <c r="O54" s="65">
        <v>1.52E-2</v>
      </c>
      <c r="P54" s="65">
        <v>1.3599999999999999E-2</v>
      </c>
      <c r="Q54" s="65"/>
      <c r="R54" s="60"/>
    </row>
    <row r="55" spans="1:18" hidden="1">
      <c r="A55" s="60"/>
      <c r="B55" s="60"/>
      <c r="C55" s="60"/>
      <c r="D55" s="60"/>
      <c r="E55" s="60"/>
      <c r="F55" s="60"/>
      <c r="G55" s="60"/>
      <c r="H55" s="60"/>
      <c r="I55" s="60"/>
      <c r="J55" s="60"/>
      <c r="K55" s="60"/>
      <c r="L55" s="60"/>
      <c r="M55" s="60"/>
      <c r="N55" s="60"/>
      <c r="O55" s="60"/>
      <c r="P55" s="60"/>
      <c r="Q55" s="60"/>
      <c r="R55" s="60"/>
    </row>
    <row r="56" spans="1:18" hidden="1">
      <c r="A56" s="60"/>
      <c r="B56" s="60"/>
      <c r="C56" s="60"/>
      <c r="D56" s="60"/>
      <c r="E56" s="60"/>
      <c r="F56" s="60"/>
      <c r="G56" s="60"/>
      <c r="H56" s="60"/>
      <c r="I56" s="60"/>
      <c r="J56" s="60"/>
      <c r="K56" s="60"/>
      <c r="L56" s="60"/>
      <c r="M56" s="60"/>
      <c r="N56" s="60"/>
      <c r="O56" s="60"/>
      <c r="P56" s="60"/>
      <c r="Q56" s="60"/>
      <c r="R56" s="60"/>
    </row>
    <row r="57" spans="1:18">
      <c r="A57" s="60"/>
      <c r="B57" s="61" t="s">
        <v>224</v>
      </c>
      <c r="C57" s="62"/>
      <c r="D57" s="62"/>
      <c r="E57" s="62"/>
      <c r="F57" s="62"/>
      <c r="G57" s="62"/>
      <c r="H57" s="62"/>
      <c r="I57" s="62"/>
      <c r="J57" s="62"/>
      <c r="K57" s="62"/>
      <c r="L57" s="62"/>
      <c r="M57" s="62"/>
      <c r="N57" s="62"/>
      <c r="O57" s="62"/>
      <c r="P57" s="62"/>
      <c r="Q57" s="62"/>
      <c r="R57" s="60"/>
    </row>
    <row r="58" spans="1:18">
      <c r="A58" s="80"/>
      <c r="B58" s="60"/>
      <c r="C58" s="60"/>
      <c r="D58" s="60"/>
      <c r="E58" s="60"/>
      <c r="F58" s="60"/>
      <c r="G58" s="60"/>
      <c r="H58" s="60"/>
      <c r="I58" s="60"/>
      <c r="J58" s="60"/>
      <c r="K58" s="60"/>
      <c r="L58" s="60"/>
      <c r="M58" s="60"/>
      <c r="N58" s="60"/>
      <c r="O58" s="60"/>
      <c r="P58" s="60"/>
      <c r="Q58" s="60"/>
      <c r="R58" s="60"/>
    </row>
    <row r="59" spans="1:18" ht="15.75" customHeight="1">
      <c r="A59" s="243" t="s">
        <v>209</v>
      </c>
      <c r="B59" s="243" t="s">
        <v>210</v>
      </c>
      <c r="C59" s="243" t="s">
        <v>211</v>
      </c>
      <c r="D59" s="243" t="s">
        <v>212</v>
      </c>
      <c r="E59" s="245" t="s">
        <v>174</v>
      </c>
      <c r="F59" s="247" t="s">
        <v>213</v>
      </c>
      <c r="G59" s="248"/>
      <c r="H59" s="248"/>
      <c r="I59" s="248"/>
      <c r="J59" s="248"/>
      <c r="K59" s="248"/>
      <c r="L59" s="248"/>
      <c r="M59" s="248"/>
      <c r="N59" s="248"/>
      <c r="O59" s="248"/>
      <c r="P59" s="248"/>
      <c r="Q59" s="60"/>
    </row>
    <row r="60" spans="1:18">
      <c r="A60" s="244"/>
      <c r="B60" s="244"/>
      <c r="C60" s="244"/>
      <c r="D60" s="244"/>
      <c r="E60" s="246"/>
      <c r="F60" s="64">
        <v>0</v>
      </c>
      <c r="G60" s="64">
        <v>7</v>
      </c>
      <c r="H60" s="64">
        <v>15</v>
      </c>
      <c r="I60" s="64">
        <v>20</v>
      </c>
      <c r="J60" s="64">
        <v>30</v>
      </c>
      <c r="K60" s="64">
        <v>50</v>
      </c>
      <c r="L60" s="64">
        <v>100</v>
      </c>
      <c r="M60" s="64">
        <v>150</v>
      </c>
      <c r="N60" s="64">
        <v>200</v>
      </c>
      <c r="O60" s="72">
        <v>500</v>
      </c>
      <c r="P60" s="72">
        <v>1000</v>
      </c>
      <c r="Q60" s="60"/>
    </row>
    <row r="61" spans="1:18" ht="24">
      <c r="A61" s="65">
        <v>1</v>
      </c>
      <c r="B61" s="66" t="s">
        <v>214</v>
      </c>
      <c r="C61" s="67">
        <f>C5</f>
        <v>170764298777.60001</v>
      </c>
      <c r="D61" s="68">
        <f>IF(C61/1000000000=INDEX($F$60:$P$60,1,MATCH(C61/1000000000,$F$60:$P$60)),HLOOKUP(C61/1000000000,$F$60:$P$62,2),
ROUND(HLOOKUP(C61/1000000000,$F$60:$P$62,2)-((HLOOKUP(C61/1000000000,$F$60:$P$62,2)-INDEX($F$60:$P$62,2,MATCH(C61/1000000000,$F$60:$P$60)+1))/((
INDEX($F$60:$P$62,1,MATCH(C61/1000000000,$F$60:$P$60)+1)-INDEX($F$60:$P$62,1,MATCH(C61/1000000000,$F$60:$P$60)))*1000000000) * (C61-INDEX($F$60:$P$62,1,MATCH(C61/1000000000,$F$60:$P$60))*1000000000)),4))</f>
        <v>6.8699999999999997E-2</v>
      </c>
      <c r="E61" s="69">
        <f>D61%*C61</f>
        <v>117315073.2602112</v>
      </c>
      <c r="F61" s="65">
        <v>0.28299999999999997</v>
      </c>
      <c r="G61" s="65">
        <v>0.28299999999999997</v>
      </c>
      <c r="H61" s="65">
        <v>0.22800000000000001</v>
      </c>
      <c r="I61" s="65">
        <v>0.20599999999999999</v>
      </c>
      <c r="J61" s="81">
        <v>0.17199999999999999</v>
      </c>
      <c r="K61" s="65">
        <v>0.12</v>
      </c>
      <c r="L61" s="65">
        <v>7.8E-2</v>
      </c>
      <c r="M61" s="65">
        <v>7.1999999999999995E-2</v>
      </c>
      <c r="N61" s="65">
        <v>6.4000000000000001E-2</v>
      </c>
      <c r="O61" s="65">
        <v>5.2999999999999999E-2</v>
      </c>
      <c r="P61" s="65">
        <v>4.1000000000000002E-2</v>
      </c>
      <c r="Q61" s="60"/>
    </row>
    <row r="62" spans="1:18" ht="24">
      <c r="A62" s="65">
        <v>2</v>
      </c>
      <c r="B62" s="66" t="s">
        <v>217</v>
      </c>
      <c r="C62" s="67">
        <f>C6</f>
        <v>42185306000</v>
      </c>
      <c r="D62" s="68">
        <f>IF(C62/1000000000=INDEX($F$60:$P$60,1,MATCH(C62/1000000000,$F$60:$P$60)),HLOOKUP(C62/1000000000,$F$60:$P$62,3),
ROUND(HLOOKUP(C62/1000000000,$F$60:$P$62,3)-((HLOOKUP(C62/1000000000,$F$60:$P$62,3)-INDEX($F$60:$P$62,3,MATCH(C62/1000000000,$F$60:$P$60)+1))/((
INDEX($F$60:$P$62,1,MATCH(C62/1000000000,$F$60:$P$60)+1)-INDEX($F$60:$P$62,1,MATCH(C62/1000000000,$F$60:$P$60)))*1000000000) * (C62-INDEX($F$60:$P$62,1,MATCH(C62/1000000000,$F$60:$P$60))*1000000000)),4))</f>
        <v>0.21440000000000001</v>
      </c>
      <c r="E62" s="69">
        <f>D62%*C62</f>
        <v>90445296.06400001</v>
      </c>
      <c r="F62" s="65">
        <v>0.40500000000000003</v>
      </c>
      <c r="G62" s="65">
        <v>0.40500000000000003</v>
      </c>
      <c r="H62" s="65">
        <v>0.33600000000000002</v>
      </c>
      <c r="I62" s="65">
        <v>0.311</v>
      </c>
      <c r="J62" s="65">
        <v>0.26500000000000001</v>
      </c>
      <c r="K62" s="65">
        <v>0.182</v>
      </c>
      <c r="L62" s="65">
        <v>0.11899999999999999</v>
      </c>
      <c r="M62" s="65">
        <v>0.109</v>
      </c>
      <c r="N62" s="65">
        <v>0.10199999999999999</v>
      </c>
      <c r="O62" s="65"/>
      <c r="P62" s="65"/>
      <c r="Q62" s="60"/>
    </row>
    <row r="63" spans="1:18">
      <c r="A63" s="60"/>
      <c r="B63" s="60"/>
      <c r="C63" s="60"/>
      <c r="D63" s="60"/>
      <c r="E63" s="60"/>
      <c r="F63" s="60"/>
      <c r="G63" s="60"/>
      <c r="H63" s="60"/>
      <c r="I63" s="60"/>
      <c r="J63" s="60"/>
      <c r="K63" s="60"/>
      <c r="L63" s="60"/>
      <c r="M63" s="60"/>
      <c r="N63" s="60"/>
      <c r="O63" s="60"/>
      <c r="P63" s="60"/>
      <c r="Q63" s="60"/>
      <c r="R63" s="60"/>
    </row>
    <row r="64" spans="1:18">
      <c r="A64" s="60"/>
      <c r="B64" s="60"/>
      <c r="C64" s="60"/>
      <c r="D64" s="60"/>
      <c r="E64" s="60"/>
      <c r="F64" s="60"/>
      <c r="G64" s="60"/>
      <c r="H64" s="60"/>
      <c r="I64" s="60"/>
      <c r="J64" s="60"/>
      <c r="K64" s="60"/>
      <c r="L64" s="60"/>
      <c r="M64" s="60"/>
      <c r="N64" s="60"/>
      <c r="O64" s="60"/>
      <c r="P64" s="60"/>
      <c r="Q64" s="60"/>
      <c r="R64" s="60"/>
    </row>
    <row r="65" spans="1:18">
      <c r="A65" s="60"/>
      <c r="B65" s="61" t="s">
        <v>225</v>
      </c>
      <c r="C65" s="62"/>
      <c r="D65" s="62"/>
      <c r="E65" s="62"/>
      <c r="F65" s="62"/>
      <c r="G65" s="62"/>
      <c r="H65" s="62"/>
      <c r="I65" s="62"/>
      <c r="J65" s="62"/>
      <c r="K65" s="62"/>
      <c r="L65" s="62"/>
      <c r="M65" s="62"/>
      <c r="N65" s="62"/>
      <c r="O65" s="62"/>
      <c r="P65" s="62"/>
      <c r="Q65" s="60"/>
      <c r="R65" s="60"/>
    </row>
    <row r="66" spans="1:18">
      <c r="A66" s="80"/>
      <c r="B66" s="60"/>
      <c r="C66" s="60"/>
      <c r="D66" s="60"/>
      <c r="E66" s="60"/>
      <c r="F66" s="60"/>
      <c r="G66" s="60"/>
      <c r="H66" s="60"/>
      <c r="I66" s="60"/>
      <c r="J66" s="60"/>
      <c r="K66" s="60"/>
      <c r="L66" s="60"/>
      <c r="M66" s="60"/>
      <c r="N66" s="60"/>
      <c r="O66" s="60"/>
      <c r="P66" s="60"/>
      <c r="Q66" s="60"/>
      <c r="R66" s="60"/>
    </row>
    <row r="67" spans="1:18" ht="15.75" customHeight="1">
      <c r="A67" s="243" t="s">
        <v>209</v>
      </c>
      <c r="B67" s="243" t="s">
        <v>210</v>
      </c>
      <c r="C67" s="243" t="s">
        <v>211</v>
      </c>
      <c r="D67" s="243" t="s">
        <v>212</v>
      </c>
      <c r="E67" s="245" t="s">
        <v>174</v>
      </c>
      <c r="F67" s="247" t="s">
        <v>213</v>
      </c>
      <c r="G67" s="248"/>
      <c r="H67" s="248"/>
      <c r="I67" s="248"/>
      <c r="J67" s="248"/>
      <c r="K67" s="248"/>
      <c r="L67" s="248"/>
      <c r="M67" s="248"/>
      <c r="N67" s="248"/>
      <c r="O67" s="248"/>
      <c r="P67" s="248"/>
      <c r="Q67" s="60"/>
    </row>
    <row r="68" spans="1:18">
      <c r="A68" s="244"/>
      <c r="B68" s="244"/>
      <c r="C68" s="244"/>
      <c r="D68" s="244"/>
      <c r="E68" s="246"/>
      <c r="F68" s="64">
        <v>0</v>
      </c>
      <c r="G68" s="64">
        <v>7</v>
      </c>
      <c r="H68" s="64">
        <v>15</v>
      </c>
      <c r="I68" s="64">
        <v>20</v>
      </c>
      <c r="J68" s="64">
        <v>30</v>
      </c>
      <c r="K68" s="64">
        <v>50</v>
      </c>
      <c r="L68" s="64">
        <v>100</v>
      </c>
      <c r="M68" s="64">
        <v>150</v>
      </c>
      <c r="N68" s="64">
        <v>200</v>
      </c>
      <c r="O68" s="72">
        <v>500</v>
      </c>
      <c r="P68" s="72">
        <v>1000</v>
      </c>
      <c r="Q68" s="60"/>
    </row>
    <row r="69" spans="1:18" ht="24">
      <c r="A69" s="65">
        <v>1</v>
      </c>
      <c r="B69" s="66" t="s">
        <v>214</v>
      </c>
      <c r="C69" s="67">
        <f>C5</f>
        <v>170764298777.60001</v>
      </c>
      <c r="D69" s="68">
        <f>IF(C69/1000000000=INDEX($F$68:$P$68,1,MATCH(C69/1000000000,$F$68:$P$68)),HLOOKUP(C69/1000000000,$F$68:$P$70,2),
ROUND(HLOOKUP(C69/1000000000,$F$68:$P$70,2)-((HLOOKUP(C69/1000000000,$F$68:$P$70,2)-INDEX($F$68:$P$70,2,MATCH(C69/1000000000,$F$68:$P$68)+1))/((
INDEX($F$68:$P$70,1,MATCH(C69/1000000000,$F$68:$P$68)+1)-INDEX($F$68:$P$70,1,MATCH(C69/1000000000,$F$68:$P$68)))*1000000000) * (C69-INDEX($F$68:$P$70,1,MATCH(C69/1000000000,$F$68:$P$68))*1000000000)),4))</f>
        <v>0.26640000000000003</v>
      </c>
      <c r="E69" s="69">
        <f>D69%*C69</f>
        <v>454916091.94352645</v>
      </c>
      <c r="F69" s="79">
        <v>0.71799999999999997</v>
      </c>
      <c r="G69" s="79">
        <v>0.71799999999999997</v>
      </c>
      <c r="H69" s="79">
        <v>0.60199999999999998</v>
      </c>
      <c r="I69" s="79">
        <v>0.58299999999999996</v>
      </c>
      <c r="J69" s="79">
        <v>0.52300000000000002</v>
      </c>
      <c r="K69" s="79">
        <v>0.46800000000000003</v>
      </c>
      <c r="L69" s="79">
        <v>0.311</v>
      </c>
      <c r="M69" s="79">
        <v>0.27800000000000002</v>
      </c>
      <c r="N69" s="79">
        <v>0.25</v>
      </c>
      <c r="O69" s="79">
        <v>0.217</v>
      </c>
      <c r="P69" s="79">
        <v>0.14299999999999999</v>
      </c>
      <c r="Q69" s="60"/>
    </row>
    <row r="70" spans="1:18" ht="24">
      <c r="A70" s="65">
        <v>2</v>
      </c>
      <c r="B70" s="66" t="s">
        <v>217</v>
      </c>
      <c r="C70" s="67">
        <f>C6</f>
        <v>42185306000</v>
      </c>
      <c r="D70" s="68">
        <f>IF(C70/1000000000=INDEX($F$68:$P$68,1,MATCH(C70/1000000000,$F$68:$P$68)),HLOOKUP(C70/1000000000,$F$68:$P$70,3),
ROUND(HLOOKUP(C70/1000000000,$F$68:$P$70,3)-((HLOOKUP(C70/1000000000,$F$68:$P$70,3)-INDEX($F$68:$P$70,3,MATCH(C70/1000000000,$F$68:$P$68)+1))/((
INDEX($F$68:$P$70,1,MATCH(C70/1000000000,$F$68:$P$68)+1)-INDEX($F$68:$P$70,1,MATCH(C70/1000000000,$F$68:$P$68)))*1000000000) * (C70-INDEX($F$68:$P$70,1,MATCH(C70/1000000000,$F$68:$P$68))*1000000000)),4))</f>
        <v>1.6500999999999999</v>
      </c>
      <c r="E70" s="69">
        <f>D70%*C70</f>
        <v>696099734.30599988</v>
      </c>
      <c r="F70" s="79">
        <v>2.0630000000000002</v>
      </c>
      <c r="G70" s="79">
        <v>2.0630000000000002</v>
      </c>
      <c r="H70" s="79">
        <v>1.931</v>
      </c>
      <c r="I70" s="79">
        <v>1.833</v>
      </c>
      <c r="J70" s="79">
        <v>1.736</v>
      </c>
      <c r="K70" s="79">
        <v>1.595</v>
      </c>
      <c r="L70" s="79">
        <v>1.22</v>
      </c>
      <c r="M70" s="79">
        <v>1.091</v>
      </c>
      <c r="N70" s="79">
        <v>0.95599999999999996</v>
      </c>
      <c r="O70" s="79"/>
      <c r="P70" s="79"/>
      <c r="Q70" s="60"/>
    </row>
    <row r="73" spans="1:18" hidden="1">
      <c r="B73" s="61" t="s">
        <v>226</v>
      </c>
    </row>
    <row r="74" spans="1:18" hidden="1"/>
    <row r="75" spans="1:18" ht="15" hidden="1" customHeight="1">
      <c r="A75" s="243" t="s">
        <v>209</v>
      </c>
      <c r="B75" s="243" t="s">
        <v>210</v>
      </c>
      <c r="C75" s="243" t="s">
        <v>211</v>
      </c>
      <c r="D75" s="243" t="s">
        <v>212</v>
      </c>
      <c r="E75" s="245" t="s">
        <v>174</v>
      </c>
      <c r="F75" s="241" t="s">
        <v>213</v>
      </c>
      <c r="G75" s="242"/>
      <c r="H75" s="242"/>
      <c r="I75" s="242"/>
      <c r="J75" s="242"/>
      <c r="K75" s="242"/>
      <c r="L75" s="242"/>
      <c r="M75" s="242"/>
      <c r="N75" s="242"/>
      <c r="O75" s="242"/>
      <c r="P75" s="242"/>
    </row>
    <row r="76" spans="1:18" hidden="1">
      <c r="A76" s="244"/>
      <c r="B76" s="244"/>
      <c r="C76" s="244"/>
      <c r="D76" s="244"/>
      <c r="E76" s="246"/>
      <c r="F76" s="82">
        <v>0</v>
      </c>
      <c r="G76" s="82">
        <v>15</v>
      </c>
      <c r="H76" s="82">
        <v>25</v>
      </c>
      <c r="I76" s="82">
        <v>50</v>
      </c>
      <c r="J76" s="82">
        <v>100</v>
      </c>
      <c r="K76" s="82">
        <v>200</v>
      </c>
      <c r="L76" s="82">
        <v>500</v>
      </c>
      <c r="M76" s="82">
        <v>1000</v>
      </c>
      <c r="N76" s="82">
        <v>2000</v>
      </c>
      <c r="O76" s="82">
        <v>5000</v>
      </c>
      <c r="P76" s="82">
        <v>10000</v>
      </c>
    </row>
    <row r="77" spans="1:18" ht="26.25" hidden="1" customHeight="1">
      <c r="A77" s="65">
        <v>1</v>
      </c>
      <c r="B77" s="66" t="s">
        <v>227</v>
      </c>
      <c r="C77" s="67" t="e">
        <v>#REF!</v>
      </c>
      <c r="D77" s="68" t="e">
        <f>IF(C77/1000000000=INDEX($F$76:$P$76,1,MATCH(C77/1000000000,$F$76:$P$76)),HLOOKUP(C77/1000000000,$F$76:$P$77,2),
ROUND(HLOOKUP(C77/1000000000,$F$76:$P$77,2)-((HLOOKUP(C77/1000000000,$F$76:$P$77,2)-INDEX($F$76:$P$77,2,MATCH(C77/1000000000,$F$76:$P$76)+1))/((
INDEX($F$76:$P$77,1,MATCH(C77/1000000000,$F$76:$P$76)+1)-INDEX($F$76:$P$77,1,MATCH(C77/1000000000,$F$76:$P$76)))*1000000000) * (C77-INDEX($F$76:$P$77,1,MATCH(C77/1000000000,$F$76:$P$76))*1000000000)),4))</f>
        <v>#REF!</v>
      </c>
      <c r="E77" s="75"/>
      <c r="F77" s="79">
        <v>1.9E-2</v>
      </c>
      <c r="G77" s="79">
        <v>1.9E-2</v>
      </c>
      <c r="H77" s="79">
        <v>1.7000000000000001E-2</v>
      </c>
      <c r="I77" s="79">
        <v>1.4999999999999999E-2</v>
      </c>
      <c r="J77" s="79">
        <v>1.2500000000000001E-2</v>
      </c>
      <c r="K77" s="79">
        <v>0.01</v>
      </c>
      <c r="L77" s="79">
        <v>7.4999999999999997E-3</v>
      </c>
      <c r="M77" s="79">
        <v>4.7000000000000002E-3</v>
      </c>
      <c r="N77" s="79">
        <v>2.5000000000000001E-3</v>
      </c>
      <c r="O77" s="79">
        <v>2E-3</v>
      </c>
      <c r="P77" s="79">
        <v>1E-3</v>
      </c>
    </row>
    <row r="78" spans="1:18" hidden="1"/>
    <row r="80" spans="1:18">
      <c r="B80" s="61" t="s">
        <v>228</v>
      </c>
    </row>
    <row r="82" spans="1:13" ht="15" customHeight="1">
      <c r="A82" s="243" t="s">
        <v>209</v>
      </c>
      <c r="B82" s="243" t="s">
        <v>210</v>
      </c>
      <c r="C82" s="243" t="s">
        <v>211</v>
      </c>
      <c r="D82" s="243" t="s">
        <v>212</v>
      </c>
      <c r="E82" s="245" t="s">
        <v>174</v>
      </c>
      <c r="F82" s="241" t="s">
        <v>213</v>
      </c>
      <c r="G82" s="242"/>
      <c r="H82" s="242"/>
      <c r="I82" s="242"/>
      <c r="J82" s="242"/>
      <c r="K82" s="242"/>
      <c r="L82" s="242"/>
      <c r="M82" s="242"/>
    </row>
    <row r="83" spans="1:13">
      <c r="A83" s="244"/>
      <c r="B83" s="244"/>
      <c r="C83" s="244"/>
      <c r="D83" s="244"/>
      <c r="E83" s="246"/>
      <c r="F83" s="82">
        <v>0</v>
      </c>
      <c r="G83" s="82">
        <v>5</v>
      </c>
      <c r="H83" s="82">
        <v>10</v>
      </c>
      <c r="I83" s="82">
        <v>50</v>
      </c>
      <c r="J83" s="82">
        <v>100</v>
      </c>
      <c r="K83" s="82">
        <v>500</v>
      </c>
      <c r="L83" s="82">
        <v>1000</v>
      </c>
      <c r="M83" s="82">
        <v>10000</v>
      </c>
    </row>
    <row r="84" spans="1:13">
      <c r="A84" s="65">
        <v>1</v>
      </c>
      <c r="B84" s="66" t="s">
        <v>229</v>
      </c>
      <c r="C84" s="67">
        <v>229977000000</v>
      </c>
      <c r="D84" s="68">
        <f>IF(C84/1000000000=INDEX($F$83:$M$83,1,MATCH(C84/1000000000,$F$83:$M$83)),HLOOKUP(C84/1000000000,$F$83:$M$85,2),
ROUND(HLOOKUP(C84/1000000000,$F$83:$M$85,2)-((HLOOKUP(C84/1000000000,$F$83:$M$85,2)-INDEX($F$83:$M$85,2,MATCH(C84/1000000000,$F$83:$M$83)+1))/((
INDEX($F$83:$M$85,1,MATCH(C84/1000000000,$F$83:$M$83)+1)-INDEX($F$83:$M$85,1,MATCH(C84/1000000000,$F$83:$M$83)))*1000000000) * (C84-INDEX($F$83:$M$85,1,MATCH(C84/1000000000,$F$83:$M$83))*1000000000)),4))</f>
        <v>0.1958</v>
      </c>
      <c r="E84" s="69">
        <f>D84%*C84</f>
        <v>450294966</v>
      </c>
      <c r="F84" s="79">
        <v>0.56999999999999995</v>
      </c>
      <c r="G84" s="79">
        <v>0.56999999999999995</v>
      </c>
      <c r="H84" s="79">
        <v>0.39</v>
      </c>
      <c r="I84" s="79">
        <v>0.28499999999999998</v>
      </c>
      <c r="J84" s="79">
        <v>0.22500000000000001</v>
      </c>
      <c r="K84" s="79">
        <v>0.13500000000000001</v>
      </c>
      <c r="L84" s="79">
        <v>0.09</v>
      </c>
      <c r="M84" s="79">
        <v>4.8000000000000001E-2</v>
      </c>
    </row>
    <row r="85" spans="1:13">
      <c r="A85" s="65">
        <v>2</v>
      </c>
      <c r="B85" s="66" t="s">
        <v>230</v>
      </c>
      <c r="C85" s="67">
        <f>C84</f>
        <v>229977000000</v>
      </c>
      <c r="D85" s="68">
        <f>IF(C84/1000000000=INDEX($F$83:$M$83,1,MATCH(C84/1000000000,$F$83:$M$83)),HLOOKUP(C84/1000000000,$F$83:$M$85,3),
ROUND(HLOOKUP(C84/1000000000,$F$83:$M$85,3)-((HLOOKUP(C84/1000000000,$F$83:$M$85,3)-INDEX($F$83:$M$85,3,MATCH(C84/1000000000,$F$83:$M$83)+1))/((
INDEX($F$83:$M$85,1,MATCH(C84/1000000000,$F$83:$M$83)+1)-INDEX($F$83:$M$85,1,MATCH(C84/1000000000,$F$83:$M$83)))*1000000000) * (C84-INDEX($F$83:$M$85,1,MATCH(C84/1000000000,$F$83:$M$83))*1000000000)),4))</f>
        <v>0.29630000000000001</v>
      </c>
      <c r="E85" s="69">
        <f>D85%*C85</f>
        <v>681421851</v>
      </c>
      <c r="F85" s="79">
        <v>0.96</v>
      </c>
      <c r="G85" s="79">
        <v>0.96</v>
      </c>
      <c r="H85" s="79">
        <v>0.64500000000000002</v>
      </c>
      <c r="I85" s="79">
        <v>0.45</v>
      </c>
      <c r="J85" s="79">
        <v>0.34499999999999997</v>
      </c>
      <c r="K85" s="79">
        <v>0.19500000000000001</v>
      </c>
      <c r="L85" s="79">
        <v>0.129</v>
      </c>
      <c r="M85" s="79">
        <v>6.9000000000000006E-2</v>
      </c>
    </row>
    <row r="88" spans="1:13">
      <c r="L88" s="219"/>
    </row>
    <row r="89" spans="1:13">
      <c r="L89" s="219"/>
    </row>
  </sheetData>
  <mergeCells count="66">
    <mergeCell ref="F3:P3"/>
    <mergeCell ref="A3:A4"/>
    <mergeCell ref="B3:B4"/>
    <mergeCell ref="C3:C4"/>
    <mergeCell ref="D3:D4"/>
    <mergeCell ref="E3:E4"/>
    <mergeCell ref="F19:P19"/>
    <mergeCell ref="A11:A12"/>
    <mergeCell ref="B11:B12"/>
    <mergeCell ref="C11:C12"/>
    <mergeCell ref="D11:D12"/>
    <mergeCell ref="E11:E12"/>
    <mergeCell ref="F11:P11"/>
    <mergeCell ref="A19:A20"/>
    <mergeCell ref="B19:B20"/>
    <mergeCell ref="C19:C20"/>
    <mergeCell ref="D19:D20"/>
    <mergeCell ref="E19:E20"/>
    <mergeCell ref="F36:P36"/>
    <mergeCell ref="A28:A29"/>
    <mergeCell ref="B28:B29"/>
    <mergeCell ref="C28:C29"/>
    <mergeCell ref="D28:D29"/>
    <mergeCell ref="E28:E29"/>
    <mergeCell ref="F28:P28"/>
    <mergeCell ref="A36:A37"/>
    <mergeCell ref="B36:B37"/>
    <mergeCell ref="C36:C37"/>
    <mergeCell ref="D36:D37"/>
    <mergeCell ref="E36:E37"/>
    <mergeCell ref="F52:Q52"/>
    <mergeCell ref="A44:A45"/>
    <mergeCell ref="B44:B45"/>
    <mergeCell ref="C44:C45"/>
    <mergeCell ref="D44:D45"/>
    <mergeCell ref="E44:E45"/>
    <mergeCell ref="F44:Q44"/>
    <mergeCell ref="A52:A53"/>
    <mergeCell ref="B52:B53"/>
    <mergeCell ref="C52:C53"/>
    <mergeCell ref="D52:D53"/>
    <mergeCell ref="E52:E53"/>
    <mergeCell ref="F67:P67"/>
    <mergeCell ref="A59:A60"/>
    <mergeCell ref="B59:B60"/>
    <mergeCell ref="C59:C60"/>
    <mergeCell ref="D59:D60"/>
    <mergeCell ref="E59:E60"/>
    <mergeCell ref="F59:P59"/>
    <mergeCell ref="A67:A68"/>
    <mergeCell ref="B67:B68"/>
    <mergeCell ref="C67:C68"/>
    <mergeCell ref="D67:D68"/>
    <mergeCell ref="E67:E68"/>
    <mergeCell ref="F82:M82"/>
    <mergeCell ref="A75:A76"/>
    <mergeCell ref="B75:B76"/>
    <mergeCell ref="C75:C76"/>
    <mergeCell ref="D75:D76"/>
    <mergeCell ref="E75:E76"/>
    <mergeCell ref="F75:P75"/>
    <mergeCell ref="A82:A83"/>
    <mergeCell ref="B82:B83"/>
    <mergeCell ref="C82:C83"/>
    <mergeCell ref="D82:D83"/>
    <mergeCell ref="E82:E83"/>
  </mergeCells>
  <pageMargins left="0.39370078740157483" right="0.39370078740157483" top="0.59055118110236227" bottom="0.59055118110236227" header="0.39370078740157483" footer="0.3937007874015748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O201"/>
  <sheetViews>
    <sheetView zoomScaleNormal="100" workbookViewId="0">
      <pane ySplit="1" topLeftCell="A187" activePane="bottomLeft" state="frozen"/>
      <selection activeCell="B47" sqref="B47"/>
      <selection pane="bottomLeft" activeCell="B198" sqref="B198"/>
    </sheetView>
  </sheetViews>
  <sheetFormatPr defaultColWidth="9.140625" defaultRowHeight="15" outlineLevelRow="1"/>
  <cols>
    <col min="1" max="1" width="8.28515625" style="11" customWidth="1"/>
    <col min="2" max="2" width="65.85546875" style="11" customWidth="1"/>
    <col min="3" max="3" width="53.28515625" style="11" customWidth="1"/>
    <col min="4" max="4" width="16" style="11" bestFit="1" customWidth="1"/>
    <col min="5" max="5" width="9.140625" style="11"/>
    <col min="6" max="6" width="11" style="11" bestFit="1" customWidth="1"/>
    <col min="7" max="7" width="21" style="11" customWidth="1"/>
    <col min="8" max="8" width="17.42578125" style="11" bestFit="1" customWidth="1"/>
    <col min="9" max="16384" width="9.140625" style="11"/>
  </cols>
  <sheetData>
    <row r="1" spans="1:10" ht="28.5">
      <c r="A1" s="149" t="s">
        <v>374</v>
      </c>
      <c r="B1" s="149" t="s">
        <v>13</v>
      </c>
      <c r="C1" s="149" t="s">
        <v>23</v>
      </c>
      <c r="D1" s="149" t="s">
        <v>303</v>
      </c>
    </row>
    <row r="2" spans="1:10" ht="42.75">
      <c r="A2" s="149">
        <v>1</v>
      </c>
      <c r="B2" s="150" t="s">
        <v>392</v>
      </c>
      <c r="C2" s="151" t="s">
        <v>316</v>
      </c>
      <c r="D2" s="152">
        <v>9300000000</v>
      </c>
      <c r="E2" s="138"/>
      <c r="F2" s="139"/>
      <c r="G2" s="140"/>
      <c r="H2" s="140"/>
      <c r="I2" s="141"/>
      <c r="J2" s="141"/>
    </row>
    <row r="3" spans="1:10" outlineLevel="1">
      <c r="A3" s="136"/>
      <c r="B3" s="144" t="s">
        <v>241</v>
      </c>
      <c r="C3" s="137"/>
      <c r="D3" s="152"/>
      <c r="E3" s="138"/>
      <c r="F3" s="139"/>
      <c r="G3" s="140"/>
      <c r="H3" s="140"/>
      <c r="I3" s="141"/>
      <c r="J3" s="141"/>
    </row>
    <row r="4" spans="1:10" outlineLevel="1">
      <c r="A4" s="136"/>
      <c r="B4" s="144" t="s">
        <v>317</v>
      </c>
      <c r="C4" s="137"/>
      <c r="D4" s="152"/>
      <c r="E4" s="138"/>
      <c r="F4" s="139"/>
      <c r="G4" s="140"/>
      <c r="H4" s="140"/>
      <c r="I4" s="141"/>
      <c r="J4" s="141"/>
    </row>
    <row r="5" spans="1:10" outlineLevel="1">
      <c r="A5" s="136"/>
      <c r="B5" s="144" t="s">
        <v>420</v>
      </c>
      <c r="C5" s="137"/>
      <c r="D5" s="152"/>
      <c r="E5" s="138"/>
      <c r="F5" s="139"/>
      <c r="G5" s="140"/>
      <c r="H5" s="140"/>
      <c r="I5" s="141"/>
      <c r="J5" s="141"/>
    </row>
    <row r="6" spans="1:10" outlineLevel="1">
      <c r="A6" s="136"/>
      <c r="B6" s="144" t="s">
        <v>242</v>
      </c>
      <c r="C6" s="137"/>
      <c r="D6" s="152"/>
      <c r="E6" s="138"/>
      <c r="F6" s="139"/>
      <c r="G6" s="140"/>
      <c r="H6" s="140"/>
      <c r="I6" s="141"/>
      <c r="J6" s="141"/>
    </row>
    <row r="7" spans="1:10" outlineLevel="1">
      <c r="A7" s="136"/>
      <c r="B7" s="144" t="s">
        <v>388</v>
      </c>
      <c r="C7" s="137"/>
      <c r="D7" s="152"/>
      <c r="E7" s="138"/>
      <c r="F7" s="139"/>
      <c r="G7" s="140"/>
      <c r="H7" s="140"/>
      <c r="I7" s="141"/>
      <c r="J7" s="141"/>
    </row>
    <row r="8" spans="1:10" outlineLevel="1">
      <c r="A8" s="136"/>
      <c r="B8" s="144" t="s">
        <v>243</v>
      </c>
      <c r="C8" s="137"/>
      <c r="D8" s="152"/>
      <c r="E8" s="138"/>
      <c r="F8" s="139"/>
      <c r="G8" s="140"/>
      <c r="H8" s="140"/>
      <c r="I8" s="141"/>
      <c r="J8" s="141"/>
    </row>
    <row r="9" spans="1:10" outlineLevel="1">
      <c r="A9" s="136"/>
      <c r="B9" s="144" t="s">
        <v>260</v>
      </c>
      <c r="C9" s="137"/>
      <c r="D9" s="152"/>
      <c r="E9" s="138"/>
      <c r="F9" s="139"/>
      <c r="G9" s="140"/>
      <c r="H9" s="140"/>
      <c r="I9" s="141"/>
      <c r="J9" s="141"/>
    </row>
    <row r="10" spans="1:10" outlineLevel="1">
      <c r="A10" s="136"/>
      <c r="B10" s="144" t="s">
        <v>244</v>
      </c>
      <c r="C10" s="137"/>
      <c r="D10" s="152"/>
      <c r="E10" s="138"/>
      <c r="F10" s="139"/>
      <c r="G10" s="140"/>
      <c r="H10" s="140"/>
      <c r="I10" s="141"/>
      <c r="J10" s="141"/>
    </row>
    <row r="11" spans="1:10" ht="42.75">
      <c r="A11" s="149">
        <v>2</v>
      </c>
      <c r="B11" s="150" t="s">
        <v>387</v>
      </c>
      <c r="C11" s="151" t="s">
        <v>397</v>
      </c>
      <c r="D11" s="152">
        <v>3300000000</v>
      </c>
      <c r="E11" s="138"/>
      <c r="F11" s="139"/>
      <c r="G11" s="140"/>
      <c r="H11" s="140"/>
      <c r="I11" s="141"/>
      <c r="J11" s="141"/>
    </row>
    <row r="12" spans="1:10" outlineLevel="1">
      <c r="A12" s="136"/>
      <c r="B12" s="144" t="s">
        <v>241</v>
      </c>
      <c r="C12" s="137"/>
      <c r="D12" s="152"/>
      <c r="E12" s="138"/>
      <c r="F12" s="139"/>
      <c r="G12" s="140"/>
      <c r="H12" s="140"/>
      <c r="I12" s="141"/>
      <c r="J12" s="141"/>
    </row>
    <row r="13" spans="1:10" outlineLevel="1">
      <c r="A13" s="136"/>
      <c r="B13" s="144" t="s">
        <v>389</v>
      </c>
      <c r="C13" s="137"/>
      <c r="D13" s="152"/>
      <c r="E13" s="138"/>
      <c r="F13" s="139"/>
      <c r="G13" s="140"/>
      <c r="H13" s="140"/>
      <c r="I13" s="141"/>
      <c r="J13" s="141"/>
    </row>
    <row r="14" spans="1:10" outlineLevel="1">
      <c r="A14" s="136"/>
      <c r="B14" s="144" t="s">
        <v>398</v>
      </c>
      <c r="C14" s="137"/>
      <c r="D14" s="152"/>
      <c r="E14" s="138"/>
      <c r="F14" s="139"/>
      <c r="G14" s="140"/>
      <c r="H14" s="140"/>
      <c r="I14" s="141"/>
      <c r="J14" s="141"/>
    </row>
    <row r="15" spans="1:10" outlineLevel="1">
      <c r="A15" s="136"/>
      <c r="B15" s="144" t="s">
        <v>388</v>
      </c>
      <c r="C15" s="137"/>
      <c r="D15" s="152"/>
      <c r="E15" s="138"/>
      <c r="F15" s="139"/>
      <c r="G15" s="140"/>
      <c r="H15" s="140"/>
      <c r="I15" s="141"/>
      <c r="J15" s="141"/>
    </row>
    <row r="16" spans="1:10" outlineLevel="1">
      <c r="A16" s="136"/>
      <c r="B16" s="144" t="s">
        <v>243</v>
      </c>
      <c r="C16" s="137"/>
      <c r="D16" s="152"/>
      <c r="E16" s="138"/>
      <c r="F16" s="139"/>
      <c r="G16" s="140"/>
      <c r="H16" s="140"/>
      <c r="I16" s="141"/>
      <c r="J16" s="141"/>
    </row>
    <row r="17" spans="1:10" outlineLevel="1">
      <c r="A17" s="136"/>
      <c r="B17" s="144" t="s">
        <v>260</v>
      </c>
      <c r="C17" s="137"/>
      <c r="D17" s="152"/>
      <c r="E17" s="138"/>
      <c r="F17" s="139"/>
      <c r="G17" s="140"/>
      <c r="H17" s="140"/>
      <c r="I17" s="141"/>
      <c r="J17" s="141"/>
    </row>
    <row r="18" spans="1:10" outlineLevel="1">
      <c r="A18" s="136"/>
      <c r="B18" s="144" t="s">
        <v>244</v>
      </c>
      <c r="C18" s="137"/>
      <c r="D18" s="152"/>
      <c r="E18" s="138"/>
      <c r="F18" s="139"/>
      <c r="G18" s="140"/>
      <c r="H18" s="140"/>
      <c r="I18" s="141"/>
      <c r="J18" s="141"/>
    </row>
    <row r="19" spans="1:10" ht="42.75">
      <c r="A19" s="149">
        <v>3</v>
      </c>
      <c r="B19" s="150" t="s">
        <v>19</v>
      </c>
      <c r="C19" s="151" t="s">
        <v>302</v>
      </c>
      <c r="D19" s="152">
        <v>885950000</v>
      </c>
      <c r="E19" s="138"/>
      <c r="F19" s="139"/>
      <c r="G19" s="140"/>
      <c r="H19" s="140"/>
      <c r="I19" s="141"/>
      <c r="J19" s="141"/>
    </row>
    <row r="20" spans="1:10" outlineLevel="1">
      <c r="A20" s="136"/>
      <c r="B20" s="159" t="s">
        <v>421</v>
      </c>
      <c r="C20" s="137"/>
      <c r="D20" s="152"/>
      <c r="E20" s="138"/>
      <c r="F20" s="139"/>
      <c r="G20" s="140"/>
      <c r="H20" s="140"/>
      <c r="I20" s="141"/>
      <c r="J20" s="141"/>
    </row>
    <row r="21" spans="1:10" outlineLevel="1">
      <c r="A21" s="136"/>
      <c r="B21" s="159" t="s">
        <v>304</v>
      </c>
      <c r="C21" s="137"/>
      <c r="D21" s="152"/>
      <c r="E21" s="138"/>
      <c r="F21" s="139"/>
      <c r="G21" s="140"/>
      <c r="H21" s="140"/>
      <c r="I21" s="141"/>
      <c r="J21" s="141"/>
    </row>
    <row r="22" spans="1:10" outlineLevel="1">
      <c r="A22" s="136"/>
      <c r="B22" s="159" t="s">
        <v>422</v>
      </c>
      <c r="C22" s="137"/>
      <c r="D22" s="152"/>
      <c r="E22" s="138"/>
      <c r="F22" s="139"/>
      <c r="G22" s="140"/>
      <c r="H22" s="140"/>
      <c r="I22" s="141"/>
      <c r="J22" s="141"/>
    </row>
    <row r="23" spans="1:10" outlineLevel="1">
      <c r="A23" s="136"/>
      <c r="B23" s="159" t="s">
        <v>423</v>
      </c>
      <c r="C23" s="137"/>
      <c r="D23" s="152"/>
      <c r="E23" s="138"/>
      <c r="F23" s="139"/>
      <c r="G23" s="140"/>
      <c r="H23" s="140"/>
      <c r="I23" s="141"/>
      <c r="J23" s="141"/>
    </row>
    <row r="24" spans="1:10" outlineLevel="1">
      <c r="A24" s="136"/>
      <c r="B24" s="159" t="s">
        <v>424</v>
      </c>
      <c r="C24" s="137"/>
      <c r="D24" s="152"/>
      <c r="E24" s="138"/>
      <c r="F24" s="139"/>
      <c r="G24" s="140"/>
      <c r="H24" s="140"/>
      <c r="I24" s="141"/>
      <c r="J24" s="141"/>
    </row>
    <row r="25" spans="1:10" outlineLevel="1">
      <c r="A25" s="136"/>
      <c r="B25" s="144" t="s">
        <v>151</v>
      </c>
      <c r="C25" s="137"/>
      <c r="D25" s="152"/>
      <c r="E25" s="138"/>
      <c r="F25" s="139"/>
      <c r="G25" s="140"/>
      <c r="H25" s="140"/>
      <c r="I25" s="141"/>
      <c r="J25" s="141"/>
    </row>
    <row r="26" spans="1:10" ht="42.75">
      <c r="A26" s="149">
        <v>4</v>
      </c>
      <c r="B26" s="150" t="s">
        <v>393</v>
      </c>
      <c r="C26" s="151" t="s">
        <v>394</v>
      </c>
      <c r="D26" s="152">
        <v>2500000000</v>
      </c>
      <c r="E26" s="138"/>
      <c r="F26" s="139"/>
      <c r="G26" s="140"/>
      <c r="H26" s="140"/>
      <c r="I26" s="141"/>
      <c r="J26" s="141"/>
    </row>
    <row r="27" spans="1:10" outlineLevel="1">
      <c r="A27" s="136"/>
      <c r="B27" s="144" t="s">
        <v>241</v>
      </c>
      <c r="C27" s="137"/>
      <c r="D27" s="152"/>
      <c r="E27" s="138"/>
      <c r="F27" s="139"/>
      <c r="G27" s="140"/>
      <c r="H27" s="140"/>
      <c r="I27" s="141"/>
      <c r="J27" s="141"/>
    </row>
    <row r="28" spans="1:10" outlineLevel="1">
      <c r="A28" s="136"/>
      <c r="B28" s="144" t="s">
        <v>396</v>
      </c>
      <c r="C28" s="137"/>
      <c r="D28" s="152"/>
      <c r="E28" s="138"/>
      <c r="F28" s="139"/>
      <c r="G28" s="140"/>
      <c r="H28" s="140"/>
      <c r="I28" s="141"/>
      <c r="J28" s="141"/>
    </row>
    <row r="29" spans="1:10" outlineLevel="1">
      <c r="A29" s="136"/>
      <c r="B29" s="144" t="s">
        <v>395</v>
      </c>
      <c r="C29" s="137"/>
      <c r="D29" s="152"/>
      <c r="E29" s="138"/>
      <c r="F29" s="139"/>
      <c r="G29" s="140"/>
      <c r="H29" s="140"/>
      <c r="I29" s="141"/>
      <c r="J29" s="141"/>
    </row>
    <row r="30" spans="1:10" outlineLevel="1">
      <c r="A30" s="136"/>
      <c r="B30" s="144" t="s">
        <v>242</v>
      </c>
      <c r="C30" s="137"/>
      <c r="D30" s="152"/>
      <c r="E30" s="138"/>
      <c r="F30" s="139"/>
      <c r="G30" s="140"/>
      <c r="H30" s="140"/>
      <c r="I30" s="141"/>
      <c r="J30" s="141"/>
    </row>
    <row r="31" spans="1:10" outlineLevel="1">
      <c r="A31" s="136"/>
      <c r="B31" s="144" t="s">
        <v>388</v>
      </c>
      <c r="C31" s="137"/>
      <c r="D31" s="152"/>
      <c r="E31" s="138"/>
      <c r="F31" s="139"/>
      <c r="G31" s="140"/>
      <c r="H31" s="140"/>
      <c r="I31" s="141"/>
      <c r="J31" s="141"/>
    </row>
    <row r="32" spans="1:10" outlineLevel="1">
      <c r="A32" s="136"/>
      <c r="B32" s="144" t="s">
        <v>243</v>
      </c>
      <c r="C32" s="137"/>
      <c r="D32" s="152"/>
      <c r="E32" s="138"/>
      <c r="F32" s="139"/>
      <c r="G32" s="140"/>
      <c r="H32" s="140"/>
      <c r="I32" s="141"/>
      <c r="J32" s="141"/>
    </row>
    <row r="33" spans="1:10" outlineLevel="1">
      <c r="A33" s="136"/>
      <c r="B33" s="144" t="s">
        <v>260</v>
      </c>
      <c r="C33" s="137"/>
      <c r="D33" s="152"/>
      <c r="E33" s="138"/>
      <c r="F33" s="139"/>
      <c r="G33" s="140"/>
      <c r="H33" s="140"/>
      <c r="I33" s="141"/>
      <c r="J33" s="141"/>
    </row>
    <row r="34" spans="1:10" outlineLevel="1">
      <c r="A34" s="136"/>
      <c r="B34" s="144" t="s">
        <v>244</v>
      </c>
      <c r="C34" s="137"/>
      <c r="D34" s="152"/>
      <c r="E34" s="138"/>
      <c r="F34" s="139"/>
      <c r="G34" s="140"/>
      <c r="H34" s="140"/>
      <c r="I34" s="141"/>
      <c r="J34" s="141"/>
    </row>
    <row r="35" spans="1:10" ht="42.75">
      <c r="A35" s="149">
        <v>6</v>
      </c>
      <c r="B35" s="150" t="s">
        <v>107</v>
      </c>
      <c r="C35" s="151" t="s">
        <v>261</v>
      </c>
      <c r="D35" s="152">
        <v>1000000000</v>
      </c>
      <c r="E35"/>
    </row>
    <row r="36" spans="1:10" outlineLevel="1">
      <c r="A36" s="149"/>
      <c r="B36" s="132" t="s">
        <v>311</v>
      </c>
      <c r="C36" s="151"/>
      <c r="D36" s="152"/>
    </row>
    <row r="37" spans="1:10" outlineLevel="1">
      <c r="A37" s="149"/>
      <c r="B37" s="132" t="s">
        <v>312</v>
      </c>
      <c r="C37" s="151"/>
      <c r="D37" s="152"/>
    </row>
    <row r="38" spans="1:10" outlineLevel="1">
      <c r="A38" s="149"/>
      <c r="B38" s="132" t="s">
        <v>307</v>
      </c>
      <c r="C38" s="151"/>
      <c r="D38" s="152"/>
    </row>
    <row r="39" spans="1:10" outlineLevel="1">
      <c r="A39" s="149"/>
      <c r="B39" s="132" t="s">
        <v>308</v>
      </c>
      <c r="C39" s="151"/>
      <c r="D39" s="152"/>
    </row>
    <row r="40" spans="1:10" outlineLevel="1">
      <c r="A40" s="149"/>
      <c r="B40" s="132" t="s">
        <v>399</v>
      </c>
      <c r="C40" s="151"/>
      <c r="D40" s="152"/>
    </row>
    <row r="41" spans="1:10" outlineLevel="1">
      <c r="A41" s="149"/>
      <c r="B41" s="146" t="s">
        <v>240</v>
      </c>
      <c r="C41" s="151"/>
      <c r="D41" s="152"/>
    </row>
    <row r="42" spans="1:10" outlineLevel="1">
      <c r="A42" s="149"/>
      <c r="B42" s="144" t="s">
        <v>310</v>
      </c>
      <c r="C42" s="151"/>
      <c r="D42" s="152"/>
    </row>
    <row r="43" spans="1:10" ht="42.75">
      <c r="A43" s="149">
        <v>7</v>
      </c>
      <c r="B43" s="150" t="s">
        <v>82</v>
      </c>
      <c r="C43" s="151" t="s">
        <v>261</v>
      </c>
      <c r="D43" s="152">
        <v>1400000000</v>
      </c>
    </row>
    <row r="44" spans="1:10" outlineLevel="1">
      <c r="A44" s="149"/>
      <c r="B44" s="132" t="s">
        <v>305</v>
      </c>
      <c r="C44" s="151"/>
      <c r="D44" s="152"/>
    </row>
    <row r="45" spans="1:10" outlineLevel="1">
      <c r="A45" s="149"/>
      <c r="B45" s="132" t="s">
        <v>306</v>
      </c>
      <c r="C45" s="151"/>
      <c r="D45" s="152"/>
    </row>
    <row r="46" spans="1:10" outlineLevel="1">
      <c r="A46" s="149"/>
      <c r="B46" s="132" t="s">
        <v>307</v>
      </c>
      <c r="C46" s="151"/>
      <c r="D46" s="152"/>
    </row>
    <row r="47" spans="1:10" outlineLevel="1">
      <c r="A47" s="149"/>
      <c r="B47" s="132" t="s">
        <v>308</v>
      </c>
      <c r="C47" s="151"/>
      <c r="D47" s="152"/>
    </row>
    <row r="48" spans="1:10" outlineLevel="1">
      <c r="A48" s="149"/>
      <c r="B48" s="173" t="s">
        <v>240</v>
      </c>
      <c r="C48" s="151"/>
      <c r="D48" s="152"/>
    </row>
    <row r="49" spans="1:15" outlineLevel="1">
      <c r="A49" s="149"/>
      <c r="B49" s="132" t="s">
        <v>399</v>
      </c>
      <c r="C49" s="151"/>
      <c r="D49" s="152"/>
    </row>
    <row r="50" spans="1:15" outlineLevel="1">
      <c r="A50" s="149"/>
      <c r="B50" s="144" t="s">
        <v>310</v>
      </c>
      <c r="C50" s="151"/>
      <c r="D50" s="152"/>
    </row>
    <row r="51" spans="1:15" ht="28.5">
      <c r="A51" s="149">
        <v>8</v>
      </c>
      <c r="B51" s="150" t="s">
        <v>108</v>
      </c>
      <c r="C51" s="153" t="s">
        <v>281</v>
      </c>
      <c r="D51" s="152">
        <v>450000000</v>
      </c>
    </row>
    <row r="52" spans="1:15" s="154" customFormat="1" outlineLevel="1">
      <c r="B52" s="144" t="s">
        <v>282</v>
      </c>
      <c r="C52" s="132"/>
      <c r="D52" s="152"/>
      <c r="E52" s="162"/>
      <c r="F52" s="162"/>
      <c r="G52" s="163"/>
      <c r="H52" s="163"/>
      <c r="I52" s="163"/>
      <c r="J52" s="163"/>
      <c r="K52" s="163"/>
      <c r="L52" s="163"/>
      <c r="M52" s="163"/>
      <c r="N52" s="163"/>
      <c r="O52" s="161"/>
    </row>
    <row r="53" spans="1:15" s="154" customFormat="1" ht="45" outlineLevel="1">
      <c r="B53" s="144" t="s">
        <v>283</v>
      </c>
      <c r="C53" s="132"/>
      <c r="D53" s="152"/>
      <c r="E53" s="162"/>
      <c r="F53" s="162"/>
      <c r="G53" s="163"/>
      <c r="H53" s="163"/>
      <c r="I53" s="163"/>
      <c r="J53" s="163"/>
      <c r="K53" s="163"/>
      <c r="L53" s="163"/>
      <c r="M53" s="163"/>
      <c r="N53" s="163"/>
      <c r="O53" s="161"/>
    </row>
    <row r="54" spans="1:15" s="154" customFormat="1" outlineLevel="1">
      <c r="B54" s="144" t="s">
        <v>284</v>
      </c>
      <c r="C54" s="132"/>
      <c r="D54" s="152"/>
      <c r="E54" s="162"/>
      <c r="F54" s="162"/>
      <c r="G54" s="163"/>
      <c r="H54" s="163"/>
      <c r="I54" s="163"/>
      <c r="J54" s="163"/>
      <c r="K54" s="163"/>
      <c r="L54" s="163"/>
      <c r="M54" s="163"/>
      <c r="N54" s="163"/>
      <c r="O54" s="161"/>
    </row>
    <row r="55" spans="1:15" ht="42.75">
      <c r="A55" s="149">
        <v>9</v>
      </c>
      <c r="B55" s="150" t="s">
        <v>95</v>
      </c>
      <c r="C55" s="153" t="s">
        <v>109</v>
      </c>
      <c r="D55" s="152">
        <v>590000000</v>
      </c>
    </row>
    <row r="56" spans="1:15" ht="45" outlineLevel="1">
      <c r="A56" s="155"/>
      <c r="B56" s="147" t="s">
        <v>140</v>
      </c>
      <c r="C56" s="132" t="s">
        <v>141</v>
      </c>
      <c r="D56" s="152"/>
    </row>
    <row r="57" spans="1:15" outlineLevel="1">
      <c r="A57" s="155"/>
      <c r="B57" s="146" t="s">
        <v>142</v>
      </c>
      <c r="C57" s="156"/>
      <c r="D57" s="152"/>
    </row>
    <row r="58" spans="1:15" outlineLevel="1">
      <c r="A58" s="155"/>
      <c r="B58" s="146" t="s">
        <v>143</v>
      </c>
      <c r="C58" s="156"/>
      <c r="D58" s="152"/>
    </row>
    <row r="59" spans="1:15" outlineLevel="1">
      <c r="A59" s="155"/>
      <c r="B59" s="146" t="s">
        <v>144</v>
      </c>
      <c r="C59" s="156"/>
      <c r="D59" s="152"/>
    </row>
    <row r="60" spans="1:15" outlineLevel="1">
      <c r="A60" s="155"/>
      <c r="B60" s="146" t="s">
        <v>150</v>
      </c>
      <c r="C60" s="156"/>
      <c r="D60" s="152"/>
    </row>
    <row r="61" spans="1:15" ht="45" outlineLevel="1">
      <c r="A61" s="155"/>
      <c r="B61" s="157" t="s">
        <v>145</v>
      </c>
      <c r="C61" s="144" t="s">
        <v>146</v>
      </c>
      <c r="D61" s="152"/>
    </row>
    <row r="62" spans="1:15" outlineLevel="1">
      <c r="A62" s="156"/>
      <c r="B62" s="132" t="s">
        <v>147</v>
      </c>
      <c r="C62" s="145"/>
      <c r="D62" s="152"/>
    </row>
    <row r="63" spans="1:15" outlineLevel="1">
      <c r="A63" s="156"/>
      <c r="B63" s="132" t="s">
        <v>148</v>
      </c>
      <c r="C63" s="145"/>
      <c r="D63" s="152"/>
    </row>
    <row r="64" spans="1:15" outlineLevel="1">
      <c r="A64" s="156"/>
      <c r="B64" s="132" t="s">
        <v>149</v>
      </c>
      <c r="C64" s="145"/>
      <c r="D64" s="152"/>
    </row>
    <row r="65" spans="1:15" outlineLevel="1">
      <c r="A65" s="156"/>
      <c r="B65" s="132" t="s">
        <v>138</v>
      </c>
      <c r="C65" s="145"/>
      <c r="D65" s="152"/>
    </row>
    <row r="66" spans="1:15" ht="57">
      <c r="A66" s="149">
        <v>11</v>
      </c>
      <c r="B66" s="150" t="s">
        <v>110</v>
      </c>
      <c r="C66" s="151" t="s">
        <v>111</v>
      </c>
      <c r="D66" s="152">
        <v>1099200000</v>
      </c>
    </row>
    <row r="67" spans="1:15" s="154" customFormat="1" ht="30" outlineLevel="1">
      <c r="B67" s="144" t="s">
        <v>285</v>
      </c>
      <c r="C67" s="146"/>
      <c r="D67" s="152"/>
      <c r="E67" s="162"/>
      <c r="F67" s="162"/>
      <c r="G67" s="163"/>
      <c r="H67" s="163"/>
      <c r="I67" s="163"/>
      <c r="J67" s="163"/>
      <c r="K67" s="163"/>
      <c r="L67" s="163"/>
      <c r="M67" s="163"/>
      <c r="N67" s="163"/>
      <c r="O67" s="161"/>
    </row>
    <row r="68" spans="1:15" s="154" customFormat="1" ht="30" outlineLevel="1">
      <c r="B68" s="144" t="s">
        <v>286</v>
      </c>
      <c r="C68" s="146"/>
      <c r="D68" s="152"/>
      <c r="E68" s="162"/>
      <c r="F68" s="162"/>
      <c r="G68" s="163"/>
      <c r="H68" s="163"/>
      <c r="I68" s="163"/>
      <c r="J68" s="163"/>
      <c r="K68" s="163"/>
      <c r="L68" s="163"/>
      <c r="M68" s="163"/>
      <c r="N68" s="163"/>
      <c r="O68" s="161"/>
    </row>
    <row r="69" spans="1:15" s="154" customFormat="1" ht="30" outlineLevel="1">
      <c r="B69" s="144" t="s">
        <v>287</v>
      </c>
      <c r="C69" s="146"/>
      <c r="D69" s="152"/>
      <c r="E69" s="162"/>
      <c r="F69" s="162"/>
      <c r="G69" s="163"/>
      <c r="H69" s="163"/>
      <c r="I69" s="163"/>
      <c r="J69" s="163"/>
      <c r="K69" s="163"/>
      <c r="L69" s="163"/>
      <c r="M69" s="163"/>
      <c r="N69" s="163"/>
      <c r="O69" s="161"/>
    </row>
    <row r="70" spans="1:15" s="154" customFormat="1" outlineLevel="1">
      <c r="B70" s="144" t="s">
        <v>288</v>
      </c>
      <c r="C70" s="146"/>
      <c r="D70" s="152"/>
      <c r="E70" s="162"/>
      <c r="F70" s="162"/>
      <c r="G70" s="163"/>
      <c r="H70" s="163"/>
      <c r="I70" s="163"/>
      <c r="J70" s="163"/>
      <c r="K70" s="163"/>
      <c r="L70" s="163"/>
      <c r="M70" s="163"/>
      <c r="N70" s="163"/>
      <c r="O70" s="161"/>
    </row>
    <row r="71" spans="1:15" s="154" customFormat="1" outlineLevel="1">
      <c r="B71" s="144" t="s">
        <v>289</v>
      </c>
      <c r="C71" s="146"/>
      <c r="D71" s="152"/>
      <c r="E71" s="162"/>
      <c r="F71" s="162"/>
      <c r="G71" s="163"/>
      <c r="H71" s="163"/>
      <c r="I71" s="163"/>
      <c r="J71" s="163"/>
      <c r="K71" s="163"/>
      <c r="L71" s="163"/>
      <c r="M71" s="163"/>
      <c r="N71" s="163"/>
      <c r="O71" s="161"/>
    </row>
    <row r="72" spans="1:15" s="154" customFormat="1" outlineLevel="1">
      <c r="B72" s="144" t="s">
        <v>284</v>
      </c>
      <c r="C72" s="146"/>
      <c r="D72" s="152"/>
      <c r="E72" s="162"/>
      <c r="F72" s="162"/>
      <c r="G72" s="163"/>
      <c r="H72" s="163"/>
      <c r="I72" s="163"/>
      <c r="J72" s="163"/>
      <c r="K72" s="163"/>
      <c r="L72" s="163"/>
      <c r="M72" s="163"/>
      <c r="N72" s="163"/>
      <c r="O72" s="161"/>
    </row>
    <row r="73" spans="1:15" ht="45">
      <c r="A73" s="149">
        <v>13</v>
      </c>
      <c r="B73" s="147" t="s">
        <v>91</v>
      </c>
      <c r="C73" s="144" t="s">
        <v>361</v>
      </c>
      <c r="D73" s="152">
        <v>5500000000</v>
      </c>
    </row>
    <row r="74" spans="1:15" outlineLevel="1">
      <c r="A74" s="155"/>
      <c r="B74" s="145" t="s">
        <v>362</v>
      </c>
      <c r="C74" s="155"/>
      <c r="D74" s="152"/>
    </row>
    <row r="75" spans="1:15" outlineLevel="1">
      <c r="A75" s="155"/>
      <c r="B75" s="146" t="s">
        <v>363</v>
      </c>
      <c r="C75" s="155"/>
      <c r="D75" s="152"/>
    </row>
    <row r="76" spans="1:15" outlineLevel="1">
      <c r="A76" s="155"/>
      <c r="B76" s="146" t="s">
        <v>364</v>
      </c>
      <c r="C76" s="155"/>
      <c r="D76" s="152"/>
    </row>
    <row r="77" spans="1:15" outlineLevel="1">
      <c r="A77" s="155"/>
      <c r="B77" s="146" t="s">
        <v>365</v>
      </c>
      <c r="C77" s="155"/>
      <c r="D77" s="152"/>
    </row>
    <row r="78" spans="1:15" outlineLevel="1">
      <c r="A78" s="155"/>
      <c r="B78" s="146" t="s">
        <v>366</v>
      </c>
      <c r="C78" s="155"/>
      <c r="D78" s="152"/>
    </row>
    <row r="79" spans="1:15" outlineLevel="1">
      <c r="A79" s="156"/>
      <c r="B79" s="146" t="s">
        <v>240</v>
      </c>
      <c r="C79" s="132"/>
      <c r="D79" s="152"/>
    </row>
    <row r="80" spans="1:15" outlineLevel="1">
      <c r="A80" s="156"/>
      <c r="B80" s="146" t="s">
        <v>367</v>
      </c>
      <c r="C80" s="132"/>
      <c r="D80" s="152"/>
    </row>
    <row r="81" spans="1:6" outlineLevel="1">
      <c r="A81" s="156"/>
      <c r="B81" s="146" t="s">
        <v>284</v>
      </c>
      <c r="C81" s="132"/>
      <c r="D81" s="152"/>
    </row>
    <row r="82" spans="1:6" ht="45">
      <c r="A82" s="149">
        <v>14</v>
      </c>
      <c r="B82" s="147" t="s">
        <v>114</v>
      </c>
      <c r="C82" s="144" t="s">
        <v>360</v>
      </c>
      <c r="D82" s="152">
        <v>2500000000</v>
      </c>
    </row>
    <row r="83" spans="1:6" outlineLevel="1">
      <c r="A83" s="155"/>
      <c r="B83" s="146" t="s">
        <v>357</v>
      </c>
      <c r="C83" s="155"/>
      <c r="D83" s="152"/>
    </row>
    <row r="84" spans="1:6" outlineLevel="1">
      <c r="A84" s="155"/>
      <c r="B84" s="146" t="s">
        <v>358</v>
      </c>
      <c r="C84" s="155"/>
      <c r="D84" s="152"/>
    </row>
    <row r="85" spans="1:6" outlineLevel="1">
      <c r="A85" s="155"/>
      <c r="B85" s="146" t="s">
        <v>29</v>
      </c>
      <c r="C85" s="155"/>
      <c r="D85" s="152"/>
    </row>
    <row r="86" spans="1:6" outlineLevel="1">
      <c r="A86" s="155"/>
      <c r="B86" s="146" t="s">
        <v>30</v>
      </c>
      <c r="C86" s="155"/>
      <c r="D86" s="152"/>
    </row>
    <row r="87" spans="1:6" outlineLevel="1">
      <c r="A87" s="155"/>
      <c r="B87" s="146" t="s">
        <v>359</v>
      </c>
      <c r="C87" s="155"/>
      <c r="D87" s="152"/>
    </row>
    <row r="88" spans="1:6" outlineLevel="1">
      <c r="A88" s="156"/>
      <c r="B88" s="132" t="s">
        <v>240</v>
      </c>
      <c r="C88" s="132"/>
      <c r="D88" s="152"/>
    </row>
    <row r="89" spans="1:6" outlineLevel="1">
      <c r="A89" s="156"/>
      <c r="B89" s="146" t="s">
        <v>25</v>
      </c>
      <c r="C89" s="132"/>
      <c r="D89" s="152"/>
    </row>
    <row r="90" spans="1:6" ht="42.75">
      <c r="A90" s="149">
        <v>16</v>
      </c>
      <c r="B90" s="147" t="s">
        <v>27</v>
      </c>
      <c r="C90" s="147" t="s">
        <v>330</v>
      </c>
      <c r="D90" s="152">
        <v>210000000</v>
      </c>
    </row>
    <row r="91" spans="1:6" outlineLevel="1">
      <c r="A91" s="155"/>
      <c r="B91" s="159" t="s">
        <v>327</v>
      </c>
      <c r="C91" s="155"/>
      <c r="D91" s="152"/>
      <c r="F91" s="165"/>
    </row>
    <row r="92" spans="1:6" outlineLevel="1">
      <c r="A92" s="155"/>
      <c r="B92" s="159" t="s">
        <v>325</v>
      </c>
      <c r="C92" s="155"/>
      <c r="D92" s="152"/>
      <c r="F92" s="165"/>
    </row>
    <row r="93" spans="1:6" outlineLevel="1">
      <c r="A93" s="155"/>
      <c r="B93" s="159" t="s">
        <v>328</v>
      </c>
      <c r="C93" s="155"/>
      <c r="D93" s="152"/>
      <c r="F93" s="165"/>
    </row>
    <row r="94" spans="1:6" outlineLevel="1">
      <c r="A94" s="155"/>
      <c r="B94" s="159" t="s">
        <v>329</v>
      </c>
      <c r="C94" s="155"/>
      <c r="D94" s="152"/>
      <c r="F94" s="165"/>
    </row>
    <row r="95" spans="1:6" outlineLevel="1">
      <c r="A95" s="156"/>
      <c r="B95" s="159" t="s">
        <v>326</v>
      </c>
      <c r="C95" s="132"/>
      <c r="D95" s="152"/>
      <c r="F95" s="165"/>
    </row>
    <row r="96" spans="1:6" outlineLevel="1">
      <c r="A96" s="156"/>
      <c r="B96" s="155" t="s">
        <v>151</v>
      </c>
      <c r="C96" s="132"/>
      <c r="D96" s="152"/>
      <c r="F96" s="165"/>
    </row>
    <row r="97" spans="1:8" ht="42.75">
      <c r="A97" s="149">
        <v>18</v>
      </c>
      <c r="B97" s="147" t="s">
        <v>115</v>
      </c>
      <c r="C97" s="151" t="s">
        <v>297</v>
      </c>
      <c r="D97" s="152">
        <v>3335000000</v>
      </c>
    </row>
    <row r="98" spans="1:8" outlineLevel="1">
      <c r="A98" s="155"/>
      <c r="B98" s="155" t="s">
        <v>298</v>
      </c>
      <c r="C98" s="155"/>
      <c r="D98" s="152"/>
    </row>
    <row r="99" spans="1:8" outlineLevel="1">
      <c r="A99" s="155"/>
      <c r="B99" s="155" t="s">
        <v>332</v>
      </c>
      <c r="C99" s="155"/>
      <c r="D99" s="152"/>
    </row>
    <row r="100" spans="1:8" outlineLevel="1">
      <c r="A100" s="155"/>
      <c r="B100" s="155" t="s">
        <v>155</v>
      </c>
      <c r="C100" s="155"/>
      <c r="D100" s="152"/>
    </row>
    <row r="101" spans="1:8" outlineLevel="1">
      <c r="A101" s="155"/>
      <c r="B101" s="155" t="s">
        <v>152</v>
      </c>
      <c r="C101" s="155"/>
      <c r="D101" s="152"/>
    </row>
    <row r="102" spans="1:8" outlineLevel="1">
      <c r="A102" s="156"/>
      <c r="B102" s="155" t="s">
        <v>28</v>
      </c>
      <c r="C102" s="132"/>
      <c r="D102" s="152"/>
    </row>
    <row r="103" spans="1:8" outlineLevel="1">
      <c r="A103" s="156"/>
      <c r="B103" s="155" t="s">
        <v>153</v>
      </c>
      <c r="C103" s="132"/>
      <c r="D103" s="152"/>
    </row>
    <row r="104" spans="1:8" outlineLevel="1">
      <c r="A104" s="156"/>
      <c r="B104" s="146" t="s">
        <v>25</v>
      </c>
      <c r="C104" s="132"/>
      <c r="D104" s="152"/>
    </row>
    <row r="105" spans="1:8" ht="42.75">
      <c r="A105" s="149">
        <v>19</v>
      </c>
      <c r="B105" s="147" t="s">
        <v>120</v>
      </c>
      <c r="C105" s="151" t="s">
        <v>299</v>
      </c>
      <c r="D105" s="152">
        <v>1100000000</v>
      </c>
    </row>
    <row r="106" spans="1:8" outlineLevel="1">
      <c r="A106" s="155"/>
      <c r="B106" s="155" t="s">
        <v>262</v>
      </c>
      <c r="C106" s="155"/>
      <c r="D106" s="152"/>
      <c r="F106" s="160"/>
    </row>
    <row r="107" spans="1:8" outlineLevel="1">
      <c r="A107" s="155"/>
      <c r="B107" s="155" t="s">
        <v>333</v>
      </c>
      <c r="C107" s="155"/>
      <c r="D107" s="152"/>
    </row>
    <row r="108" spans="1:8" outlineLevel="1">
      <c r="A108" s="155"/>
      <c r="B108" s="155" t="s">
        <v>154</v>
      </c>
      <c r="C108" s="155"/>
      <c r="D108" s="152"/>
      <c r="H108" s="160"/>
    </row>
    <row r="109" spans="1:8" outlineLevel="1">
      <c r="A109" s="155"/>
      <c r="B109" s="155" t="s">
        <v>263</v>
      </c>
      <c r="C109" s="155"/>
      <c r="D109" s="152"/>
      <c r="H109" s="160"/>
    </row>
    <row r="110" spans="1:8" outlineLevel="1">
      <c r="A110" s="156"/>
      <c r="B110" s="155" t="s">
        <v>139</v>
      </c>
      <c r="C110" s="132"/>
      <c r="D110" s="152"/>
      <c r="H110" s="160"/>
    </row>
    <row r="111" spans="1:8" outlineLevel="1">
      <c r="A111" s="156"/>
      <c r="B111" s="155" t="s">
        <v>153</v>
      </c>
      <c r="C111" s="132"/>
      <c r="D111" s="152"/>
    </row>
    <row r="112" spans="1:8" outlineLevel="1">
      <c r="A112" s="156"/>
      <c r="B112" s="146" t="s">
        <v>25</v>
      </c>
      <c r="C112" s="132"/>
      <c r="D112" s="152"/>
      <c r="H112" s="160"/>
    </row>
    <row r="113" spans="1:7" ht="28.5">
      <c r="A113" s="149">
        <v>20</v>
      </c>
      <c r="B113" s="147" t="s">
        <v>122</v>
      </c>
      <c r="C113" s="151" t="s">
        <v>336</v>
      </c>
      <c r="D113" s="152">
        <v>1834051000</v>
      </c>
    </row>
    <row r="114" spans="1:7" outlineLevel="1">
      <c r="A114" s="155"/>
      <c r="B114" s="145" t="s">
        <v>337</v>
      </c>
      <c r="C114" s="155"/>
      <c r="D114" s="152"/>
    </row>
    <row r="115" spans="1:7" outlineLevel="1">
      <c r="A115" s="155"/>
      <c r="B115" s="145" t="s">
        <v>419</v>
      </c>
      <c r="C115" s="155"/>
      <c r="D115" s="152"/>
    </row>
    <row r="116" spans="1:7" ht="42.75">
      <c r="A116" s="149">
        <v>26</v>
      </c>
      <c r="B116" s="150" t="s">
        <v>417</v>
      </c>
      <c r="C116" s="153" t="s">
        <v>402</v>
      </c>
      <c r="D116" s="152">
        <v>300000000</v>
      </c>
    </row>
    <row r="117" spans="1:7" outlineLevel="1">
      <c r="A117" s="155"/>
      <c r="B117" s="132" t="s">
        <v>415</v>
      </c>
      <c r="C117" s="155"/>
      <c r="D117" s="164"/>
    </row>
    <row r="118" spans="1:7" outlineLevel="1">
      <c r="A118" s="155"/>
      <c r="B118" s="144" t="s">
        <v>418</v>
      </c>
      <c r="C118" s="155"/>
      <c r="D118" s="164"/>
    </row>
    <row r="119" spans="1:7" outlineLevel="1">
      <c r="A119" s="155"/>
      <c r="B119" s="144" t="s">
        <v>416</v>
      </c>
      <c r="C119" s="155"/>
      <c r="D119" s="164"/>
    </row>
    <row r="120" spans="1:7" outlineLevel="1">
      <c r="A120" s="155"/>
      <c r="B120" s="159" t="s">
        <v>151</v>
      </c>
      <c r="C120" s="155"/>
      <c r="D120" s="164"/>
    </row>
    <row r="121" spans="1:7" ht="30">
      <c r="A121" s="164">
        <v>28</v>
      </c>
      <c r="B121" s="147" t="s">
        <v>245</v>
      </c>
      <c r="C121" s="132" t="s">
        <v>292</v>
      </c>
      <c r="D121" s="152">
        <v>41485149</v>
      </c>
    </row>
    <row r="122" spans="1:7" ht="18" customHeight="1" outlineLevel="1">
      <c r="A122" s="164"/>
      <c r="B122" s="132" t="s">
        <v>291</v>
      </c>
      <c r="C122" s="164"/>
      <c r="D122" s="152"/>
    </row>
    <row r="123" spans="1:7" outlineLevel="1">
      <c r="A123" s="164"/>
      <c r="B123" s="132" t="s">
        <v>335</v>
      </c>
      <c r="C123" s="164"/>
      <c r="D123" s="152"/>
    </row>
    <row r="124" spans="1:7" ht="45">
      <c r="A124" s="164">
        <v>29</v>
      </c>
      <c r="B124" s="147" t="s">
        <v>247</v>
      </c>
      <c r="C124" s="132" t="s">
        <v>246</v>
      </c>
      <c r="D124" s="152">
        <v>223274600.80000001</v>
      </c>
    </row>
    <row r="125" spans="1:7" outlineLevel="1">
      <c r="A125" s="164"/>
      <c r="B125" s="132" t="s">
        <v>290</v>
      </c>
      <c r="C125" s="164"/>
      <c r="D125" s="152"/>
    </row>
    <row r="126" spans="1:7" outlineLevel="1">
      <c r="A126" s="164"/>
      <c r="B126" s="132" t="s">
        <v>335</v>
      </c>
      <c r="C126" s="164"/>
      <c r="D126" s="152"/>
    </row>
    <row r="127" spans="1:7" ht="45">
      <c r="A127" s="164">
        <v>30</v>
      </c>
      <c r="B127" s="148" t="s">
        <v>84</v>
      </c>
      <c r="C127" s="132" t="s">
        <v>318</v>
      </c>
      <c r="D127" s="152">
        <v>2400000000</v>
      </c>
    </row>
    <row r="128" spans="1:7" outlineLevel="1">
      <c r="A128" s="164"/>
      <c r="B128" s="159" t="s">
        <v>324</v>
      </c>
      <c r="C128" s="164"/>
      <c r="D128" s="152"/>
      <c r="G128" s="165"/>
    </row>
    <row r="129" spans="1:7" outlineLevel="1">
      <c r="A129" s="164"/>
      <c r="B129" s="159" t="s">
        <v>319</v>
      </c>
      <c r="C129" s="164"/>
      <c r="D129" s="152"/>
      <c r="G129" s="165"/>
    </row>
    <row r="130" spans="1:7" outlineLevel="1">
      <c r="A130" s="164"/>
      <c r="B130" s="159" t="s">
        <v>26</v>
      </c>
      <c r="C130" s="164"/>
      <c r="D130" s="152"/>
      <c r="G130" s="165"/>
    </row>
    <row r="131" spans="1:7" outlineLevel="1">
      <c r="A131" s="164"/>
      <c r="B131" s="159" t="s">
        <v>320</v>
      </c>
      <c r="C131" s="164"/>
      <c r="D131" s="152"/>
      <c r="G131" s="165"/>
    </row>
    <row r="132" spans="1:7" outlineLevel="1">
      <c r="A132" s="164"/>
      <c r="B132" s="159" t="s">
        <v>321</v>
      </c>
      <c r="C132" s="164"/>
      <c r="D132" s="152"/>
      <c r="G132" s="165"/>
    </row>
    <row r="133" spans="1:7" outlineLevel="1">
      <c r="A133" s="164"/>
      <c r="B133" s="159" t="s">
        <v>322</v>
      </c>
      <c r="C133" s="164"/>
      <c r="D133" s="152"/>
      <c r="G133" s="165"/>
    </row>
    <row r="134" spans="1:7" outlineLevel="1">
      <c r="A134" s="164"/>
      <c r="B134" s="159" t="s">
        <v>323</v>
      </c>
      <c r="C134" s="164"/>
      <c r="D134" s="152"/>
      <c r="G134" s="165"/>
    </row>
    <row r="135" spans="1:7" outlineLevel="1">
      <c r="A135" s="164"/>
      <c r="B135" s="159" t="s">
        <v>240</v>
      </c>
      <c r="C135" s="164"/>
      <c r="D135" s="152"/>
      <c r="G135" s="165"/>
    </row>
    <row r="136" spans="1:7" outlineLevel="1">
      <c r="A136" s="164"/>
      <c r="B136" s="132" t="s">
        <v>335</v>
      </c>
      <c r="C136" s="164"/>
      <c r="D136" s="152"/>
      <c r="G136" s="165"/>
    </row>
    <row r="137" spans="1:7" ht="45">
      <c r="A137" s="164">
        <v>31</v>
      </c>
      <c r="B137" s="148" t="s">
        <v>50</v>
      </c>
      <c r="C137" s="132" t="s">
        <v>269</v>
      </c>
      <c r="D137" s="152">
        <v>25000000</v>
      </c>
      <c r="G137" s="165"/>
    </row>
    <row r="138" spans="1:7" outlineLevel="1">
      <c r="A138" s="164"/>
      <c r="B138" s="146" t="s">
        <v>265</v>
      </c>
      <c r="C138" s="164"/>
      <c r="D138" s="152"/>
      <c r="G138" s="165"/>
    </row>
    <row r="139" spans="1:7" outlineLevel="1">
      <c r="A139" s="164"/>
      <c r="B139" s="146" t="s">
        <v>266</v>
      </c>
      <c r="C139" s="164"/>
      <c r="D139" s="152"/>
      <c r="G139" s="165"/>
    </row>
    <row r="140" spans="1:7" outlineLevel="1">
      <c r="A140" s="164"/>
      <c r="B140" s="146" t="s">
        <v>267</v>
      </c>
      <c r="C140" s="164"/>
      <c r="D140" s="152"/>
    </row>
    <row r="141" spans="1:7" outlineLevel="1">
      <c r="A141" s="164"/>
      <c r="B141" s="146" t="s">
        <v>268</v>
      </c>
      <c r="C141" s="164"/>
      <c r="D141" s="152"/>
    </row>
    <row r="142" spans="1:7" outlineLevel="1">
      <c r="A142" s="164"/>
      <c r="B142" s="132" t="s">
        <v>335</v>
      </c>
      <c r="C142" s="164"/>
      <c r="D142" s="152"/>
      <c r="G142" s="165"/>
    </row>
    <row r="143" spans="1:7" ht="45">
      <c r="A143" s="156">
        <v>32</v>
      </c>
      <c r="B143" s="144" t="s">
        <v>352</v>
      </c>
      <c r="C143" s="158" t="s">
        <v>409</v>
      </c>
      <c r="D143" s="152">
        <v>360161000</v>
      </c>
    </row>
    <row r="144" spans="1:7" outlineLevel="1">
      <c r="A144" s="164"/>
      <c r="B144" s="144" t="s">
        <v>403</v>
      </c>
      <c r="C144" s="159"/>
      <c r="D144" s="164"/>
    </row>
    <row r="145" spans="1:4" outlineLevel="1">
      <c r="A145" s="164"/>
      <c r="B145" s="144" t="s">
        <v>404</v>
      </c>
      <c r="C145" s="159"/>
      <c r="D145" s="164"/>
    </row>
    <row r="146" spans="1:4" outlineLevel="1">
      <c r="A146" s="164"/>
      <c r="B146" s="144" t="s">
        <v>408</v>
      </c>
      <c r="C146" s="146"/>
      <c r="D146" s="164"/>
    </row>
    <row r="147" spans="1:4" ht="45">
      <c r="A147" s="149">
        <v>33</v>
      </c>
      <c r="B147" s="147" t="s">
        <v>279</v>
      </c>
      <c r="C147" s="132" t="s">
        <v>341</v>
      </c>
      <c r="D147" s="134">
        <v>5500000000</v>
      </c>
    </row>
    <row r="148" spans="1:4" outlineLevel="1">
      <c r="A148" s="156"/>
      <c r="B148" s="135" t="s">
        <v>342</v>
      </c>
      <c r="C148" s="132"/>
      <c r="D148" s="152"/>
    </row>
    <row r="149" spans="1:4" outlineLevel="1">
      <c r="A149" s="156"/>
      <c r="B149" s="135" t="s">
        <v>343</v>
      </c>
      <c r="C149" s="132"/>
      <c r="D149" s="152"/>
    </row>
    <row r="150" spans="1:4" outlineLevel="1">
      <c r="A150" s="156"/>
      <c r="B150" s="135" t="s">
        <v>344</v>
      </c>
      <c r="C150" s="132"/>
      <c r="D150" s="152"/>
    </row>
    <row r="151" spans="1:4" outlineLevel="1">
      <c r="A151" s="156"/>
      <c r="B151" s="135" t="s">
        <v>345</v>
      </c>
      <c r="C151" s="132"/>
      <c r="D151" s="152"/>
    </row>
    <row r="152" spans="1:4" outlineLevel="1">
      <c r="A152" s="156"/>
      <c r="B152" s="135" t="s">
        <v>346</v>
      </c>
      <c r="C152" s="132"/>
      <c r="D152" s="152"/>
    </row>
    <row r="153" spans="1:4" outlineLevel="1">
      <c r="A153" s="156"/>
      <c r="B153" s="135" t="s">
        <v>347</v>
      </c>
      <c r="C153" s="132"/>
      <c r="D153" s="152"/>
    </row>
    <row r="154" spans="1:4" outlineLevel="1">
      <c r="A154" s="156"/>
      <c r="B154" s="135" t="s">
        <v>348</v>
      </c>
      <c r="C154" s="132"/>
      <c r="D154" s="152"/>
    </row>
    <row r="155" spans="1:4" outlineLevel="1">
      <c r="A155" s="156"/>
      <c r="B155" s="135" t="s">
        <v>349</v>
      </c>
      <c r="C155" s="132"/>
      <c r="D155" s="152"/>
    </row>
    <row r="156" spans="1:4" outlineLevel="1">
      <c r="A156" s="156"/>
      <c r="B156" s="135" t="s">
        <v>350</v>
      </c>
      <c r="C156" s="132"/>
      <c r="D156" s="152"/>
    </row>
    <row r="157" spans="1:4" outlineLevel="1">
      <c r="A157" s="156"/>
      <c r="B157" s="135" t="s">
        <v>240</v>
      </c>
      <c r="C157" s="132"/>
      <c r="D157" s="152"/>
    </row>
    <row r="158" spans="1:4" outlineLevel="1">
      <c r="A158" s="156"/>
      <c r="B158" s="135" t="s">
        <v>284</v>
      </c>
      <c r="C158" s="132"/>
      <c r="D158" s="152"/>
    </row>
    <row r="159" spans="1:4" ht="30">
      <c r="A159" s="156">
        <v>34</v>
      </c>
      <c r="B159" s="148" t="s">
        <v>274</v>
      </c>
      <c r="C159" s="132" t="s">
        <v>340</v>
      </c>
      <c r="D159" s="152">
        <v>1500000</v>
      </c>
    </row>
    <row r="160" spans="1:4" outlineLevel="1">
      <c r="A160" s="156"/>
      <c r="B160" s="132" t="s">
        <v>405</v>
      </c>
      <c r="C160" s="132"/>
      <c r="D160" s="152"/>
    </row>
    <row r="161" spans="1:6" ht="45">
      <c r="A161" s="149">
        <v>35</v>
      </c>
      <c r="B161" s="148" t="s">
        <v>275</v>
      </c>
      <c r="C161" s="132" t="s">
        <v>277</v>
      </c>
      <c r="D161" s="152">
        <v>500000000</v>
      </c>
    </row>
    <row r="162" spans="1:6" outlineLevel="1">
      <c r="A162" s="164"/>
      <c r="B162" s="144" t="s">
        <v>294</v>
      </c>
      <c r="C162" s="164"/>
      <c r="D162" s="152"/>
    </row>
    <row r="163" spans="1:6" outlineLevel="1">
      <c r="A163" s="164"/>
      <c r="B163" s="144" t="s">
        <v>295</v>
      </c>
      <c r="C163" s="164"/>
      <c r="D163" s="152"/>
    </row>
    <row r="164" spans="1:6" outlineLevel="1">
      <c r="A164" s="164"/>
      <c r="B164" s="144" t="s">
        <v>296</v>
      </c>
      <c r="C164" s="164"/>
      <c r="D164" s="152"/>
    </row>
    <row r="165" spans="1:6" ht="45">
      <c r="A165" s="156">
        <v>36</v>
      </c>
      <c r="B165" s="148" t="s">
        <v>373</v>
      </c>
      <c r="C165" s="132" t="s">
        <v>278</v>
      </c>
      <c r="D165" s="152">
        <v>3800000</v>
      </c>
    </row>
    <row r="166" spans="1:6" ht="30" outlineLevel="1">
      <c r="A166" s="154"/>
      <c r="B166" s="144" t="s">
        <v>370</v>
      </c>
      <c r="C166" s="158"/>
      <c r="D166" s="154"/>
      <c r="E166" s="166"/>
      <c r="F166" s="167"/>
    </row>
    <row r="167" spans="1:6" s="172" customFormat="1" outlineLevel="1">
      <c r="A167" s="168"/>
      <c r="B167" s="132" t="s">
        <v>371</v>
      </c>
      <c r="C167" s="164"/>
      <c r="D167" s="169"/>
      <c r="E167" s="170"/>
      <c r="F167" s="171"/>
    </row>
    <row r="168" spans="1:6" s="172" customFormat="1" ht="45" outlineLevel="1">
      <c r="A168" s="168"/>
      <c r="B168" s="132" t="s">
        <v>372</v>
      </c>
      <c r="C168" s="164"/>
      <c r="D168" s="169"/>
      <c r="E168" s="170"/>
      <c r="F168" s="171"/>
    </row>
    <row r="169" spans="1:6" s="172" customFormat="1" outlineLevel="1">
      <c r="A169" s="168"/>
      <c r="B169" s="132" t="s">
        <v>405</v>
      </c>
      <c r="C169" s="164"/>
      <c r="D169" s="169"/>
      <c r="E169" s="170"/>
      <c r="F169" s="171"/>
    </row>
    <row r="170" spans="1:6" ht="90">
      <c r="A170" s="149">
        <v>37</v>
      </c>
      <c r="B170" s="148" t="s">
        <v>253</v>
      </c>
      <c r="C170" s="132" t="s">
        <v>301</v>
      </c>
      <c r="D170" s="152">
        <v>22000000000</v>
      </c>
    </row>
    <row r="171" spans="1:6" ht="30">
      <c r="A171" s="164">
        <v>39</v>
      </c>
      <c r="B171" s="144" t="s">
        <v>353</v>
      </c>
      <c r="C171" s="158" t="s">
        <v>354</v>
      </c>
      <c r="D171" s="152">
        <v>530000000</v>
      </c>
    </row>
    <row r="172" spans="1:6" outlineLevel="1">
      <c r="A172" s="164"/>
      <c r="B172" s="144" t="s">
        <v>355</v>
      </c>
      <c r="C172" s="159"/>
      <c r="D172" s="164"/>
    </row>
    <row r="173" spans="1:6" outlineLevel="1">
      <c r="A173" s="164"/>
      <c r="B173" s="144" t="s">
        <v>284</v>
      </c>
      <c r="C173" s="159"/>
      <c r="D173" s="164"/>
    </row>
    <row r="174" spans="1:6" ht="45">
      <c r="A174" s="164">
        <v>40</v>
      </c>
      <c r="B174" s="144" t="s">
        <v>369</v>
      </c>
      <c r="C174" s="132" t="s">
        <v>407</v>
      </c>
      <c r="D174" s="152">
        <v>223541000</v>
      </c>
    </row>
    <row r="175" spans="1:6" outlineLevel="1">
      <c r="A175" s="164"/>
      <c r="B175" s="174" t="s">
        <v>442</v>
      </c>
      <c r="C175" s="164"/>
      <c r="D175" s="164"/>
    </row>
    <row r="176" spans="1:6" outlineLevel="1">
      <c r="A176" s="164"/>
      <c r="B176" s="174" t="s">
        <v>443</v>
      </c>
      <c r="C176" s="164"/>
      <c r="D176" s="164"/>
    </row>
    <row r="177" spans="1:4" outlineLevel="1">
      <c r="A177" s="164"/>
      <c r="B177" s="174" t="s">
        <v>444</v>
      </c>
      <c r="C177" s="164"/>
      <c r="D177" s="164"/>
    </row>
    <row r="178" spans="1:4" outlineLevel="1">
      <c r="A178" s="164"/>
      <c r="B178" s="174" t="s">
        <v>406</v>
      </c>
      <c r="C178" s="164"/>
      <c r="D178" s="164"/>
    </row>
    <row r="179" spans="1:4" ht="45">
      <c r="A179" s="164">
        <v>41</v>
      </c>
      <c r="B179" s="144" t="s">
        <v>39</v>
      </c>
      <c r="C179" s="132" t="s">
        <v>440</v>
      </c>
      <c r="D179" s="152">
        <v>5500000000</v>
      </c>
    </row>
    <row r="180" spans="1:4" outlineLevel="1">
      <c r="A180" s="164"/>
      <c r="B180" s="174" t="s">
        <v>426</v>
      </c>
      <c r="C180" s="164"/>
      <c r="D180" s="164"/>
    </row>
    <row r="181" spans="1:4" outlineLevel="1">
      <c r="A181" s="164"/>
      <c r="B181" s="174" t="s">
        <v>427</v>
      </c>
      <c r="C181" s="164"/>
      <c r="D181" s="164"/>
    </row>
    <row r="182" spans="1:4" outlineLevel="1">
      <c r="A182" s="164"/>
      <c r="B182" s="174" t="s">
        <v>439</v>
      </c>
      <c r="C182" s="164"/>
      <c r="D182" s="164"/>
    </row>
    <row r="183" spans="1:4" ht="30" outlineLevel="1">
      <c r="A183" s="164"/>
      <c r="B183" s="174" t="s">
        <v>428</v>
      </c>
      <c r="C183" s="164"/>
      <c r="D183" s="164"/>
    </row>
    <row r="184" spans="1:4" outlineLevel="1">
      <c r="A184" s="164"/>
      <c r="B184" s="174" t="s">
        <v>429</v>
      </c>
      <c r="C184" s="164"/>
      <c r="D184" s="164"/>
    </row>
    <row r="185" spans="1:4" outlineLevel="1">
      <c r="A185" s="164"/>
      <c r="B185" s="174" t="s">
        <v>430</v>
      </c>
      <c r="C185" s="164"/>
      <c r="D185" s="164"/>
    </row>
    <row r="186" spans="1:4" outlineLevel="1">
      <c r="A186" s="164"/>
      <c r="B186" s="174" t="s">
        <v>431</v>
      </c>
      <c r="C186" s="164"/>
      <c r="D186" s="164"/>
    </row>
    <row r="187" spans="1:4" outlineLevel="1">
      <c r="A187" s="164"/>
      <c r="B187" s="174" t="s">
        <v>432</v>
      </c>
      <c r="C187" s="164"/>
      <c r="D187" s="164"/>
    </row>
    <row r="188" spans="1:4" outlineLevel="1">
      <c r="A188" s="164"/>
      <c r="B188" s="174" t="s">
        <v>433</v>
      </c>
      <c r="C188" s="164"/>
      <c r="D188" s="164"/>
    </row>
    <row r="189" spans="1:4" outlineLevel="1">
      <c r="A189" s="164"/>
      <c r="B189" s="174" t="s">
        <v>434</v>
      </c>
      <c r="C189" s="164"/>
      <c r="D189" s="164"/>
    </row>
    <row r="190" spans="1:4" outlineLevel="1">
      <c r="A190" s="164"/>
      <c r="B190" s="174" t="s">
        <v>435</v>
      </c>
      <c r="C190" s="164"/>
      <c r="D190" s="164"/>
    </row>
    <row r="191" spans="1:4" outlineLevel="1">
      <c r="A191" s="164"/>
      <c r="B191" s="174" t="s">
        <v>436</v>
      </c>
      <c r="C191" s="164"/>
      <c r="D191" s="164"/>
    </row>
    <row r="192" spans="1:4" outlineLevel="1">
      <c r="A192" s="164"/>
      <c r="B192" s="174" t="s">
        <v>437</v>
      </c>
      <c r="C192" s="164"/>
      <c r="D192" s="164"/>
    </row>
    <row r="193" spans="1:4" outlineLevel="1">
      <c r="A193" s="164"/>
      <c r="B193" s="174" t="s">
        <v>438</v>
      </c>
      <c r="C193" s="164"/>
      <c r="D193" s="164"/>
    </row>
    <row r="194" spans="1:4" ht="30" outlineLevel="1">
      <c r="A194" s="164"/>
      <c r="B194" s="174" t="s">
        <v>441</v>
      </c>
      <c r="C194" s="164"/>
      <c r="D194" s="164"/>
    </row>
    <row r="195" spans="1:4" outlineLevel="1">
      <c r="A195" s="164"/>
      <c r="B195" s="174" t="s">
        <v>434</v>
      </c>
      <c r="C195" s="164"/>
      <c r="D195" s="164"/>
    </row>
    <row r="196" spans="1:4" outlineLevel="1">
      <c r="A196" s="164"/>
      <c r="B196" s="174" t="s">
        <v>435</v>
      </c>
      <c r="C196" s="164"/>
      <c r="D196" s="164"/>
    </row>
    <row r="197" spans="1:4" ht="45">
      <c r="A197" s="164">
        <v>42</v>
      </c>
      <c r="B197" s="144" t="s">
        <v>253</v>
      </c>
      <c r="C197" s="132" t="s">
        <v>440</v>
      </c>
      <c r="D197" s="152">
        <v>22000000000</v>
      </c>
    </row>
    <row r="198" spans="1:4" ht="30" outlineLevel="1">
      <c r="A198" s="164"/>
      <c r="B198" s="174" t="s">
        <v>447</v>
      </c>
      <c r="C198" s="164"/>
      <c r="D198" s="164"/>
    </row>
    <row r="199" spans="1:4" ht="30" outlineLevel="1">
      <c r="A199" s="164"/>
      <c r="B199" s="174" t="s">
        <v>445</v>
      </c>
      <c r="C199" s="164"/>
      <c r="D199" s="164"/>
    </row>
    <row r="200" spans="1:4" outlineLevel="1">
      <c r="A200" s="164"/>
      <c r="B200" s="174" t="s">
        <v>446</v>
      </c>
      <c r="C200" s="164"/>
      <c r="D200" s="164"/>
    </row>
    <row r="201" spans="1:4" ht="30" outlineLevel="1">
      <c r="A201" s="164"/>
      <c r="B201" s="174" t="s">
        <v>448</v>
      </c>
      <c r="C201" s="164"/>
      <c r="D201" s="164"/>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TMĐT </vt:lpstr>
      <vt:lpstr>Chi tiết TMĐT</vt:lpstr>
      <vt:lpstr>Phần cứng, FMTM</vt:lpstr>
      <vt:lpstr>Phần cứng, FMTM (k thuế)</vt:lpstr>
      <vt:lpstr>PMUD</vt:lpstr>
      <vt:lpstr>Định mức</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2021-02-02T05:40:22Z</dcterms:created>
  <dcterms:modified xsi:type="dcterms:W3CDTF">2022-09-16T06:08:44Z</dcterms:modified>
</cp:coreProperties>
</file>