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63E78F43-BD39-42F7-B1D8-EE1DE3F0E062}" xr6:coauthVersionLast="47" xr6:coauthVersionMax="47" xr10:uidLastSave="{00000000-0000-0000-0000-000000000000}"/>
  <bookViews>
    <workbookView xWindow="28815" yWindow="0" windowWidth="28785" windowHeight="15600" activeTab="2" xr2:uid="{00000000-000D-0000-FFFF-FFFF00000000}"/>
  </bookViews>
  <sheets>
    <sheet name="Sheet1" sheetId="1" r:id="rId1"/>
    <sheet name="Reference" sheetId="4" r:id="rId2"/>
    <sheet name="Financial Statement" sheetId="3" r:id="rId3"/>
    <sheet name="Debt Schedule" sheetId="5" r:id="rId4"/>
  </sheets>
  <definedNames>
    <definedName name="AV">'Financial Statement'!$C$120:$L$120</definedName>
    <definedName name="DCAI">'Financial Statement'!$C$117:$L$117</definedName>
    <definedName name="FX">'Financial Statement'!$C$119:$L$119</definedName>
    <definedName name="GFX">'Financial Statement'!$C$118:$L$118</definedName>
    <definedName name="GROSS">'Financial Statement'!$C$125:$L$125</definedName>
    <definedName name="OEMO">'Financial Statement'!$C$121:$L$121</definedName>
    <definedName name="RD">'Financial Statement'!$C$126:$L$126</definedName>
    <definedName name="Revenue">'Financial Statement'!$C$123:$L$123</definedName>
    <definedName name="SGA">'Financial Statement'!$C$127:$L$127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7" i="3" l="1"/>
  <c r="G170" i="3" s="1"/>
  <c r="G166" i="3"/>
  <c r="G123" i="3"/>
  <c r="C19" i="3" a="1"/>
  <c r="C19" i="3" s="1"/>
  <c r="C18" i="3" a="1"/>
  <c r="C18" i="3" s="1"/>
  <c r="C17" i="3" a="1"/>
  <c r="C17" i="3" s="1"/>
  <c r="C16" i="3" a="1"/>
  <c r="C16" i="3" s="1"/>
  <c r="C27" i="3" a="1"/>
  <c r="C27" i="3" s="1"/>
  <c r="C15" i="3" a="1"/>
  <c r="C15" i="3" s="1"/>
  <c r="B19" i="3"/>
  <c r="B18" i="3"/>
  <c r="B17" i="3"/>
  <c r="B16" i="3"/>
  <c r="B15" i="3"/>
  <c r="E123" i="3"/>
  <c r="D123" i="3"/>
  <c r="F123" i="3"/>
  <c r="C161" i="3"/>
  <c r="C112" i="3"/>
  <c r="C173" i="3" s="1"/>
  <c r="D8" i="3"/>
  <c r="D161" i="3" s="1"/>
  <c r="G22" i="3"/>
  <c r="F22" i="3"/>
  <c r="C28" i="3" l="1" a="1"/>
  <c r="C28" i="3" s="1"/>
  <c r="C29" i="3" a="1"/>
  <c r="C29" i="3" s="1"/>
  <c r="D112" i="3"/>
  <c r="D173" i="3" s="1"/>
  <c r="E8" i="3"/>
  <c r="F8" i="3" s="1"/>
  <c r="G8" i="3" s="1"/>
  <c r="G161" i="3" l="1"/>
  <c r="H8" i="3"/>
  <c r="F161" i="3"/>
  <c r="E161" i="3"/>
  <c r="F112" i="3"/>
  <c r="F173" i="3" s="1"/>
  <c r="G112" i="3"/>
  <c r="G173" i="3" s="1"/>
  <c r="E112" i="3"/>
  <c r="E173" i="3" s="1"/>
  <c r="I8" i="3" l="1"/>
  <c r="C3" i="5"/>
  <c r="G3" i="5" l="1"/>
  <c r="J8" i="3"/>
  <c r="K3" i="5" l="1"/>
  <c r="K8" i="3"/>
  <c r="O3" i="5" l="1"/>
  <c r="L8" i="3"/>
  <c r="S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<sst xmlns="http://schemas.openxmlformats.org/spreadsheetml/2006/main" count="344" uniqueCount="195">
  <si>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</si>
  <si>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</si>
  <si>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</si>
  <si>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</si>
  <si>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</si>
  <si>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</si>
  <si>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</si>
  <si>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</si>
  <si>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</si>
  <si>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</si>
  <si>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</si>
  <si>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</si>
  <si>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</si>
  <si>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</si>
  <si>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</si>
  <si>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</si>
  <si>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</si>
  <si>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</si>
  <si>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</si>
  <si>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</si>
  <si>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</si>
  <si>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</si>
  <si>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</si>
  <si>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</si>
  <si>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</si>
  <si>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</si>
  <si>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</si>
  <si>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</si>
  <si>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</si>
  <si>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</si>
  <si>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</si>
  <si>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</si>
  <si>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</si>
  <si>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</si>
  <si>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</si>
  <si>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</si>
  <si>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</si>
  <si>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</si>
  <si>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</si>
  <si>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</si>
  <si>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</si>
  <si>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</si>
  <si>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</si>
  <si>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</si>
  <si>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</si>
  <si>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</si>
  <si>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</si>
  <si>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</si>
  <si>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</si>
  <si>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</si>
  <si>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</si>
  <si>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</si>
  <si>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</si>
  <si>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</si>
  <si>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</si>
  <si>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</si>
  <si>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</si>
  <si>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</si>
  <si>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</si>
  <si>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</si>
  <si>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</si>
  <si>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</si>
  <si>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</si>
  <si>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</si>
  <si>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</si>
  <si>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</si>
  <si>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</si>
  <si>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</si>
  <si>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</si>
  <si>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</si>
  <si>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</si>
  <si>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</si>
  <si>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</si>
  <si>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</si>
  <si>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</si>
  <si>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</si>
  <si>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</si>
  <si>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</si>
  <si>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</si>
  <si>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</si>
  <si>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</si>
  <si>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</si>
  <si>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</si>
  <si>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</si>
  <si>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</si>
  <si>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</si>
  <si>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</si>
  <si>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</si>
  <si>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</si>
  <si>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</si>
  <si>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</si>
  <si>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</si>
  <si>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</si>
  <si>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</si>
  <si>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</si>
  <si>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</si>
  <si>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</si>
  <si>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</si>
  <si>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</si>
  <si>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</si>
  <si>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</si>
  <si>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</si>
  <si>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</si>
  <si>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</si>
  <si>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</si>
  <si>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</si>
  <si>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</si>
  <si>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</si>
  <si>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</si>
  <si>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</si>
  <si>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</si>
  <si>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</si>
  <si>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</si>
  <si>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</si>
  <si>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</si>
  <si>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</si>
  <si>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</si>
  <si>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</si>
  <si>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</si>
  <si>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</si>
  <si>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</si>
  <si>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</si>
  <si>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</si>
  <si>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</si>
  <si>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</si>
  <si>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</si>
  <si>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</si>
  <si>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</si>
  <si>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</si>
  <si>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</si>
  <si>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</si>
  <si>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</si>
  <si>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</si>
  <si>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</si>
  <si>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</si>
  <si>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</si>
  <si>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</si>
  <si>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</si>
  <si>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</si>
  <si>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</si>
  <si>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</si>
  <si>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</si>
  <si>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</si>
  <si>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</si>
  <si>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</si>
  <si>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</si>
  <si>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</si>
  <si>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</si>
  <si>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</si>
  <si>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</si>
  <si>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</si>
  <si>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</si>
  <si>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</si>
  <si>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</si>
  <si>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</si>
  <si>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</si>
  <si>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</si>
  <si>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</si>
  <si>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</si>
  <si>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</si>
  <si>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</si>
  <si>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</si>
  <si>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</si>
  <si>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s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</si>
  <si>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</si>
  <si>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</si>
  <si>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</si>
  <si>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</si>
  <si>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</si>
  <si>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</si>
  <si>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</si>
  <si>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</si>
  <si>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</si>
  <si>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</si>
  <si>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</si>
  <si>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</si>
  <si>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</si>
  <si>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</si>
  <si>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</si>
  <si>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</si>
  <si>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</si>
  <si>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</si>
  <si>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</si>
  <si>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</si>
  <si>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</si>
  <si>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</si>
  <si>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</si>
  <si>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</si>
  <si>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</si>
  <si>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</si>
  <si>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</si>
  <si>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</si>
  <si>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Recognized net of returns</t>
  </si>
  <si>
    <t>Professional Visualization</t>
  </si>
  <si>
    <t>OEM &amp;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</si>
</sst>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&quot;E&quot;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1" applyFont="1" applyFill="1"/>
    <xf numFmtId="0" fontId="5" fillId="0" borderId="0" xfId="1" applyFont="1" applyFill="1"/>
    <xf numFmtId="0" fontId="4" fillId="0" borderId="0" xfId="1" applyFont="1" applyFill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 applyFill="1"/>
    <xf numFmtId="4" fontId="4" fillId="0" borderId="0" xfId="1" applyNumberFormat="1" applyFont="1" applyFill="1" applyAlignment="1">
      <alignment horizontal="left"/>
    </xf>
    <xf numFmtId="4" fontId="5" fillId="0" borderId="0" xfId="1" applyNumberFormat="1" applyFont="1" applyFill="1" applyAlignment="1">
      <alignment horizontal="left"/>
    </xf>
    <xf numFmtId="4" fontId="5" fillId="0" borderId="0" xfId="1" applyNumberFormat="1" applyFont="1" applyFill="1" applyAlignment="1">
      <alignment vertical="top" wrapText="1"/>
    </xf>
    <xf numFmtId="4" fontId="5" fillId="0" borderId="0" xfId="1" applyNumberFormat="1" applyFont="1" applyFill="1" applyAlignment="1">
      <alignment horizontal="left" vertical="top"/>
    </xf>
    <xf numFmtId="4" fontId="5" fillId="0" borderId="0" xfId="1" applyNumberFormat="1" applyFont="1" applyFill="1" applyAlignment="1">
      <alignment horizontal="right" vertical="top" wrapText="1"/>
    </xf>
    <xf numFmtId="4" fontId="12" fillId="0" borderId="0" xfId="1" applyNumberFormat="1" applyFont="1" applyFill="1" applyAlignment="1">
      <alignment horizontal="left" vertical="top"/>
    </xf>
    <xf numFmtId="4" fontId="4" fillId="0" borderId="0" xfId="1" applyNumberFormat="1" applyFont="1" applyFill="1"/>
    <xf numFmtId="4" fontId="13" fillId="0" borderId="0" xfId="1" applyNumberFormat="1" applyFont="1" applyFill="1" applyAlignment="1">
      <alignment horizontal="left"/>
    </xf>
    <xf numFmtId="4" fontId="13" fillId="0" borderId="0" xfId="1" applyNumberFormat="1" applyFont="1" applyFill="1" applyAlignment="1">
      <alignment horizontal="left" indent="2"/>
    </xf>
    <xf numFmtId="4" fontId="4" fillId="0" borderId="0" xfId="1" applyNumberFormat="1" applyFont="1" applyFill="1" applyAlignment="1">
      <alignment horizontal="left" vertical="top"/>
    </xf>
    <xf numFmtId="4" fontId="3" fillId="0" borderId="0" xfId="1" applyNumberFormat="1" applyFont="1" applyFill="1"/>
    <xf numFmtId="4" fontId="8" fillId="0" borderId="0" xfId="1" applyNumberFormat="1" applyFont="1" applyFill="1" applyAlignment="1">
      <alignment horizontal="right" vertical="top" wrapText="1"/>
    </xf>
    <xf numFmtId="4" fontId="7" fillId="0" borderId="0" xfId="1" applyNumberFormat="1" applyFont="1" applyFill="1"/>
    <xf numFmtId="4" fontId="8" fillId="0" borderId="0" xfId="1" applyNumberFormat="1" applyFont="1" applyFill="1" applyAlignment="1">
      <alignment vertical="top" wrapText="1"/>
    </xf>
    <xf numFmtId="4" fontId="8" fillId="0" borderId="0" xfId="1" applyNumberFormat="1" applyFont="1" applyFill="1" applyAlignment="1">
      <alignment horizontal="left" vertical="top"/>
    </xf>
    <xf numFmtId="4" fontId="8" fillId="0" borderId="1" xfId="1" applyNumberFormat="1" applyFont="1" applyFill="1" applyBorder="1" applyAlignment="1">
      <alignment horizontal="left" vertical="top"/>
    </xf>
    <xf numFmtId="4" fontId="8" fillId="0" borderId="1" xfId="1" applyNumberFormat="1" applyFont="1" applyFill="1" applyBorder="1" applyAlignment="1">
      <alignment horizontal="right" vertical="top" wrapText="1"/>
    </xf>
    <xf numFmtId="4" fontId="8" fillId="0" borderId="0" xfId="1" applyNumberFormat="1" applyFont="1" applyFill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Fill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 applyFill="1"/>
    <xf numFmtId="4" fontId="7" fillId="0" borderId="0" xfId="1" applyNumberFormat="1" applyFont="1" applyFill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9" fillId="0" borderId="0" xfId="2" applyNumberFormat="1" applyFont="1" applyFill="1"/>
    <xf numFmtId="4" fontId="10" fillId="0" borderId="0" xfId="1" applyNumberFormat="1" applyFont="1" applyFill="1" applyAlignment="1">
      <alignment horizontal="left"/>
    </xf>
    <xf numFmtId="4" fontId="8" fillId="0" borderId="0" xfId="2" applyNumberFormat="1" applyFont="1" applyFill="1" applyAlignment="1">
      <alignment horizontal="righ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Fill="1" applyBorder="1" applyAlignment="1">
      <alignment horizontal="right" vertical="top" wrapText="1"/>
    </xf>
    <xf numFmtId="4" fontId="4" fillId="0" borderId="0" xfId="1" applyNumberFormat="1" applyFont="1" applyFill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9" fontId="13" fillId="0" borderId="0" xfId="1" applyNumberFormat="1" applyFont="1" applyFill="1"/>
    <xf numFmtId="9" fontId="4" fillId="0" borderId="0" xfId="4" applyFont="1" applyFill="1"/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NumberFormat="1" applyFont="1" applyFill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72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0" fontId="0" fillId="0" borderId="0" xfId="0" applyFont="1"/>
    <xf numFmtId="4" fontId="7" fillId="0" borderId="0" xfId="1" applyNumberFormat="1" applyFont="1" applyFill="1" applyAlignment="1">
      <alignment horizontal="right" vertical="top" wrapText="1"/>
    </xf>
    <xf numFmtId="10" fontId="7" fillId="2" borderId="2" xfId="1" applyNumberFormat="1" applyFont="1" applyFill="1" applyBorder="1" applyAlignment="1">
      <alignment horizontal="right" vertical="top" wrapText="1"/>
    </xf>
    <xf numFmtId="10" fontId="7" fillId="0" borderId="0" xfId="1" applyNumberFormat="1" applyFont="1" applyFill="1" applyBorder="1" applyAlignment="1">
      <alignment horizontal="right" vertical="top" wrapText="1"/>
    </xf>
    <xf numFmtId="9" fontId="7" fillId="0" borderId="0" xfId="1" applyNumberFormat="1" applyFont="1" applyFill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B2" sqref="B2"/>
    </sheetView>
  </sheetViews>
  <sheetFormatPr defaultRowHeight="15" x14ac:dyDescent="0.25"/>
  <cols>
    <col min="1" max="1" width="1.7109375" customWidth="1"/>
    <col min="3" max="3" width="14" bestFit="1" customWidth="1"/>
    <col min="4" max="4" width="14.28515625" bestFit="1" customWidth="1"/>
    <col min="5" max="5" width="15.28515625" bestFit="1" customWidth="1"/>
    <col min="6" max="6" width="14" bestFit="1" customWidth="1"/>
    <col min="7" max="7" width="14.28515625" bestFit="1" customWidth="1"/>
    <col min="8" max="8" width="12" bestFit="1" customWidth="1"/>
    <col min="9" max="9" width="13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/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 t="s">
        <v>163</v>
      </c>
    </row>
    <row r="2" spans="2:7" x14ac:dyDescent="0.25">
      <c r="B2" s="4" t="s">
        <v>176</v>
      </c>
      <c r="C2" s="5"/>
      <c r="D2" s="5"/>
      <c r="E2" s="5"/>
      <c r="F2" s="5"/>
      <c r="G2" s="5"/>
    </row>
    <row r="3" spans="2:7" x14ac:dyDescent="0.25">
      <c r="B3" s="6" t="s">
        <v>166</v>
      </c>
      <c r="C3" s="7" t="s">
        <v>167</v>
      </c>
      <c r="D3" s="5"/>
      <c r="E3" s="5"/>
      <c r="F3" s="5"/>
      <c r="G3" s="5"/>
    </row>
    <row r="4" spans="2:7" x14ac:dyDescent="0.25">
      <c r="B4" s="6" t="s">
        <v>168</v>
      </c>
      <c r="C4" s="7" t="s">
        <v>169</v>
      </c>
      <c r="D4" s="5"/>
      <c r="E4" s="5"/>
      <c r="F4" s="5"/>
      <c r="G4" s="5"/>
    </row>
    <row r="5" spans="2:7" x14ac:dyDescent="0.25">
      <c r="B5" s="6" t="s">
        <v>170</v>
      </c>
      <c r="C5" s="7" t="s">
        <v>171</v>
      </c>
      <c r="D5" s="5"/>
      <c r="E5" s="5"/>
      <c r="F5" s="5"/>
      <c r="G5" s="5"/>
    </row>
    <row r="6" spans="2:7" x14ac:dyDescent="0.25">
      <c r="B6" s="6" t="s">
        <v>172</v>
      </c>
      <c r="C6" s="7" t="s">
        <v>173</v>
      </c>
      <c r="D6" s="5"/>
      <c r="E6" s="5"/>
      <c r="F6" s="5"/>
      <c r="G6" s="5"/>
    </row>
    <row r="7" spans="2:7" x14ac:dyDescent="0.25">
      <c r="B7" s="6" t="s">
        <v>174</v>
      </c>
      <c r="C7" s="7" t="s">
        <v>175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177</v>
      </c>
      <c r="C9" s="5"/>
      <c r="D9" s="5"/>
      <c r="E9" s="5"/>
      <c r="F9" s="5"/>
      <c r="G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O219"/>
  <sheetViews>
    <sheetView showGridLines="0"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O18" sqref="O18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9" width="12.7109375" style="3" bestFit="1" customWidth="1"/>
    <col min="10" max="13" width="13.28515625" style="3" bestFit="1" customWidth="1"/>
    <col min="14" max="14" width="14.28515625" style="3" bestFit="1" customWidth="1"/>
    <col min="15" max="201" width="12" style="3" customWidth="1"/>
    <col min="202" max="16384" width="9.140625" style="3"/>
  </cols>
  <sheetData>
    <row r="4" spans="1:15" x14ac:dyDescent="0.25">
      <c r="A4" s="19"/>
      <c r="B4" s="9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9"/>
      <c r="B5" s="10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9"/>
      <c r="M6" s="8"/>
      <c r="N6" s="8"/>
    </row>
    <row r="7" spans="1:15" x14ac:dyDescent="0.25">
      <c r="A7" s="19"/>
      <c r="B7" s="22" t="s">
        <v>80</v>
      </c>
      <c r="C7" s="21"/>
      <c r="D7" s="21"/>
      <c r="E7" s="21"/>
      <c r="F7" s="21"/>
      <c r="G7" s="21"/>
      <c r="H7" s="8"/>
      <c r="I7" s="8"/>
      <c r="J7" s="8"/>
      <c r="K7" s="8"/>
      <c r="L7" s="8"/>
      <c r="M7" s="8"/>
      <c r="N7" s="15"/>
      <c r="O7" s="15"/>
    </row>
    <row r="8" spans="1:15" x14ac:dyDescent="0.25">
      <c r="A8" s="19"/>
      <c r="B8" s="23" t="s">
        <v>79</v>
      </c>
      <c r="C8" s="43">
        <v>2019</v>
      </c>
      <c r="D8" s="43">
        <f>+C8+1</f>
        <v>2020</v>
      </c>
      <c r="E8" s="43">
        <f t="shared" ref="E8:L8" si="0">+D8+1</f>
        <v>2021</v>
      </c>
      <c r="F8" s="43">
        <f t="shared" si="0"/>
        <v>2022</v>
      </c>
      <c r="G8" s="43">
        <f t="shared" si="0"/>
        <v>2023</v>
      </c>
      <c r="H8" s="47">
        <f t="shared" si="0"/>
        <v>2024</v>
      </c>
      <c r="I8" s="47">
        <f t="shared" si="0"/>
        <v>2025</v>
      </c>
      <c r="J8" s="47">
        <f t="shared" si="0"/>
        <v>2026</v>
      </c>
      <c r="K8" s="47">
        <f t="shared" si="0"/>
        <v>2027</v>
      </c>
      <c r="L8" s="47">
        <f t="shared" si="0"/>
        <v>2028</v>
      </c>
      <c r="M8" s="8"/>
      <c r="N8" s="8"/>
    </row>
    <row r="9" spans="1:15" x14ac:dyDescent="0.25">
      <c r="A9" s="19"/>
      <c r="B9" s="23"/>
      <c r="C9" s="43"/>
      <c r="D9" s="43"/>
      <c r="E9" s="43"/>
      <c r="F9" s="43"/>
      <c r="G9" s="43"/>
      <c r="H9" s="47"/>
      <c r="I9" s="47"/>
      <c r="J9" s="47"/>
      <c r="K9" s="47"/>
      <c r="L9" s="47"/>
      <c r="M9" s="8"/>
      <c r="N9" s="8"/>
    </row>
    <row r="10" spans="1:15" x14ac:dyDescent="0.25">
      <c r="A10" s="19"/>
      <c r="B10" s="10" t="s">
        <v>180</v>
      </c>
      <c r="C10" s="8"/>
      <c r="D10" s="8"/>
      <c r="E10" s="8"/>
      <c r="F10" s="8"/>
      <c r="G10" s="8"/>
      <c r="M10" s="8"/>
      <c r="N10" s="8"/>
    </row>
    <row r="11" spans="1:15" x14ac:dyDescent="0.25">
      <c r="A11" s="19"/>
      <c r="B11" s="9" t="s">
        <v>181</v>
      </c>
      <c r="C11" s="8"/>
      <c r="D11" s="8"/>
      <c r="E11" s="8"/>
      <c r="F11" s="8"/>
      <c r="G11" s="8">
        <v>3</v>
      </c>
      <c r="H11" s="40">
        <v>5</v>
      </c>
      <c r="I11" s="40">
        <v>5</v>
      </c>
      <c r="J11" s="40">
        <v>5</v>
      </c>
      <c r="K11" s="40">
        <v>5</v>
      </c>
      <c r="L11" s="40">
        <v>5</v>
      </c>
      <c r="M11" s="8"/>
      <c r="N11" s="8"/>
    </row>
    <row r="12" spans="1:15" x14ac:dyDescent="0.25">
      <c r="A12" s="19"/>
      <c r="B12" s="9" t="s">
        <v>182</v>
      </c>
      <c r="C12" s="8"/>
      <c r="D12" s="8"/>
      <c r="E12" s="8"/>
      <c r="F12" s="8"/>
      <c r="G12" s="8">
        <v>5</v>
      </c>
      <c r="H12" s="40">
        <v>7</v>
      </c>
      <c r="I12" s="40">
        <v>7</v>
      </c>
      <c r="J12" s="40">
        <v>7</v>
      </c>
      <c r="K12" s="40">
        <v>7</v>
      </c>
      <c r="L12" s="40">
        <v>7</v>
      </c>
      <c r="M12" s="8"/>
      <c r="N12" s="8"/>
    </row>
    <row r="13" spans="1:15" x14ac:dyDescent="0.25">
      <c r="A13" s="19"/>
      <c r="B13" s="10"/>
      <c r="C13" s="8"/>
      <c r="D13" s="8"/>
      <c r="E13" s="8"/>
      <c r="F13" s="8"/>
      <c r="G13" s="8"/>
      <c r="H13" s="38"/>
      <c r="I13" s="38"/>
      <c r="J13" s="38"/>
      <c r="K13" s="38"/>
      <c r="L13" s="38"/>
      <c r="M13" s="8"/>
      <c r="N13" s="8"/>
    </row>
    <row r="14" spans="1:15" x14ac:dyDescent="0.25">
      <c r="A14" s="19"/>
      <c r="B14" s="2" t="s">
        <v>179</v>
      </c>
      <c r="M14" s="8"/>
      <c r="N14" s="8"/>
    </row>
    <row r="15" spans="1:15" x14ac:dyDescent="0.25">
      <c r="A15" s="19"/>
      <c r="B15" s="39" t="str">
        <f>+B117</f>
        <v>Computer &amp; Networking</v>
      </c>
      <c r="C15" s="52" cm="1">
        <f t="array" ref="C15:L15">+DCAI/Revenue</f>
        <v>0</v>
      </c>
      <c r="D15" s="52">
        <v>0.40155922038980507</v>
      </c>
      <c r="E15" s="52">
        <v>0.39433008842981349</v>
      </c>
      <c r="F15" s="52">
        <v>0.55627641432490549</v>
      </c>
      <c r="G15" s="52">
        <v>0.78009586028035849</v>
      </c>
      <c r="H15" s="51" t="e">
        <v>#VALUE!</v>
      </c>
      <c r="I15" s="51" t="e">
        <v>#DIV/0!</v>
      </c>
      <c r="J15" s="51" t="e">
        <v>#DIV/0!</v>
      </c>
      <c r="K15" s="51" t="e">
        <v>#DIV/0!</v>
      </c>
      <c r="L15" s="51" t="e">
        <v>#DIV/0!</v>
      </c>
      <c r="M15" s="8"/>
      <c r="N15" s="8"/>
    </row>
    <row r="16" spans="1:15" x14ac:dyDescent="0.25">
      <c r="A16" s="19"/>
      <c r="B16" s="39" t="str">
        <f t="shared" ref="B16:B19" si="1">+B118</f>
        <v>Graphics</v>
      </c>
      <c r="C16" s="52" cm="1">
        <f t="array" ref="C16:L16">+GFX/Revenue</f>
        <v>0</v>
      </c>
      <c r="D16" s="52">
        <v>0.46530734632683657</v>
      </c>
      <c r="E16" s="52">
        <v>0.46303039310396077</v>
      </c>
      <c r="F16" s="52">
        <v>0.3361385037443464</v>
      </c>
      <c r="G16" s="52">
        <v>0.17148156659334887</v>
      </c>
      <c r="H16" s="51" t="e">
        <v>#VALUE!</v>
      </c>
      <c r="I16" s="51" t="e">
        <v>#DIV/0!</v>
      </c>
      <c r="J16" s="51" t="e">
        <v>#DIV/0!</v>
      </c>
      <c r="K16" s="51" t="e">
        <v>#DIV/0!</v>
      </c>
      <c r="L16" s="51" t="e">
        <v>#DIV/0!</v>
      </c>
      <c r="M16" s="8"/>
      <c r="N16" s="8"/>
    </row>
    <row r="17" spans="1:14" x14ac:dyDescent="0.25">
      <c r="A17" s="19"/>
      <c r="B17" s="39" t="str">
        <f t="shared" si="1"/>
        <v>Professional Visualization</v>
      </c>
      <c r="C17" s="52" cm="1">
        <f t="array" ref="C17:L17">+FX/Revenue</f>
        <v>0</v>
      </c>
      <c r="D17" s="52">
        <v>6.3148425787106444E-2</v>
      </c>
      <c r="E17" s="52">
        <v>7.843501523370737E-2</v>
      </c>
      <c r="F17" s="52">
        <v>5.7240305479350488E-2</v>
      </c>
      <c r="G17" s="52">
        <v>2.5491612225468634E-2</v>
      </c>
      <c r="H17" s="51" t="e">
        <v>#VALUE!</v>
      </c>
      <c r="I17" s="51" t="e">
        <v>#DIV/0!</v>
      </c>
      <c r="J17" s="51" t="e">
        <v>#DIV/0!</v>
      </c>
      <c r="K17" s="51" t="e">
        <v>#DIV/0!</v>
      </c>
      <c r="L17" s="51" t="e">
        <v>#DIV/0!</v>
      </c>
      <c r="M17" s="8"/>
      <c r="N17" s="8"/>
    </row>
    <row r="18" spans="1:14" x14ac:dyDescent="0.25">
      <c r="A18" s="19"/>
      <c r="B18" s="39" t="str">
        <f t="shared" si="1"/>
        <v>Automotive</v>
      </c>
      <c r="C18" s="52" cm="1">
        <f t="array" ref="C18:L18">+AV/Revenue</f>
        <v>0</v>
      </c>
      <c r="D18" s="52">
        <v>3.2143928035982011E-2</v>
      </c>
      <c r="E18" s="52">
        <v>2.1029947239354984E-2</v>
      </c>
      <c r="F18" s="52">
        <v>3.3476681248609773E-2</v>
      </c>
      <c r="G18" s="52">
        <v>1.7908144840944159E-2</v>
      </c>
      <c r="H18" s="51" t="e">
        <v>#VALUE!</v>
      </c>
      <c r="I18" s="51" t="e">
        <v>#DIV/0!</v>
      </c>
      <c r="J18" s="51" t="e">
        <v>#DIV/0!</v>
      </c>
      <c r="K18" s="51" t="e">
        <v>#DIV/0!</v>
      </c>
      <c r="L18" s="51" t="e">
        <v>#DIV/0!</v>
      </c>
      <c r="M18" s="8"/>
      <c r="N18" s="8"/>
    </row>
    <row r="19" spans="1:14" x14ac:dyDescent="0.25">
      <c r="A19" s="19"/>
      <c r="B19" s="39" t="str">
        <f t="shared" si="1"/>
        <v>OEM &amp; Other</v>
      </c>
      <c r="C19" s="52" cm="1">
        <f t="array" ref="C19:L19">+OEMO/Revenue</f>
        <v>0</v>
      </c>
      <c r="D19" s="52">
        <v>3.7841079460269864E-2</v>
      </c>
      <c r="E19" s="52">
        <v>4.3174555993163409E-2</v>
      </c>
      <c r="F19" s="52">
        <v>1.6868095202787869E-2</v>
      </c>
      <c r="G19" s="52">
        <v>5.0228160598798461E-3</v>
      </c>
      <c r="H19" s="51" t="e">
        <v>#VALUE!</v>
      </c>
      <c r="I19" s="51" t="e">
        <v>#DIV/0!</v>
      </c>
      <c r="J19" s="51" t="e">
        <v>#DIV/0!</v>
      </c>
      <c r="K19" s="51" t="e">
        <v>#DIV/0!</v>
      </c>
      <c r="L19" s="51" t="e">
        <v>#DIV/0!</v>
      </c>
      <c r="M19" s="8"/>
      <c r="N19" s="8"/>
    </row>
    <row r="20" spans="1:14" x14ac:dyDescent="0.25">
      <c r="A20" s="19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19"/>
      <c r="B21" s="10" t="s">
        <v>183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19"/>
      <c r="B22" s="3" t="s">
        <v>185</v>
      </c>
      <c r="C22" s="8"/>
      <c r="D22" s="8"/>
      <c r="E22" s="8"/>
      <c r="F22" s="53">
        <f>1-F23</f>
        <v>0.16000000000000003</v>
      </c>
      <c r="G22" s="53">
        <f t="shared" ref="G22" si="2">1-G23</f>
        <v>0.31000000000000005</v>
      </c>
      <c r="H22" s="21"/>
      <c r="I22" s="21"/>
      <c r="J22" s="21"/>
      <c r="K22" s="21"/>
      <c r="L22" s="21"/>
      <c r="M22" s="8"/>
      <c r="N22" s="8"/>
    </row>
    <row r="23" spans="1:14" x14ac:dyDescent="0.25">
      <c r="A23" s="19"/>
      <c r="B23" s="9" t="s">
        <v>184</v>
      </c>
      <c r="C23" s="8"/>
      <c r="D23" s="8"/>
      <c r="E23" s="8"/>
      <c r="F23" s="53">
        <v>0.84</v>
      </c>
      <c r="G23" s="53">
        <v>0.69</v>
      </c>
      <c r="H23" s="21"/>
      <c r="I23" s="21"/>
      <c r="J23" s="21"/>
      <c r="K23" s="21"/>
      <c r="L23" s="21"/>
      <c r="M23" s="8"/>
      <c r="N23" s="8"/>
    </row>
    <row r="24" spans="1:14" x14ac:dyDescent="0.25">
      <c r="A24" s="19"/>
      <c r="B24" s="9"/>
      <c r="C24" s="8"/>
      <c r="D24" s="8"/>
      <c r="E24" s="8"/>
      <c r="F24" s="41"/>
      <c r="G24" s="41"/>
      <c r="H24" s="8"/>
      <c r="I24" s="8"/>
      <c r="J24" s="8"/>
      <c r="K24" s="8"/>
      <c r="L24" s="8"/>
      <c r="M24" s="8"/>
      <c r="N24" s="8"/>
    </row>
    <row r="25" spans="1:14" x14ac:dyDescent="0.25">
      <c r="A25" s="19"/>
      <c r="B25" s="2" t="s">
        <v>189</v>
      </c>
      <c r="G25" s="46">
        <v>0.375</v>
      </c>
      <c r="H25" s="46">
        <v>0.375</v>
      </c>
      <c r="I25" s="46">
        <v>0.375</v>
      </c>
      <c r="J25" s="46">
        <v>0.375</v>
      </c>
      <c r="K25" s="46">
        <v>0.375</v>
      </c>
      <c r="L25" s="46">
        <v>0.375</v>
      </c>
    </row>
    <row r="26" spans="1:14" x14ac:dyDescent="0.25">
      <c r="A26" s="19"/>
    </row>
    <row r="27" spans="1:14" x14ac:dyDescent="0.25">
      <c r="A27" s="19"/>
      <c r="B27" s="9" t="s">
        <v>186</v>
      </c>
      <c r="C27" s="45" cm="1">
        <f t="array" ref="C27:L27">+GROSS/Revenue</f>
        <v>0.61989375343469499</v>
      </c>
      <c r="D27" s="45">
        <v>0.62344827586206897</v>
      </c>
      <c r="E27" s="45">
        <v>0.64929033216913135</v>
      </c>
      <c r="F27" s="45">
        <v>0.56928894490991322</v>
      </c>
      <c r="G27" s="45">
        <v>0.72717573290436954</v>
      </c>
      <c r="H27" s="42" t="e">
        <v>#VALUE!</v>
      </c>
      <c r="I27" s="42" t="e">
        <v>#DIV/0!</v>
      </c>
      <c r="J27" s="42" t="e">
        <v>#DIV/0!</v>
      </c>
      <c r="K27" s="42" t="e">
        <v>#DIV/0!</v>
      </c>
      <c r="L27" s="42" t="e">
        <v>#DIV/0!</v>
      </c>
      <c r="M27" s="8"/>
      <c r="N27" s="8"/>
    </row>
    <row r="28" spans="1:14" x14ac:dyDescent="0.25">
      <c r="A28" s="19"/>
      <c r="B28" s="9" t="s">
        <v>187</v>
      </c>
      <c r="C28" s="45" cm="1">
        <f t="array" ref="C28:L28">+SGA/Revenue</f>
        <v>0.10010991023997069</v>
      </c>
      <c r="D28" s="45">
        <v>0.11634182908545727</v>
      </c>
      <c r="E28" s="45">
        <v>8.0478561343538674E-2</v>
      </c>
      <c r="F28" s="45">
        <v>9.0457477570994288E-2</v>
      </c>
      <c r="G28" s="45">
        <v>4.3563901382095135E-2</v>
      </c>
      <c r="H28" s="42" t="e">
        <v>#VALUE!</v>
      </c>
      <c r="I28" s="42" t="e">
        <v>#DIV/0!</v>
      </c>
      <c r="J28" s="42" t="e">
        <v>#DIV/0!</v>
      </c>
      <c r="K28" s="42" t="e">
        <v>#DIV/0!</v>
      </c>
      <c r="L28" s="42" t="e">
        <v>#DIV/0!</v>
      </c>
      <c r="M28" s="8"/>
      <c r="N28" s="8"/>
    </row>
    <row r="29" spans="1:14" x14ac:dyDescent="0.25">
      <c r="A29" s="19"/>
      <c r="B29" s="9" t="s">
        <v>188</v>
      </c>
      <c r="C29" s="45" cm="1">
        <f t="array" ref="C29:L29">+RD/Revenue</f>
        <v>0.25911339073090311</v>
      </c>
      <c r="D29" s="45">
        <v>0.2353223388305847</v>
      </c>
      <c r="E29" s="45">
        <v>0.19573456193802483</v>
      </c>
      <c r="F29" s="45">
        <v>0.27207681471046191</v>
      </c>
      <c r="G29" s="45">
        <v>0.14239519385443683</v>
      </c>
      <c r="H29" s="42" t="e">
        <v>#VALUE!</v>
      </c>
      <c r="I29" s="42" t="e">
        <v>#DIV/0!</v>
      </c>
      <c r="J29" s="42" t="e">
        <v>#DIV/0!</v>
      </c>
      <c r="K29" s="42" t="e">
        <v>#DIV/0!</v>
      </c>
      <c r="L29" s="42" t="e">
        <v>#DIV/0!</v>
      </c>
      <c r="M29" s="8"/>
      <c r="N29" s="8"/>
    </row>
    <row r="30" spans="1:14" x14ac:dyDescent="0.25">
      <c r="A30" s="19"/>
      <c r="M30" s="8"/>
      <c r="N30" s="8"/>
    </row>
    <row r="31" spans="1:14" hidden="1" outlineLevel="1" x14ac:dyDescent="0.25">
      <c r="A31" s="19"/>
      <c r="B31" s="23" t="s">
        <v>78</v>
      </c>
      <c r="C31" s="20" t="s">
        <v>77</v>
      </c>
      <c r="D31" s="20" t="s">
        <v>77</v>
      </c>
      <c r="E31" s="20" t="s">
        <v>77</v>
      </c>
      <c r="F31" s="20" t="s">
        <v>77</v>
      </c>
      <c r="G31" s="20" t="s">
        <v>77</v>
      </c>
      <c r="H31" s="8"/>
      <c r="I31" s="8"/>
      <c r="J31" s="14"/>
      <c r="K31" s="8"/>
      <c r="L31" s="14"/>
      <c r="M31" s="8"/>
      <c r="N31" s="8"/>
    </row>
    <row r="32" spans="1:14" hidden="1" outlineLevel="1" x14ac:dyDescent="0.25">
      <c r="A32" s="19"/>
      <c r="B32" s="23" t="s">
        <v>76</v>
      </c>
      <c r="C32" s="20" t="s">
        <v>75</v>
      </c>
      <c r="D32" s="20" t="s">
        <v>75</v>
      </c>
      <c r="E32" s="20" t="s">
        <v>75</v>
      </c>
      <c r="F32" s="20" t="s">
        <v>75</v>
      </c>
      <c r="G32" s="20" t="s">
        <v>75</v>
      </c>
      <c r="H32" s="8"/>
      <c r="I32" s="8"/>
      <c r="J32" s="14"/>
      <c r="K32" s="8"/>
      <c r="L32" s="14"/>
      <c r="M32" s="8"/>
      <c r="N32" s="8"/>
    </row>
    <row r="33" spans="1:14" hidden="1" outlineLevel="1" x14ac:dyDescent="0.25">
      <c r="A33" s="19"/>
      <c r="B33" s="23" t="s">
        <v>74</v>
      </c>
      <c r="C33" s="20" t="s">
        <v>73</v>
      </c>
      <c r="D33" s="20" t="s">
        <v>73</v>
      </c>
      <c r="E33" s="20" t="s">
        <v>73</v>
      </c>
      <c r="F33" s="20" t="s">
        <v>73</v>
      </c>
      <c r="G33" s="20" t="s">
        <v>73</v>
      </c>
      <c r="H33" s="8"/>
      <c r="I33" s="8"/>
      <c r="J33" s="14"/>
      <c r="K33" s="8"/>
      <c r="L33" s="14"/>
      <c r="M33" s="8"/>
      <c r="N33" s="8"/>
    </row>
    <row r="34" spans="1:14" ht="15.75" collapsed="1" thickBot="1" x14ac:dyDescent="0.3">
      <c r="A34" s="19"/>
      <c r="B34" s="24" t="s">
        <v>72</v>
      </c>
      <c r="C34" s="25" t="s">
        <v>71</v>
      </c>
      <c r="D34" s="25" t="s">
        <v>71</v>
      </c>
      <c r="E34" s="25" t="s">
        <v>71</v>
      </c>
      <c r="F34" s="25" t="s">
        <v>71</v>
      </c>
      <c r="G34" s="25" t="s">
        <v>71</v>
      </c>
      <c r="H34" s="25" t="s">
        <v>71</v>
      </c>
      <c r="I34" s="25" t="s">
        <v>71</v>
      </c>
      <c r="J34" s="25" t="s">
        <v>71</v>
      </c>
      <c r="K34" s="25" t="s">
        <v>71</v>
      </c>
      <c r="L34" s="25" t="s">
        <v>71</v>
      </c>
      <c r="M34" s="8"/>
      <c r="N34" s="8"/>
    </row>
    <row r="35" spans="1:14" x14ac:dyDescent="0.25">
      <c r="A35" s="19" t="s">
        <v>89</v>
      </c>
      <c r="B35" s="26" t="s">
        <v>70</v>
      </c>
      <c r="C35" s="27">
        <v>10896000</v>
      </c>
      <c r="D35" s="27">
        <v>847000</v>
      </c>
      <c r="E35" s="27">
        <v>1990000</v>
      </c>
      <c r="F35" s="27">
        <v>3389000</v>
      </c>
      <c r="G35" s="27">
        <v>7280000</v>
      </c>
      <c r="H35" s="8"/>
      <c r="I35" s="8"/>
      <c r="J35" s="16"/>
      <c r="K35" s="8"/>
      <c r="L35" s="16"/>
      <c r="M35" s="8"/>
      <c r="N35" s="8"/>
    </row>
    <row r="36" spans="1:14" x14ac:dyDescent="0.25">
      <c r="A36" s="19"/>
      <c r="B36" s="28" t="s">
        <v>69</v>
      </c>
      <c r="C36" s="29">
        <v>1000</v>
      </c>
      <c r="D36" s="29">
        <v>10714000</v>
      </c>
      <c r="E36" s="29">
        <v>19218000</v>
      </c>
      <c r="F36" s="29">
        <v>9907000</v>
      </c>
      <c r="G36" s="29">
        <v>18704000</v>
      </c>
      <c r="H36" s="8"/>
      <c r="I36" s="8"/>
      <c r="J36" s="16"/>
      <c r="K36" s="8"/>
      <c r="L36" s="16"/>
      <c r="M36" s="8"/>
      <c r="N36" s="8"/>
    </row>
    <row r="37" spans="1:14" x14ac:dyDescent="0.25">
      <c r="A37" s="19"/>
      <c r="B37" s="26" t="s">
        <v>66</v>
      </c>
      <c r="C37" s="30">
        <v>1657000</v>
      </c>
      <c r="D37" s="30">
        <v>2429000</v>
      </c>
      <c r="E37" s="30">
        <v>0</v>
      </c>
      <c r="F37" s="30">
        <v>0</v>
      </c>
      <c r="G37" s="30">
        <v>9999000</v>
      </c>
      <c r="H37" s="8"/>
      <c r="I37" s="8"/>
      <c r="J37" s="16"/>
      <c r="K37" s="8"/>
      <c r="L37" s="16"/>
      <c r="M37" s="8"/>
      <c r="N37" s="8"/>
    </row>
    <row r="38" spans="1:14" x14ac:dyDescent="0.25">
      <c r="A38" s="19"/>
      <c r="B38" s="31" t="s">
        <v>68</v>
      </c>
      <c r="C38" s="29">
        <v>1668000</v>
      </c>
      <c r="D38" s="29">
        <v>2450000</v>
      </c>
      <c r="E38" s="32">
        <v>0</v>
      </c>
      <c r="F38" s="32">
        <v>0</v>
      </c>
      <c r="G38" s="29">
        <v>10003000</v>
      </c>
      <c r="H38" s="8"/>
      <c r="I38" s="8"/>
      <c r="J38" s="16"/>
      <c r="K38" s="8"/>
      <c r="L38" s="16"/>
      <c r="M38" s="8"/>
      <c r="N38" s="8"/>
    </row>
    <row r="39" spans="1:14" x14ac:dyDescent="0.25">
      <c r="A39" s="19"/>
      <c r="B39" s="31" t="s">
        <v>67</v>
      </c>
      <c r="C39" s="29">
        <v>11000</v>
      </c>
      <c r="D39" s="29">
        <v>21000</v>
      </c>
      <c r="E39" s="32">
        <v>0</v>
      </c>
      <c r="F39" s="32">
        <v>0</v>
      </c>
      <c r="G39" s="29">
        <v>4000</v>
      </c>
      <c r="H39" s="17"/>
      <c r="I39" s="8"/>
      <c r="J39" s="16"/>
      <c r="K39" s="8"/>
      <c r="L39" s="16"/>
      <c r="M39" s="8"/>
      <c r="N39" s="8"/>
    </row>
    <row r="40" spans="1:14" x14ac:dyDescent="0.25">
      <c r="A40" s="19"/>
      <c r="B40" s="30" t="s">
        <v>62</v>
      </c>
      <c r="C40" s="30">
        <v>979000</v>
      </c>
      <c r="D40" s="30">
        <v>1826000</v>
      </c>
      <c r="E40" s="30">
        <v>2605000</v>
      </c>
      <c r="F40" s="30">
        <v>5159000</v>
      </c>
      <c r="G40" s="30">
        <v>5282000</v>
      </c>
      <c r="H40" s="8"/>
      <c r="I40" s="8"/>
      <c r="J40" s="16"/>
      <c r="K40" s="8"/>
      <c r="L40" s="16"/>
      <c r="M40" s="8"/>
      <c r="N40" s="8"/>
    </row>
    <row r="41" spans="1:14" x14ac:dyDescent="0.25">
      <c r="A41" s="19"/>
      <c r="B41" s="31" t="s">
        <v>65</v>
      </c>
      <c r="C41" s="29">
        <v>249000</v>
      </c>
      <c r="D41" s="29">
        <v>632000</v>
      </c>
      <c r="E41" s="29">
        <v>791000</v>
      </c>
      <c r="F41" s="29">
        <v>2430000</v>
      </c>
      <c r="G41" s="29">
        <v>1719000</v>
      </c>
      <c r="H41" s="8"/>
      <c r="I41" s="8"/>
      <c r="J41" s="16"/>
      <c r="K41" s="8"/>
      <c r="L41" s="16"/>
      <c r="M41" s="8"/>
      <c r="N41" s="8"/>
    </row>
    <row r="42" spans="1:14" x14ac:dyDescent="0.25">
      <c r="A42" s="19"/>
      <c r="B42" s="31" t="s">
        <v>64</v>
      </c>
      <c r="C42" s="29">
        <v>265000</v>
      </c>
      <c r="D42" s="29">
        <v>457000</v>
      </c>
      <c r="E42" s="29">
        <v>692000</v>
      </c>
      <c r="F42" s="29">
        <v>466000</v>
      </c>
      <c r="G42" s="29">
        <v>1505000</v>
      </c>
      <c r="H42" s="8"/>
      <c r="I42" s="8"/>
      <c r="J42" s="16"/>
      <c r="K42" s="8"/>
      <c r="L42" s="16"/>
      <c r="M42" s="8"/>
      <c r="N42" s="8"/>
    </row>
    <row r="43" spans="1:14" x14ac:dyDescent="0.25">
      <c r="A43" s="19"/>
      <c r="B43" s="31" t="s">
        <v>63</v>
      </c>
      <c r="C43" s="29">
        <v>465000</v>
      </c>
      <c r="D43" s="29">
        <v>737000</v>
      </c>
      <c r="E43" s="29">
        <v>1122000</v>
      </c>
      <c r="F43" s="29">
        <v>2263000</v>
      </c>
      <c r="G43" s="29">
        <v>2058000</v>
      </c>
      <c r="H43" s="8"/>
      <c r="I43" s="8"/>
      <c r="J43" s="16"/>
      <c r="K43" s="8"/>
      <c r="L43" s="16"/>
      <c r="M43" s="8"/>
      <c r="N43" s="8"/>
    </row>
    <row r="44" spans="1:14" x14ac:dyDescent="0.25">
      <c r="A44" s="19"/>
      <c r="B44" s="26" t="s">
        <v>61</v>
      </c>
      <c r="C44" s="27">
        <v>157000</v>
      </c>
      <c r="D44" s="27">
        <v>239000</v>
      </c>
      <c r="E44" s="27">
        <v>366000</v>
      </c>
      <c r="F44" s="27">
        <v>791000</v>
      </c>
      <c r="G44" s="27">
        <v>3080000</v>
      </c>
      <c r="H44" s="8"/>
      <c r="I44" s="8"/>
      <c r="J44" s="16"/>
      <c r="K44" s="8"/>
      <c r="L44" s="16"/>
      <c r="M44" s="8"/>
      <c r="N44" s="8"/>
    </row>
    <row r="45" spans="1:14" x14ac:dyDescent="0.25">
      <c r="A45" s="19" t="s">
        <v>89</v>
      </c>
      <c r="B45" s="26" t="s">
        <v>60</v>
      </c>
      <c r="C45" s="27">
        <v>13690000</v>
      </c>
      <c r="D45" s="27">
        <v>16055000</v>
      </c>
      <c r="E45" s="27">
        <v>24179000</v>
      </c>
      <c r="F45" s="27">
        <v>19246000</v>
      </c>
      <c r="G45" s="27">
        <v>44345000</v>
      </c>
      <c r="H45" s="8"/>
      <c r="I45" s="8"/>
      <c r="J45" s="16"/>
      <c r="K45" s="8"/>
      <c r="L45" s="16"/>
      <c r="M45" s="8"/>
      <c r="N45" s="8"/>
    </row>
    <row r="46" spans="1:14" x14ac:dyDescent="0.25">
      <c r="A46" s="19"/>
      <c r="B46" s="28" t="s">
        <v>59</v>
      </c>
      <c r="C46" s="29">
        <v>218000</v>
      </c>
      <c r="D46" s="29">
        <v>218000</v>
      </c>
      <c r="E46" s="29">
        <v>218000</v>
      </c>
      <c r="F46" s="29">
        <v>218000</v>
      </c>
      <c r="G46" s="29">
        <v>218000</v>
      </c>
      <c r="H46" s="8"/>
      <c r="I46" s="8"/>
      <c r="J46" s="16"/>
      <c r="K46" s="8"/>
      <c r="L46" s="16"/>
      <c r="M46" s="8"/>
      <c r="N46" s="8"/>
    </row>
    <row r="47" spans="1:14" x14ac:dyDescent="0.25">
      <c r="A47" s="19"/>
      <c r="B47" s="28" t="s">
        <v>58</v>
      </c>
      <c r="C47" s="32">
        <v>0</v>
      </c>
      <c r="D47" s="32">
        <v>0</v>
      </c>
      <c r="E47" s="29">
        <v>874000</v>
      </c>
      <c r="F47" s="29">
        <v>1598000</v>
      </c>
      <c r="G47" s="32">
        <v>0</v>
      </c>
      <c r="H47" s="8"/>
      <c r="I47" s="8"/>
      <c r="J47" s="16"/>
      <c r="K47" s="8"/>
      <c r="L47" s="16"/>
      <c r="M47" s="8"/>
      <c r="N47" s="8"/>
    </row>
    <row r="48" spans="1:14" x14ac:dyDescent="0.25">
      <c r="A48" s="19"/>
      <c r="B48" s="28" t="s">
        <v>57</v>
      </c>
      <c r="C48" s="32">
        <v>0</v>
      </c>
      <c r="D48" s="32">
        <v>0</v>
      </c>
      <c r="E48" s="29">
        <v>2852000</v>
      </c>
      <c r="F48" s="29">
        <v>4303000</v>
      </c>
      <c r="G48" s="32">
        <v>0</v>
      </c>
      <c r="H48" s="8"/>
      <c r="I48" s="8"/>
      <c r="J48" s="16"/>
      <c r="K48" s="8"/>
      <c r="L48" s="16"/>
      <c r="M48" s="8"/>
      <c r="N48" s="8"/>
    </row>
    <row r="49" spans="1:14" x14ac:dyDescent="0.25">
      <c r="A49" s="19"/>
      <c r="B49" s="28" t="s">
        <v>56</v>
      </c>
      <c r="C49" s="29">
        <v>340000</v>
      </c>
      <c r="D49" s="29">
        <v>341000</v>
      </c>
      <c r="E49" s="32">
        <v>0</v>
      </c>
      <c r="F49" s="32">
        <v>0</v>
      </c>
      <c r="G49" s="29">
        <v>1816000</v>
      </c>
      <c r="H49" s="8"/>
      <c r="I49" s="8"/>
      <c r="J49" s="16"/>
      <c r="K49" s="8"/>
      <c r="L49" s="16"/>
      <c r="M49" s="8"/>
      <c r="N49" s="8"/>
    </row>
    <row r="50" spans="1:14" x14ac:dyDescent="0.25">
      <c r="A50" s="19"/>
      <c r="B50" s="28" t="s">
        <v>55</v>
      </c>
      <c r="C50" s="29">
        <v>532000</v>
      </c>
      <c r="D50" s="29">
        <v>782000</v>
      </c>
      <c r="E50" s="32">
        <v>0</v>
      </c>
      <c r="F50" s="32">
        <v>0</v>
      </c>
      <c r="G50" s="29">
        <v>5200000</v>
      </c>
      <c r="H50" s="8"/>
      <c r="I50" s="8"/>
      <c r="J50" s="16"/>
      <c r="K50" s="8"/>
      <c r="L50" s="16"/>
      <c r="M50" s="8"/>
      <c r="N50" s="8"/>
    </row>
    <row r="51" spans="1:14" x14ac:dyDescent="0.25">
      <c r="A51" s="19"/>
      <c r="B51" s="28" t="s">
        <v>54</v>
      </c>
      <c r="C51" s="29">
        <v>621000</v>
      </c>
      <c r="D51" s="29">
        <v>1187000</v>
      </c>
      <c r="E51" s="32">
        <v>0</v>
      </c>
      <c r="F51" s="32">
        <v>0</v>
      </c>
      <c r="G51" s="32">
        <v>0</v>
      </c>
      <c r="H51" s="8"/>
      <c r="I51" s="8"/>
      <c r="J51" s="16"/>
      <c r="K51" s="8"/>
      <c r="L51" s="16"/>
      <c r="M51" s="8"/>
      <c r="N51" s="8"/>
    </row>
    <row r="52" spans="1:14" x14ac:dyDescent="0.25">
      <c r="A52" s="19"/>
      <c r="B52" s="28" t="s">
        <v>53</v>
      </c>
      <c r="C52" s="29">
        <v>293000</v>
      </c>
      <c r="D52" s="29">
        <v>385000</v>
      </c>
      <c r="E52" s="32">
        <v>0</v>
      </c>
      <c r="F52" s="32">
        <v>0</v>
      </c>
      <c r="G52" s="32">
        <v>0</v>
      </c>
      <c r="H52" s="8"/>
      <c r="I52" s="8"/>
      <c r="J52" s="16"/>
      <c r="K52" s="8"/>
      <c r="L52" s="16"/>
      <c r="M52" s="8"/>
      <c r="N52" s="8"/>
    </row>
    <row r="53" spans="1:14" x14ac:dyDescent="0.25">
      <c r="A53" s="19"/>
      <c r="B53" s="28" t="s">
        <v>52</v>
      </c>
      <c r="C53" s="29">
        <v>287000</v>
      </c>
      <c r="D53" s="32">
        <v>0</v>
      </c>
      <c r="E53" s="32">
        <v>0</v>
      </c>
      <c r="F53" s="32">
        <v>0</v>
      </c>
      <c r="G53" s="32">
        <v>0</v>
      </c>
      <c r="H53" s="8"/>
      <c r="I53" s="8"/>
      <c r="J53" s="16"/>
      <c r="K53" s="8"/>
      <c r="L53" s="16"/>
      <c r="M53" s="8"/>
      <c r="N53" s="8"/>
    </row>
    <row r="54" spans="1:14" x14ac:dyDescent="0.25">
      <c r="A54" s="19"/>
      <c r="B54" s="28" t="s">
        <v>51</v>
      </c>
      <c r="C54" s="29">
        <v>74000</v>
      </c>
      <c r="D54" s="29">
        <v>86000</v>
      </c>
      <c r="E54" s="32">
        <v>0</v>
      </c>
      <c r="F54" s="32">
        <v>0</v>
      </c>
      <c r="G54" s="32">
        <v>0</v>
      </c>
      <c r="H54" s="8"/>
      <c r="I54" s="8"/>
      <c r="J54" s="16"/>
      <c r="K54" s="8"/>
      <c r="L54" s="16"/>
      <c r="M54" s="8"/>
      <c r="N54" s="8"/>
    </row>
    <row r="55" spans="1:14" x14ac:dyDescent="0.25">
      <c r="A55" s="19"/>
      <c r="B55" s="28" t="s">
        <v>50</v>
      </c>
      <c r="C55" s="29">
        <v>320000</v>
      </c>
      <c r="D55" s="29">
        <v>558000</v>
      </c>
      <c r="E55" s="29">
        <v>737000</v>
      </c>
      <c r="F55" s="29">
        <v>382000</v>
      </c>
      <c r="G55" s="29">
        <v>189000</v>
      </c>
      <c r="H55" s="8"/>
      <c r="I55" s="8"/>
      <c r="J55" s="16"/>
      <c r="K55" s="8"/>
      <c r="L55" s="16"/>
      <c r="M55" s="8"/>
      <c r="N55" s="8"/>
    </row>
    <row r="56" spans="1:14" ht="17.25" x14ac:dyDescent="0.4">
      <c r="A56" s="19"/>
      <c r="B56" s="26" t="s">
        <v>49</v>
      </c>
      <c r="C56" s="33">
        <v>2685000</v>
      </c>
      <c r="D56" s="33">
        <v>3557000</v>
      </c>
      <c r="E56" s="33">
        <v>4681000</v>
      </c>
      <c r="F56" s="33">
        <v>6501000</v>
      </c>
      <c r="G56" s="33">
        <v>7423000</v>
      </c>
      <c r="H56" s="8"/>
      <c r="I56" s="8"/>
      <c r="J56" s="16"/>
      <c r="K56" s="8"/>
      <c r="L56" s="16"/>
      <c r="M56" s="8"/>
      <c r="N56" s="8"/>
    </row>
    <row r="57" spans="1:14" x14ac:dyDescent="0.25">
      <c r="A57" s="19"/>
      <c r="B57" s="28" t="s">
        <v>48</v>
      </c>
      <c r="C57" s="29">
        <v>1011000</v>
      </c>
      <c r="D57" s="29">
        <v>1408000</v>
      </c>
      <c r="E57" s="29">
        <v>1903000</v>
      </c>
      <c r="F57" s="29">
        <v>2694000</v>
      </c>
      <c r="G57" s="29">
        <v>3509000</v>
      </c>
      <c r="H57" s="8"/>
      <c r="I57" s="8"/>
      <c r="J57" s="16"/>
      <c r="K57" s="8"/>
      <c r="L57" s="16"/>
      <c r="M57" s="8"/>
      <c r="N57" s="8"/>
    </row>
    <row r="58" spans="1:14" x14ac:dyDescent="0.25">
      <c r="A58" s="19"/>
      <c r="B58" s="26" t="s">
        <v>47</v>
      </c>
      <c r="C58" s="27">
        <v>1674000</v>
      </c>
      <c r="D58" s="27">
        <v>2149000</v>
      </c>
      <c r="E58" s="27">
        <v>2778000</v>
      </c>
      <c r="F58" s="27">
        <v>3807000</v>
      </c>
      <c r="G58" s="27">
        <v>3914000</v>
      </c>
      <c r="H58" s="8"/>
      <c r="I58" s="8"/>
      <c r="J58" s="16"/>
      <c r="K58" s="8"/>
      <c r="L58" s="16"/>
      <c r="M58" s="8"/>
      <c r="N58" s="8"/>
    </row>
    <row r="59" spans="1:14" x14ac:dyDescent="0.25">
      <c r="A59" s="19"/>
      <c r="B59" s="28" t="s">
        <v>46</v>
      </c>
      <c r="C59" s="29">
        <v>618000</v>
      </c>
      <c r="D59" s="29">
        <v>707000</v>
      </c>
      <c r="E59" s="29">
        <v>829000</v>
      </c>
      <c r="F59" s="29">
        <v>1038000</v>
      </c>
      <c r="G59" s="29">
        <v>1346000</v>
      </c>
      <c r="H59" s="8"/>
      <c r="I59" s="8"/>
      <c r="J59" s="16"/>
      <c r="K59" s="8"/>
      <c r="L59" s="16"/>
      <c r="M59" s="8"/>
      <c r="N59" s="8"/>
    </row>
    <row r="60" spans="1:14" x14ac:dyDescent="0.25">
      <c r="A60" s="19"/>
      <c r="B60" s="28" t="s">
        <v>45</v>
      </c>
      <c r="C60" s="29">
        <v>618000</v>
      </c>
      <c r="D60" s="29">
        <v>4193000</v>
      </c>
      <c r="E60" s="29">
        <v>4349000</v>
      </c>
      <c r="F60" s="29">
        <v>4372000</v>
      </c>
      <c r="G60" s="29">
        <v>4430000</v>
      </c>
      <c r="H60" s="8"/>
      <c r="I60" s="8"/>
      <c r="J60" s="16"/>
      <c r="K60" s="8"/>
      <c r="L60" s="16"/>
      <c r="M60" s="8"/>
      <c r="N60" s="8"/>
    </row>
    <row r="61" spans="1:14" x14ac:dyDescent="0.25">
      <c r="A61" s="19"/>
      <c r="B61" s="28" t="s">
        <v>44</v>
      </c>
      <c r="C61" s="29">
        <v>49000</v>
      </c>
      <c r="D61" s="29">
        <v>2737000</v>
      </c>
      <c r="E61" s="29">
        <v>2339000</v>
      </c>
      <c r="F61" s="29">
        <v>1676000</v>
      </c>
      <c r="G61" s="29">
        <v>1112000</v>
      </c>
      <c r="H61" s="8"/>
      <c r="I61" s="8"/>
      <c r="J61" s="16"/>
      <c r="K61" s="8"/>
      <c r="L61" s="16"/>
      <c r="M61" s="8"/>
      <c r="N61" s="8"/>
    </row>
    <row r="62" spans="1:14" x14ac:dyDescent="0.25">
      <c r="A62" s="19"/>
      <c r="B62" s="28" t="s">
        <v>43</v>
      </c>
      <c r="C62" s="29">
        <v>548000</v>
      </c>
      <c r="D62" s="29">
        <v>806000</v>
      </c>
      <c r="E62" s="29">
        <v>1222000</v>
      </c>
      <c r="F62" s="29">
        <v>3396000</v>
      </c>
      <c r="G62" s="29">
        <v>6081000</v>
      </c>
      <c r="H62" s="8"/>
      <c r="I62" s="8"/>
      <c r="J62" s="16"/>
      <c r="K62" s="8"/>
      <c r="L62" s="16"/>
      <c r="M62" s="8"/>
      <c r="N62" s="8"/>
    </row>
    <row r="63" spans="1:14" x14ac:dyDescent="0.25">
      <c r="A63" s="19"/>
      <c r="B63" s="28" t="s">
        <v>42</v>
      </c>
      <c r="C63" s="32">
        <v>0</v>
      </c>
      <c r="D63" s="32">
        <v>0</v>
      </c>
      <c r="E63" s="29">
        <v>1747000</v>
      </c>
      <c r="F63" s="29">
        <v>2989000</v>
      </c>
      <c r="G63" s="32">
        <v>0</v>
      </c>
      <c r="H63" s="8"/>
      <c r="I63" s="8"/>
      <c r="J63" s="16"/>
      <c r="K63" s="8"/>
      <c r="L63" s="16"/>
      <c r="M63" s="8"/>
      <c r="N63" s="8"/>
    </row>
    <row r="64" spans="1:14" x14ac:dyDescent="0.25">
      <c r="A64" s="19"/>
      <c r="B64" s="28" t="s">
        <v>41</v>
      </c>
      <c r="C64" s="32">
        <v>0</v>
      </c>
      <c r="D64" s="32">
        <v>0</v>
      </c>
      <c r="E64" s="29">
        <v>1357000</v>
      </c>
      <c r="F64" s="32">
        <v>0</v>
      </c>
      <c r="G64" s="32">
        <v>0</v>
      </c>
      <c r="H64" s="8"/>
      <c r="I64" s="8"/>
      <c r="J64" s="16"/>
      <c r="K64" s="8"/>
      <c r="L64" s="16"/>
      <c r="M64" s="8"/>
      <c r="N64" s="8"/>
    </row>
    <row r="65" spans="1:14" x14ac:dyDescent="0.25">
      <c r="A65" s="19"/>
      <c r="B65" s="28" t="s">
        <v>40</v>
      </c>
      <c r="C65" s="32">
        <v>0</v>
      </c>
      <c r="D65" s="32">
        <v>0</v>
      </c>
      <c r="E65" s="29">
        <v>409000</v>
      </c>
      <c r="F65" s="29">
        <v>387000</v>
      </c>
      <c r="G65" s="32">
        <v>0</v>
      </c>
      <c r="H65" s="8"/>
      <c r="I65" s="8"/>
      <c r="J65" s="16"/>
      <c r="K65" s="8"/>
      <c r="L65" s="16"/>
      <c r="M65" s="8"/>
      <c r="N65" s="8"/>
    </row>
    <row r="66" spans="1:14" x14ac:dyDescent="0.25">
      <c r="A66" s="19"/>
      <c r="B66" s="28" t="s">
        <v>39</v>
      </c>
      <c r="C66" s="32">
        <v>0</v>
      </c>
      <c r="D66" s="32">
        <v>0</v>
      </c>
      <c r="E66" s="29">
        <v>266000</v>
      </c>
      <c r="F66" s="29">
        <v>299000</v>
      </c>
      <c r="G66" s="32">
        <v>0</v>
      </c>
      <c r="H66" s="8"/>
      <c r="I66" s="8"/>
      <c r="J66" s="16"/>
      <c r="K66" s="8"/>
      <c r="L66" s="16"/>
      <c r="M66" s="8"/>
      <c r="N66" s="8"/>
    </row>
    <row r="67" spans="1:14" x14ac:dyDescent="0.25">
      <c r="A67" s="19"/>
      <c r="B67" s="28" t="s">
        <v>38</v>
      </c>
      <c r="C67" s="32">
        <v>0</v>
      </c>
      <c r="D67" s="32">
        <v>0</v>
      </c>
      <c r="E67" s="29">
        <v>62000</v>
      </c>
      <c r="F67" s="29">
        <v>145000</v>
      </c>
      <c r="G67" s="32">
        <v>0</v>
      </c>
      <c r="H67" s="8"/>
      <c r="I67" s="8"/>
      <c r="J67" s="16"/>
      <c r="K67" s="8"/>
      <c r="L67" s="16"/>
      <c r="M67" s="8"/>
      <c r="N67" s="8"/>
    </row>
    <row r="68" spans="1:14" x14ac:dyDescent="0.25">
      <c r="A68" s="19"/>
      <c r="B68" s="28" t="s">
        <v>38</v>
      </c>
      <c r="C68" s="29">
        <v>118000</v>
      </c>
      <c r="D68" s="29">
        <v>2144000</v>
      </c>
      <c r="E68" s="29">
        <v>3841000</v>
      </c>
      <c r="F68" s="29">
        <v>3820000</v>
      </c>
      <c r="G68" s="29">
        <v>4500000</v>
      </c>
      <c r="H68" s="8"/>
      <c r="I68" s="8"/>
      <c r="J68" s="16"/>
      <c r="K68" s="8"/>
      <c r="L68" s="16"/>
      <c r="M68" s="8"/>
      <c r="N68" s="8"/>
    </row>
    <row r="69" spans="1:14" x14ac:dyDescent="0.25">
      <c r="A69" s="19" t="s">
        <v>89</v>
      </c>
      <c r="B69" s="26" t="s">
        <v>37</v>
      </c>
      <c r="C69" s="27">
        <v>17315000</v>
      </c>
      <c r="D69" s="27">
        <v>28791000</v>
      </c>
      <c r="E69" s="27">
        <v>44187000</v>
      </c>
      <c r="F69" s="27">
        <v>41182000</v>
      </c>
      <c r="G69" s="27">
        <v>65728000</v>
      </c>
      <c r="H69" s="8"/>
      <c r="I69" s="8"/>
      <c r="J69" s="16"/>
      <c r="K69" s="8"/>
      <c r="L69" s="16"/>
      <c r="M69" s="8"/>
      <c r="N69" s="8"/>
    </row>
    <row r="70" spans="1:14" x14ac:dyDescent="0.25">
      <c r="A70" s="19"/>
      <c r="B70" s="28" t="s">
        <v>36</v>
      </c>
      <c r="C70" s="29">
        <v>687000</v>
      </c>
      <c r="D70" s="29">
        <v>1201000</v>
      </c>
      <c r="E70" s="29">
        <v>1783000</v>
      </c>
      <c r="F70" s="29">
        <v>1193000</v>
      </c>
      <c r="G70" s="29">
        <v>2699000</v>
      </c>
      <c r="H70" s="8"/>
      <c r="I70" s="8"/>
      <c r="J70" s="16"/>
      <c r="K70" s="8"/>
      <c r="L70" s="16"/>
      <c r="M70" s="8"/>
      <c r="N70" s="8"/>
    </row>
    <row r="71" spans="1:14" x14ac:dyDescent="0.25">
      <c r="A71" s="19"/>
      <c r="B71" s="28" t="s">
        <v>35</v>
      </c>
      <c r="C71" s="29">
        <v>462000</v>
      </c>
      <c r="D71" s="29">
        <v>630000</v>
      </c>
      <c r="E71" s="29">
        <v>1000000</v>
      </c>
      <c r="F71" s="29">
        <v>1196000</v>
      </c>
      <c r="G71" s="29">
        <v>2081000</v>
      </c>
      <c r="H71" s="8"/>
      <c r="I71" s="8"/>
      <c r="J71" s="16"/>
      <c r="K71" s="8"/>
      <c r="L71" s="16"/>
      <c r="M71" s="8"/>
      <c r="N71" s="8"/>
    </row>
    <row r="72" spans="1:14" x14ac:dyDescent="0.25">
      <c r="A72" s="19"/>
      <c r="B72" s="28" t="s">
        <v>34</v>
      </c>
      <c r="C72" s="29">
        <v>185000</v>
      </c>
      <c r="D72" s="29">
        <v>297000</v>
      </c>
      <c r="E72" s="29">
        <v>409000</v>
      </c>
      <c r="F72" s="29">
        <v>530000</v>
      </c>
      <c r="G72" s="29">
        <v>675000</v>
      </c>
      <c r="H72" s="8"/>
      <c r="I72" s="8"/>
      <c r="J72" s="16"/>
      <c r="K72" s="8"/>
      <c r="L72" s="16"/>
      <c r="M72" s="8"/>
      <c r="N72" s="8"/>
    </row>
    <row r="73" spans="1:14" x14ac:dyDescent="0.25">
      <c r="A73" s="19"/>
      <c r="B73" s="28" t="s">
        <v>13</v>
      </c>
      <c r="C73" s="29">
        <v>141000</v>
      </c>
      <c r="D73" s="29">
        <v>288000</v>
      </c>
      <c r="E73" s="29">
        <v>300000</v>
      </c>
      <c r="F73" s="29">
        <v>354000</v>
      </c>
      <c r="G73" s="29">
        <v>764000</v>
      </c>
      <c r="H73" s="8"/>
      <c r="I73" s="8"/>
      <c r="J73" s="16"/>
      <c r="K73" s="8"/>
      <c r="L73" s="16"/>
      <c r="M73" s="8"/>
      <c r="N73" s="8"/>
    </row>
    <row r="74" spans="1:14" x14ac:dyDescent="0.25">
      <c r="A74" s="19"/>
      <c r="B74" s="28" t="s">
        <v>33</v>
      </c>
      <c r="C74" s="32">
        <v>0</v>
      </c>
      <c r="D74" s="32">
        <v>0</v>
      </c>
      <c r="E74" s="29">
        <v>196000</v>
      </c>
      <c r="F74" s="29">
        <v>954000</v>
      </c>
      <c r="G74" s="32" t="s">
        <v>0</v>
      </c>
      <c r="H74" s="8"/>
      <c r="I74" s="8"/>
      <c r="J74" s="16"/>
      <c r="K74" s="8"/>
      <c r="L74" s="16"/>
      <c r="M74" s="8"/>
      <c r="N74" s="8"/>
    </row>
    <row r="75" spans="1:14" x14ac:dyDescent="0.25">
      <c r="A75" s="19"/>
      <c r="B75" s="28" t="s">
        <v>32</v>
      </c>
      <c r="C75" s="32">
        <v>0</v>
      </c>
      <c r="D75" s="29">
        <v>128000</v>
      </c>
      <c r="E75" s="32" t="s">
        <v>0</v>
      </c>
      <c r="F75" s="32" t="s">
        <v>0</v>
      </c>
      <c r="G75" s="29">
        <v>182000</v>
      </c>
      <c r="H75" s="8"/>
      <c r="I75" s="8"/>
      <c r="J75" s="16"/>
      <c r="K75" s="8"/>
      <c r="L75" s="16"/>
      <c r="M75" s="8"/>
      <c r="N75" s="8"/>
    </row>
    <row r="76" spans="1:14" x14ac:dyDescent="0.25">
      <c r="A76" s="19"/>
      <c r="B76" s="28" t="s">
        <v>31</v>
      </c>
      <c r="C76" s="29">
        <v>91000</v>
      </c>
      <c r="D76" s="29">
        <v>121000</v>
      </c>
      <c r="E76" s="32" t="s">
        <v>0</v>
      </c>
      <c r="F76" s="29">
        <v>176000</v>
      </c>
      <c r="G76" s="29">
        <v>228000</v>
      </c>
      <c r="H76" s="8"/>
      <c r="I76" s="8"/>
      <c r="J76" s="16"/>
      <c r="K76" s="8"/>
      <c r="L76" s="16"/>
      <c r="M76" s="8"/>
      <c r="N76" s="8"/>
    </row>
    <row r="77" spans="1:14" x14ac:dyDescent="0.25">
      <c r="A77" s="19"/>
      <c r="B77" s="28" t="s">
        <v>30</v>
      </c>
      <c r="C77" s="32">
        <v>0</v>
      </c>
      <c r="D77" s="29">
        <v>74000</v>
      </c>
      <c r="E77" s="32" t="s">
        <v>0</v>
      </c>
      <c r="F77" s="32" t="s">
        <v>0</v>
      </c>
      <c r="G77" s="32" t="s">
        <v>0</v>
      </c>
      <c r="H77" s="8"/>
      <c r="I77" s="8"/>
      <c r="J77" s="16"/>
      <c r="K77" s="8"/>
      <c r="L77" s="16"/>
      <c r="M77" s="8"/>
      <c r="N77" s="8"/>
    </row>
    <row r="78" spans="1:14" x14ac:dyDescent="0.25">
      <c r="A78" s="19"/>
      <c r="B78" s="28" t="s">
        <v>29</v>
      </c>
      <c r="C78" s="29">
        <v>61000</v>
      </c>
      <c r="D78" s="29">
        <v>61000</v>
      </c>
      <c r="E78" s="32" t="s">
        <v>0</v>
      </c>
      <c r="F78" s="29">
        <v>467000</v>
      </c>
      <c r="G78" s="29">
        <v>296000</v>
      </c>
      <c r="H78" s="8"/>
      <c r="I78" s="8"/>
      <c r="J78" s="16"/>
      <c r="K78" s="8"/>
      <c r="L78" s="16"/>
      <c r="M78" s="8"/>
      <c r="N78" s="8"/>
    </row>
    <row r="79" spans="1:14" x14ac:dyDescent="0.25">
      <c r="A79" s="19"/>
      <c r="B79" s="28" t="s">
        <v>12</v>
      </c>
      <c r="C79" s="29">
        <v>54000</v>
      </c>
      <c r="D79" s="32">
        <v>0</v>
      </c>
      <c r="E79" s="32" t="s">
        <v>0</v>
      </c>
      <c r="F79" s="32" t="s">
        <v>0</v>
      </c>
      <c r="G79" s="32" t="s">
        <v>0</v>
      </c>
      <c r="H79" s="8"/>
      <c r="I79" s="8"/>
      <c r="J79" s="16"/>
      <c r="K79" s="8"/>
      <c r="L79" s="16"/>
      <c r="M79" s="8"/>
      <c r="N79" s="8"/>
    </row>
    <row r="80" spans="1:14" x14ac:dyDescent="0.25">
      <c r="A80" s="19"/>
      <c r="B80" s="28" t="s">
        <v>28</v>
      </c>
      <c r="C80" s="32">
        <v>0</v>
      </c>
      <c r="D80" s="29">
        <v>39000</v>
      </c>
      <c r="E80" s="32" t="s">
        <v>0</v>
      </c>
      <c r="F80" s="32" t="s">
        <v>0</v>
      </c>
      <c r="G80" s="29">
        <v>415000</v>
      </c>
      <c r="H80" s="8"/>
      <c r="I80" s="8"/>
      <c r="J80" s="16"/>
      <c r="K80" s="8"/>
      <c r="L80" s="16"/>
      <c r="M80" s="8"/>
      <c r="N80" s="8"/>
    </row>
    <row r="81" spans="1:14" x14ac:dyDescent="0.25">
      <c r="A81" s="19"/>
      <c r="B81" s="28" t="s">
        <v>27</v>
      </c>
      <c r="C81" s="29">
        <v>18000</v>
      </c>
      <c r="D81" s="29">
        <v>26000</v>
      </c>
      <c r="E81" s="32" t="s">
        <v>0</v>
      </c>
      <c r="F81" s="32" t="s">
        <v>0</v>
      </c>
      <c r="G81" s="32" t="s">
        <v>0</v>
      </c>
      <c r="H81" s="8"/>
      <c r="I81" s="8"/>
      <c r="J81" s="16"/>
      <c r="K81" s="8"/>
      <c r="L81" s="16"/>
      <c r="M81" s="8"/>
      <c r="N81" s="8"/>
    </row>
    <row r="82" spans="1:14" x14ac:dyDescent="0.25">
      <c r="A82" s="19"/>
      <c r="B82" s="28" t="s">
        <v>26</v>
      </c>
      <c r="C82" s="32">
        <v>0</v>
      </c>
      <c r="D82" s="32">
        <v>0</v>
      </c>
      <c r="E82" s="32" t="s">
        <v>0</v>
      </c>
      <c r="F82" s="32" t="s">
        <v>0</v>
      </c>
      <c r="G82" s="29">
        <v>6682000</v>
      </c>
      <c r="H82" s="8"/>
      <c r="I82" s="8"/>
      <c r="J82" s="16"/>
      <c r="K82" s="8"/>
      <c r="L82" s="16"/>
      <c r="M82" s="8"/>
      <c r="N82" s="8"/>
    </row>
    <row r="83" spans="1:14" x14ac:dyDescent="0.25">
      <c r="A83" s="19"/>
      <c r="B83" s="28" t="s">
        <v>25</v>
      </c>
      <c r="C83" s="32">
        <v>0</v>
      </c>
      <c r="D83" s="32">
        <v>0</v>
      </c>
      <c r="E83" s="32" t="s">
        <v>0</v>
      </c>
      <c r="F83" s="32" t="s">
        <v>0</v>
      </c>
      <c r="G83" s="29">
        <v>1842000</v>
      </c>
      <c r="H83" s="8"/>
      <c r="I83" s="8"/>
      <c r="J83" s="16"/>
      <c r="K83" s="8"/>
      <c r="L83" s="16"/>
      <c r="M83" s="8"/>
      <c r="N83" s="8"/>
    </row>
    <row r="84" spans="1:14" x14ac:dyDescent="0.25">
      <c r="A84" s="19"/>
      <c r="B84" s="28" t="s">
        <v>24</v>
      </c>
      <c r="C84" s="29">
        <v>85000</v>
      </c>
      <c r="D84" s="29">
        <v>61000</v>
      </c>
      <c r="E84" s="29">
        <v>647000</v>
      </c>
      <c r="F84" s="29">
        <v>443000</v>
      </c>
      <c r="G84" s="32" t="s">
        <v>0</v>
      </c>
      <c r="H84" s="8"/>
      <c r="I84" s="8"/>
      <c r="J84" s="16"/>
      <c r="K84" s="8"/>
      <c r="L84" s="16"/>
      <c r="M84" s="8"/>
      <c r="N84" s="8"/>
    </row>
    <row r="85" spans="1:14" x14ac:dyDescent="0.25">
      <c r="A85" s="19"/>
      <c r="B85" s="28" t="s">
        <v>23</v>
      </c>
      <c r="C85" s="29">
        <v>1097000</v>
      </c>
      <c r="D85" s="29">
        <v>1725000</v>
      </c>
      <c r="E85" s="29">
        <v>2552000</v>
      </c>
      <c r="F85" s="29">
        <v>4120000</v>
      </c>
      <c r="G85" s="29">
        <v>199000</v>
      </c>
      <c r="H85" s="8"/>
      <c r="I85" s="8"/>
      <c r="J85" s="16"/>
      <c r="K85" s="8"/>
      <c r="L85" s="16"/>
      <c r="M85" s="8"/>
      <c r="N85" s="8"/>
    </row>
    <row r="86" spans="1:14" x14ac:dyDescent="0.25">
      <c r="A86" s="19"/>
      <c r="B86" s="28" t="s">
        <v>22</v>
      </c>
      <c r="C86" s="32" t="s">
        <v>0</v>
      </c>
      <c r="D86" s="29">
        <v>999000</v>
      </c>
      <c r="E86" s="32" t="s">
        <v>0</v>
      </c>
      <c r="F86" s="29">
        <v>1250000</v>
      </c>
      <c r="G86" s="29">
        <v>1250000</v>
      </c>
      <c r="H86" s="8"/>
      <c r="I86" s="8"/>
      <c r="J86" s="16"/>
      <c r="K86" s="8"/>
      <c r="L86" s="16"/>
      <c r="M86" s="8"/>
      <c r="N86" s="8"/>
    </row>
    <row r="87" spans="1:14" x14ac:dyDescent="0.25">
      <c r="A87" s="19" t="s">
        <v>89</v>
      </c>
      <c r="B87" s="26" t="s">
        <v>21</v>
      </c>
      <c r="C87" s="27">
        <v>1784000</v>
      </c>
      <c r="D87" s="27">
        <v>3925000</v>
      </c>
      <c r="E87" s="27">
        <v>4335000</v>
      </c>
      <c r="F87" s="27">
        <v>6563000</v>
      </c>
      <c r="G87" s="27">
        <v>10631000</v>
      </c>
      <c r="H87" s="8"/>
      <c r="I87" s="8"/>
      <c r="J87" s="16"/>
      <c r="K87" s="8"/>
      <c r="L87" s="16"/>
      <c r="M87" s="8"/>
      <c r="N87" s="8"/>
    </row>
    <row r="88" spans="1:14" x14ac:dyDescent="0.25">
      <c r="A88" s="19"/>
      <c r="B88" s="28" t="s">
        <v>20</v>
      </c>
      <c r="C88" s="29">
        <v>2000000</v>
      </c>
      <c r="D88" s="29">
        <v>6963000</v>
      </c>
      <c r="E88" s="29">
        <v>11000000</v>
      </c>
      <c r="F88" s="29">
        <v>11000000</v>
      </c>
      <c r="G88" s="29">
        <v>8459000</v>
      </c>
      <c r="H88" s="8"/>
      <c r="I88" s="8"/>
      <c r="J88" s="16"/>
      <c r="K88" s="8"/>
      <c r="L88" s="16"/>
      <c r="M88" s="8"/>
      <c r="N88" s="8"/>
    </row>
    <row r="89" spans="1:14" x14ac:dyDescent="0.25">
      <c r="A89" s="19"/>
      <c r="B89" s="28" t="s">
        <v>19</v>
      </c>
      <c r="C89" s="29">
        <v>-9000</v>
      </c>
      <c r="D89" s="29">
        <v>-999000</v>
      </c>
      <c r="E89" s="29">
        <v>-54000</v>
      </c>
      <c r="F89" s="29">
        <v>-47000</v>
      </c>
      <c r="G89" s="32" t="s">
        <v>0</v>
      </c>
      <c r="H89" s="8"/>
      <c r="I89" s="8"/>
      <c r="J89" s="16"/>
      <c r="K89" s="8"/>
      <c r="L89" s="16"/>
      <c r="M89" s="8"/>
      <c r="N89" s="8"/>
    </row>
    <row r="90" spans="1:14" x14ac:dyDescent="0.25">
      <c r="A90" s="19"/>
      <c r="B90" s="28" t="s">
        <v>18</v>
      </c>
      <c r="C90" s="32" t="s">
        <v>0</v>
      </c>
      <c r="D90" s="32" t="s">
        <v>0</v>
      </c>
      <c r="E90" s="32" t="s">
        <v>0</v>
      </c>
      <c r="F90" s="29">
        <v>-1250000</v>
      </c>
      <c r="G90" s="32" t="s">
        <v>0</v>
      </c>
      <c r="H90" s="8"/>
      <c r="I90" s="8"/>
      <c r="J90" s="16"/>
      <c r="K90" s="8"/>
      <c r="L90" s="16"/>
      <c r="M90" s="8"/>
      <c r="N90" s="8"/>
    </row>
    <row r="91" spans="1:14" x14ac:dyDescent="0.25">
      <c r="A91" s="19"/>
      <c r="B91" s="28" t="s">
        <v>17</v>
      </c>
      <c r="C91" s="29">
        <v>1991000</v>
      </c>
      <c r="D91" s="29">
        <v>5964000</v>
      </c>
      <c r="E91" s="29">
        <v>10946000</v>
      </c>
      <c r="F91" s="29">
        <v>9703000</v>
      </c>
      <c r="G91" s="32" t="s">
        <v>0</v>
      </c>
      <c r="H91" s="8"/>
      <c r="I91" s="8"/>
      <c r="J91" s="16"/>
      <c r="K91" s="8"/>
      <c r="L91" s="16"/>
      <c r="M91" s="8"/>
      <c r="N91" s="8"/>
    </row>
    <row r="92" spans="1:14" x14ac:dyDescent="0.25">
      <c r="A92" s="19"/>
      <c r="B92" s="28" t="s">
        <v>16</v>
      </c>
      <c r="C92" s="29">
        <v>561000</v>
      </c>
      <c r="D92" s="29">
        <v>634000</v>
      </c>
      <c r="E92" s="29">
        <v>741000</v>
      </c>
      <c r="F92" s="29">
        <v>902000</v>
      </c>
      <c r="G92" s="29">
        <v>1119000</v>
      </c>
      <c r="H92" s="8"/>
      <c r="I92" s="8"/>
      <c r="J92" s="16"/>
      <c r="K92" s="8"/>
      <c r="L92" s="16"/>
      <c r="M92" s="8"/>
      <c r="N92" s="8"/>
    </row>
    <row r="93" spans="1:14" x14ac:dyDescent="0.25">
      <c r="A93" s="19"/>
      <c r="B93" s="28" t="s">
        <v>15</v>
      </c>
      <c r="C93" s="29">
        <v>528000</v>
      </c>
      <c r="D93" s="29">
        <v>836000</v>
      </c>
      <c r="E93" s="29">
        <v>980000</v>
      </c>
      <c r="F93" s="29">
        <v>1204000</v>
      </c>
      <c r="G93" s="29">
        <v>1361000</v>
      </c>
      <c r="H93" s="8"/>
      <c r="I93" s="8"/>
      <c r="J93" s="16"/>
      <c r="K93" s="8"/>
      <c r="L93" s="16"/>
      <c r="M93" s="8"/>
      <c r="N93" s="8"/>
    </row>
    <row r="94" spans="1:14" x14ac:dyDescent="0.25">
      <c r="A94" s="19"/>
      <c r="B94" s="28" t="s">
        <v>14</v>
      </c>
      <c r="C94" s="32" t="s">
        <v>0</v>
      </c>
      <c r="D94" s="29">
        <v>241000</v>
      </c>
      <c r="E94" s="29">
        <v>245000</v>
      </c>
      <c r="F94" s="29">
        <v>247000</v>
      </c>
      <c r="G94" s="29">
        <v>462000</v>
      </c>
      <c r="H94" s="8"/>
      <c r="I94" s="8"/>
      <c r="J94" s="16"/>
      <c r="K94" s="8"/>
      <c r="L94" s="16"/>
      <c r="M94" s="8"/>
      <c r="N94" s="8"/>
    </row>
    <row r="95" spans="1:14" x14ac:dyDescent="0.25">
      <c r="A95" s="19"/>
      <c r="B95" s="28" t="s">
        <v>13</v>
      </c>
      <c r="C95" s="29">
        <v>60000</v>
      </c>
      <c r="D95" s="29">
        <v>163000</v>
      </c>
      <c r="E95" s="29">
        <v>202000</v>
      </c>
      <c r="F95" s="29">
        <v>218000</v>
      </c>
      <c r="G95" s="29">
        <v>573000</v>
      </c>
      <c r="H95" s="8"/>
      <c r="I95" s="8"/>
      <c r="J95" s="16"/>
      <c r="K95" s="8"/>
      <c r="L95" s="16"/>
      <c r="M95" s="8"/>
      <c r="N95" s="8"/>
    </row>
    <row r="96" spans="1:14" x14ac:dyDescent="0.25">
      <c r="A96" s="19"/>
      <c r="B96" s="28" t="s">
        <v>12</v>
      </c>
      <c r="C96" s="29">
        <v>110000</v>
      </c>
      <c r="D96" s="29">
        <v>56000</v>
      </c>
      <c r="E96" s="32">
        <v>0</v>
      </c>
      <c r="F96" s="29">
        <v>181000</v>
      </c>
      <c r="G96" s="29">
        <v>80000</v>
      </c>
      <c r="H96" s="8"/>
      <c r="I96" s="8"/>
      <c r="J96" s="16"/>
      <c r="K96" s="8"/>
      <c r="L96" s="16"/>
      <c r="M96" s="8"/>
      <c r="N96" s="8"/>
    </row>
    <row r="97" spans="1:14" x14ac:dyDescent="0.25">
      <c r="A97" s="19"/>
      <c r="B97" s="28" t="s">
        <v>11</v>
      </c>
      <c r="C97" s="29">
        <v>29000</v>
      </c>
      <c r="D97" s="32">
        <v>0</v>
      </c>
      <c r="E97" s="32">
        <v>0</v>
      </c>
      <c r="F97" s="32">
        <v>0</v>
      </c>
      <c r="G97" s="32">
        <v>0</v>
      </c>
      <c r="H97" s="8"/>
      <c r="I97" s="8"/>
      <c r="J97" s="16"/>
      <c r="K97" s="8"/>
      <c r="L97" s="16"/>
      <c r="M97" s="8"/>
      <c r="N97" s="8"/>
    </row>
    <row r="98" spans="1:14" x14ac:dyDescent="0.25">
      <c r="A98" s="19"/>
      <c r="B98" s="28" t="s">
        <v>10</v>
      </c>
      <c r="C98" s="29">
        <v>22000</v>
      </c>
      <c r="D98" s="29">
        <v>33000</v>
      </c>
      <c r="E98" s="32">
        <v>0</v>
      </c>
      <c r="F98" s="32">
        <v>0</v>
      </c>
      <c r="G98" s="32">
        <v>0</v>
      </c>
      <c r="H98" s="8"/>
      <c r="I98" s="8"/>
      <c r="J98" s="16"/>
      <c r="K98" s="8"/>
      <c r="L98" s="16"/>
      <c r="M98" s="8"/>
      <c r="N98" s="8"/>
    </row>
    <row r="99" spans="1:14" x14ac:dyDescent="0.25">
      <c r="A99" s="19"/>
      <c r="B99" s="28" t="s">
        <v>9</v>
      </c>
      <c r="C99" s="29">
        <v>26000</v>
      </c>
      <c r="D99" s="29">
        <v>46000</v>
      </c>
      <c r="E99" s="29">
        <v>126000</v>
      </c>
      <c r="F99" s="29">
        <v>63000</v>
      </c>
      <c r="G99" s="32">
        <v>0</v>
      </c>
      <c r="H99" s="8"/>
      <c r="I99" s="8"/>
      <c r="J99" s="16"/>
      <c r="K99" s="8"/>
      <c r="L99" s="16"/>
      <c r="M99" s="8"/>
      <c r="N99" s="8"/>
    </row>
    <row r="100" spans="1:14" x14ac:dyDescent="0.25">
      <c r="A100" s="19"/>
      <c r="B100" s="28" t="s">
        <v>9</v>
      </c>
      <c r="C100" s="29">
        <v>775000</v>
      </c>
      <c r="D100" s="29">
        <v>1375000</v>
      </c>
      <c r="E100" s="29">
        <v>1553000</v>
      </c>
      <c r="F100" s="29">
        <v>1913000</v>
      </c>
      <c r="G100" s="29">
        <v>2541000</v>
      </c>
      <c r="H100" s="8"/>
      <c r="I100" s="8"/>
      <c r="J100" s="16"/>
      <c r="K100" s="8"/>
      <c r="L100" s="16"/>
      <c r="M100" s="8"/>
      <c r="N100" s="8"/>
    </row>
    <row r="101" spans="1:14" x14ac:dyDescent="0.25">
      <c r="A101" s="19"/>
      <c r="B101" s="28" t="s">
        <v>8</v>
      </c>
      <c r="C101" s="32">
        <v>0</v>
      </c>
      <c r="D101" s="32">
        <v>0</v>
      </c>
      <c r="E101" s="32">
        <v>0</v>
      </c>
      <c r="F101" s="32">
        <v>0</v>
      </c>
      <c r="G101" s="29">
        <v>65000</v>
      </c>
      <c r="H101" s="8"/>
      <c r="I101" s="8"/>
      <c r="J101" s="16"/>
      <c r="K101" s="8"/>
      <c r="L101" s="16"/>
      <c r="M101" s="8"/>
      <c r="N101" s="8"/>
    </row>
    <row r="102" spans="1:14" x14ac:dyDescent="0.25">
      <c r="A102" s="19" t="s">
        <v>89</v>
      </c>
      <c r="B102" s="26" t="s">
        <v>7</v>
      </c>
      <c r="C102" s="27">
        <v>5111000</v>
      </c>
      <c r="D102" s="27">
        <v>11898000</v>
      </c>
      <c r="E102" s="27">
        <v>17575000</v>
      </c>
      <c r="F102" s="27">
        <v>19081000</v>
      </c>
      <c r="G102" s="27">
        <v>22750000</v>
      </c>
      <c r="H102" s="8"/>
      <c r="I102" s="8"/>
      <c r="J102" s="16"/>
      <c r="K102" s="8"/>
      <c r="L102" s="16"/>
      <c r="M102" s="8"/>
      <c r="N102" s="8"/>
    </row>
    <row r="103" spans="1:14" x14ac:dyDescent="0.25">
      <c r="A103" s="19"/>
      <c r="B103" s="28" t="s">
        <v>6</v>
      </c>
      <c r="C103" s="29">
        <v>1000</v>
      </c>
      <c r="D103" s="29">
        <v>1000</v>
      </c>
      <c r="E103" s="29">
        <v>3000</v>
      </c>
      <c r="F103" s="29">
        <v>2000</v>
      </c>
      <c r="G103" s="29">
        <v>2000</v>
      </c>
      <c r="H103" s="8"/>
      <c r="I103" s="8"/>
      <c r="J103" s="16"/>
      <c r="K103" s="8"/>
      <c r="L103" s="16"/>
      <c r="M103" s="8"/>
      <c r="N103" s="8"/>
    </row>
    <row r="104" spans="1:14" x14ac:dyDescent="0.25">
      <c r="A104" s="19"/>
      <c r="B104" s="28" t="s">
        <v>5</v>
      </c>
      <c r="C104" s="29">
        <v>7045000</v>
      </c>
      <c r="D104" s="29">
        <v>8721000</v>
      </c>
      <c r="E104" s="29">
        <v>10385000</v>
      </c>
      <c r="F104" s="29">
        <v>11971000</v>
      </c>
      <c r="G104" s="29">
        <v>13132000</v>
      </c>
      <c r="H104" s="8"/>
      <c r="I104" s="8"/>
      <c r="J104" s="16"/>
      <c r="K104" s="8"/>
      <c r="L104" s="16"/>
      <c r="M104" s="8"/>
      <c r="N104" s="8"/>
    </row>
    <row r="105" spans="1:14" x14ac:dyDescent="0.25">
      <c r="A105" s="19"/>
      <c r="B105" s="28" t="s">
        <v>4</v>
      </c>
      <c r="C105" s="29">
        <v>9814000</v>
      </c>
      <c r="D105" s="29">
        <v>10756000</v>
      </c>
      <c r="E105" s="32">
        <v>0</v>
      </c>
      <c r="F105" s="32">
        <v>0</v>
      </c>
      <c r="G105" s="32">
        <v>0</v>
      </c>
      <c r="H105" s="8"/>
      <c r="I105" s="8"/>
      <c r="J105" s="16"/>
      <c r="K105" s="8"/>
      <c r="L105" s="16"/>
      <c r="M105" s="8"/>
      <c r="N105" s="8"/>
    </row>
    <row r="106" spans="1:14" x14ac:dyDescent="0.25">
      <c r="A106" s="19"/>
      <c r="B106" s="28" t="s">
        <v>3</v>
      </c>
      <c r="C106" s="29">
        <v>1000</v>
      </c>
      <c r="D106" s="29">
        <v>19000</v>
      </c>
      <c r="E106" s="29">
        <v>-11000</v>
      </c>
      <c r="F106" s="29">
        <v>-43000</v>
      </c>
      <c r="G106" s="29">
        <v>27000</v>
      </c>
      <c r="H106" s="8"/>
      <c r="I106" s="8"/>
      <c r="J106" s="16"/>
      <c r="K106" s="8"/>
      <c r="L106" s="16"/>
      <c r="M106" s="8"/>
      <c r="N106" s="8"/>
    </row>
    <row r="107" spans="1:14" x14ac:dyDescent="0.25">
      <c r="A107" s="19"/>
      <c r="B107" s="28" t="s">
        <v>2</v>
      </c>
      <c r="C107" s="29">
        <v>14971000</v>
      </c>
      <c r="D107" s="29">
        <v>18908000</v>
      </c>
      <c r="E107" s="29">
        <v>16235000</v>
      </c>
      <c r="F107" s="29">
        <v>10171000</v>
      </c>
      <c r="G107" s="29">
        <v>29817000</v>
      </c>
      <c r="H107" s="8"/>
      <c r="I107" s="8"/>
      <c r="J107" s="16"/>
      <c r="K107" s="8"/>
      <c r="L107" s="16"/>
      <c r="M107" s="8"/>
      <c r="N107" s="8"/>
    </row>
    <row r="108" spans="1:14" x14ac:dyDescent="0.25">
      <c r="A108" s="19"/>
      <c r="B108" s="26" t="s">
        <v>1</v>
      </c>
      <c r="C108" s="27">
        <v>31832000</v>
      </c>
      <c r="D108" s="27">
        <v>38405000</v>
      </c>
      <c r="E108" s="27">
        <v>26612000</v>
      </c>
      <c r="F108" s="27">
        <v>22101000</v>
      </c>
      <c r="G108" s="27">
        <v>42978000</v>
      </c>
      <c r="H108" s="8"/>
      <c r="I108" s="8"/>
      <c r="J108" s="16"/>
      <c r="K108" s="8"/>
      <c r="L108" s="16"/>
      <c r="M108" s="8"/>
      <c r="N108" s="8"/>
    </row>
    <row r="109" spans="1:14" x14ac:dyDescent="0.25">
      <c r="A109" s="19"/>
      <c r="B109" s="34" t="s">
        <v>162</v>
      </c>
      <c r="C109" s="35">
        <v>0.47</v>
      </c>
      <c r="D109" s="35">
        <v>0.56999999999999995</v>
      </c>
      <c r="E109" s="35">
        <v>1</v>
      </c>
      <c r="F109" s="35">
        <v>1</v>
      </c>
      <c r="G109" s="35">
        <v>1</v>
      </c>
      <c r="H109" s="8"/>
      <c r="I109" s="8"/>
      <c r="J109" s="16"/>
      <c r="K109" s="8"/>
      <c r="L109" s="16"/>
      <c r="M109" s="8"/>
      <c r="N109" s="8"/>
    </row>
    <row r="110" spans="1:14" x14ac:dyDescent="0.25">
      <c r="A110" s="19"/>
      <c r="B110" s="8"/>
      <c r="C110" s="21"/>
      <c r="D110" s="21"/>
      <c r="E110" s="21"/>
      <c r="F110" s="21"/>
      <c r="G110" s="21"/>
      <c r="H110" s="8"/>
      <c r="I110" s="8"/>
      <c r="J110" s="8"/>
      <c r="K110" s="8"/>
      <c r="L110" s="8"/>
      <c r="M110" s="8"/>
      <c r="N110" s="8"/>
    </row>
    <row r="111" spans="1:14" hidden="1" outlineLevel="1" x14ac:dyDescent="0.25">
      <c r="A111" s="19"/>
      <c r="B111" s="11" t="s">
        <v>161</v>
      </c>
      <c r="C111" s="21"/>
      <c r="D111" s="21"/>
      <c r="E111" s="21"/>
      <c r="F111" s="21"/>
      <c r="G111" s="21"/>
      <c r="H111" s="8"/>
      <c r="I111" s="8"/>
      <c r="J111" s="8"/>
      <c r="K111" s="8"/>
      <c r="L111" s="8"/>
      <c r="M111" s="8"/>
      <c r="N111" s="8"/>
    </row>
    <row r="112" spans="1:14" hidden="1" outlineLevel="1" x14ac:dyDescent="0.25">
      <c r="A112" s="19"/>
      <c r="B112" s="12" t="s">
        <v>79</v>
      </c>
      <c r="C112" s="20">
        <f>+C8</f>
        <v>2019</v>
      </c>
      <c r="D112" s="20">
        <f>+D8</f>
        <v>2020</v>
      </c>
      <c r="E112" s="20">
        <f>+E8</f>
        <v>2021</v>
      </c>
      <c r="F112" s="20">
        <f>+F8</f>
        <v>2022</v>
      </c>
      <c r="G112" s="20">
        <f>+G8</f>
        <v>2023</v>
      </c>
      <c r="H112" s="8"/>
      <c r="I112" s="8"/>
      <c r="J112" s="14"/>
      <c r="K112" s="8"/>
      <c r="L112" s="14"/>
      <c r="M112" s="8"/>
      <c r="N112" s="8"/>
    </row>
    <row r="113" spans="1:14" hidden="1" outlineLevel="1" x14ac:dyDescent="0.25">
      <c r="A113" s="19"/>
      <c r="B113" s="12" t="s">
        <v>78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8"/>
      <c r="I113" s="8"/>
      <c r="J113" s="14"/>
      <c r="K113" s="8"/>
      <c r="L113" s="14"/>
      <c r="M113" s="8"/>
      <c r="N113" s="8"/>
    </row>
    <row r="114" spans="1:14" hidden="1" outlineLevel="1" x14ac:dyDescent="0.25">
      <c r="A114" s="19"/>
      <c r="B114" s="12" t="s">
        <v>76</v>
      </c>
      <c r="C114" s="20" t="s">
        <v>75</v>
      </c>
      <c r="D114" s="20" t="s">
        <v>75</v>
      </c>
      <c r="E114" s="20" t="s">
        <v>75</v>
      </c>
      <c r="F114" s="20" t="s">
        <v>75</v>
      </c>
      <c r="G114" s="20" t="s">
        <v>75</v>
      </c>
      <c r="H114" s="8"/>
      <c r="I114" s="8"/>
      <c r="J114" s="14"/>
      <c r="K114" s="8"/>
      <c r="L114" s="14"/>
      <c r="M114" s="8"/>
      <c r="N114" s="8"/>
    </row>
    <row r="115" spans="1:14" hidden="1" outlineLevel="1" x14ac:dyDescent="0.25">
      <c r="A115" s="19"/>
      <c r="B115" s="12" t="s">
        <v>74</v>
      </c>
      <c r="C115" s="20" t="s">
        <v>73</v>
      </c>
      <c r="D115" s="20" t="s">
        <v>73</v>
      </c>
      <c r="E115" s="20" t="s">
        <v>73</v>
      </c>
      <c r="F115" s="20" t="s">
        <v>73</v>
      </c>
      <c r="G115" s="20" t="s">
        <v>73</v>
      </c>
      <c r="H115" s="8"/>
      <c r="I115" s="8"/>
      <c r="J115" s="14"/>
      <c r="K115" s="8"/>
      <c r="L115" s="14"/>
      <c r="M115" s="8"/>
      <c r="N115" s="8"/>
    </row>
    <row r="116" spans="1:14" hidden="1" outlineLevel="1" x14ac:dyDescent="0.25">
      <c r="A116" s="19"/>
      <c r="B116" s="12" t="s">
        <v>72</v>
      </c>
      <c r="C116" s="20" t="s">
        <v>71</v>
      </c>
      <c r="D116" s="20" t="s">
        <v>71</v>
      </c>
      <c r="E116" s="20" t="s">
        <v>71</v>
      </c>
      <c r="F116" s="20" t="s">
        <v>71</v>
      </c>
      <c r="G116" s="20" t="s">
        <v>71</v>
      </c>
      <c r="H116" s="8"/>
      <c r="I116" s="8"/>
      <c r="J116" s="14"/>
      <c r="K116" s="8"/>
      <c r="L116" s="14"/>
      <c r="M116" s="8"/>
      <c r="N116" s="8"/>
    </row>
    <row r="117" spans="1:14" collapsed="1" x14ac:dyDescent="0.25">
      <c r="A117" s="19"/>
      <c r="B117" s="18" t="s">
        <v>164</v>
      </c>
      <c r="C117" s="20"/>
      <c r="D117" s="21">
        <v>6696000</v>
      </c>
      <c r="E117" s="50">
        <v>10613000</v>
      </c>
      <c r="F117" s="50">
        <v>15005000</v>
      </c>
      <c r="G117" s="50">
        <v>47525000</v>
      </c>
      <c r="H117" s="8"/>
      <c r="J117" s="14"/>
      <c r="K117" s="8"/>
      <c r="L117" s="14"/>
      <c r="M117" s="8"/>
      <c r="N117" s="8"/>
    </row>
    <row r="118" spans="1:14" x14ac:dyDescent="0.25">
      <c r="A118" s="19"/>
      <c r="B118" s="18" t="s">
        <v>165</v>
      </c>
      <c r="C118" s="20"/>
      <c r="D118" s="21">
        <v>7759000</v>
      </c>
      <c r="E118" s="50">
        <v>12462000</v>
      </c>
      <c r="F118" s="50">
        <v>9067000</v>
      </c>
      <c r="G118" s="50">
        <v>10447000</v>
      </c>
      <c r="J118" s="14"/>
      <c r="K118" s="8"/>
      <c r="L118" s="14"/>
      <c r="M118" s="8"/>
      <c r="N118" s="8"/>
    </row>
    <row r="119" spans="1:14" x14ac:dyDescent="0.25">
      <c r="A119" s="19"/>
      <c r="B119" s="18" t="s">
        <v>193</v>
      </c>
      <c r="C119" s="20"/>
      <c r="D119" s="50">
        <v>1053000</v>
      </c>
      <c r="E119" s="50">
        <v>2111000</v>
      </c>
      <c r="F119" s="50">
        <v>1544000</v>
      </c>
      <c r="G119" s="50">
        <v>1553000</v>
      </c>
      <c r="J119" s="14"/>
      <c r="K119" s="8"/>
      <c r="L119" s="14"/>
      <c r="M119" s="8"/>
      <c r="N119" s="8"/>
    </row>
    <row r="120" spans="1:14" x14ac:dyDescent="0.25">
      <c r="A120" s="19"/>
      <c r="B120" s="18" t="s">
        <v>178</v>
      </c>
      <c r="C120" s="20"/>
      <c r="D120" s="50">
        <v>536000</v>
      </c>
      <c r="E120" s="50">
        <v>566000</v>
      </c>
      <c r="F120" s="50">
        <v>903000</v>
      </c>
      <c r="G120" s="50">
        <v>1091000</v>
      </c>
      <c r="J120" s="14"/>
      <c r="K120" s="8"/>
      <c r="L120" s="14"/>
      <c r="M120" s="8"/>
      <c r="N120" s="8"/>
    </row>
    <row r="121" spans="1:14" x14ac:dyDescent="0.25">
      <c r="A121" s="19"/>
      <c r="B121" s="18" t="s">
        <v>194</v>
      </c>
      <c r="C121" s="20"/>
      <c r="D121" s="50">
        <v>631000</v>
      </c>
      <c r="E121" s="50">
        <v>1162000</v>
      </c>
      <c r="F121" s="50">
        <v>455000</v>
      </c>
      <c r="G121" s="50">
        <v>306000</v>
      </c>
      <c r="I121" s="15"/>
      <c r="J121" s="14"/>
      <c r="K121" s="8"/>
      <c r="L121" s="14"/>
      <c r="M121" s="8"/>
    </row>
    <row r="122" spans="1:14" x14ac:dyDescent="0.25">
      <c r="A122" s="19"/>
      <c r="B122" s="18"/>
      <c r="C122" s="20"/>
      <c r="D122" s="20"/>
      <c r="E122" s="20"/>
      <c r="F122" s="20"/>
      <c r="G122" s="20"/>
      <c r="I122" s="27"/>
      <c r="J122" s="14"/>
      <c r="K122" s="8"/>
      <c r="L122" s="14"/>
      <c r="M122" s="8"/>
    </row>
    <row r="123" spans="1:14" x14ac:dyDescent="0.25">
      <c r="A123" s="19" t="s">
        <v>89</v>
      </c>
      <c r="B123" s="10" t="s">
        <v>160</v>
      </c>
      <c r="C123" s="27">
        <v>10918000</v>
      </c>
      <c r="D123" s="27">
        <f t="shared" ref="D123:F123" si="3">+SUM(D117:D121)</f>
        <v>16675000</v>
      </c>
      <c r="E123" s="27">
        <f t="shared" si="3"/>
        <v>26914000</v>
      </c>
      <c r="F123" s="27">
        <f>+SUM(F117:F121)</f>
        <v>26974000</v>
      </c>
      <c r="G123" s="27">
        <f>+SUM(G117:G121)</f>
        <v>60922000</v>
      </c>
      <c r="H123" s="3" t="s">
        <v>192</v>
      </c>
      <c r="J123" s="8"/>
      <c r="K123" s="8"/>
      <c r="L123" s="16"/>
      <c r="M123" s="8"/>
    </row>
    <row r="124" spans="1:14" ht="17.25" x14ac:dyDescent="0.4">
      <c r="A124" s="19"/>
      <c r="B124" s="9" t="s">
        <v>159</v>
      </c>
      <c r="C124" s="36">
        <v>4150000</v>
      </c>
      <c r="D124" s="36">
        <v>6279000</v>
      </c>
      <c r="E124" s="36">
        <v>9439000</v>
      </c>
      <c r="F124" s="36">
        <v>11618000</v>
      </c>
      <c r="G124" s="36">
        <v>16621000</v>
      </c>
      <c r="J124" s="8"/>
      <c r="K124" s="8"/>
      <c r="L124" s="16"/>
      <c r="M124" s="8"/>
    </row>
    <row r="125" spans="1:14" x14ac:dyDescent="0.25">
      <c r="A125" s="19"/>
      <c r="B125" s="10" t="s">
        <v>158</v>
      </c>
      <c r="C125" s="27">
        <v>6768000</v>
      </c>
      <c r="D125" s="27">
        <v>10396000</v>
      </c>
      <c r="E125" s="27">
        <v>17475000</v>
      </c>
      <c r="F125" s="27">
        <v>15356000</v>
      </c>
      <c r="G125" s="27">
        <v>44301000</v>
      </c>
      <c r="H125" s="8"/>
      <c r="I125" s="8"/>
      <c r="L125" s="16"/>
      <c r="M125" s="8"/>
    </row>
    <row r="126" spans="1:14" x14ac:dyDescent="0.25">
      <c r="A126" s="19"/>
      <c r="B126" s="9" t="s">
        <v>157</v>
      </c>
      <c r="C126" s="29">
        <v>2829000</v>
      </c>
      <c r="D126" s="29">
        <v>3924000</v>
      </c>
      <c r="E126" s="29">
        <v>5268000</v>
      </c>
      <c r="F126" s="29">
        <v>7339000</v>
      </c>
      <c r="G126" s="29">
        <v>8675000</v>
      </c>
      <c r="H126" s="8"/>
      <c r="I126" s="8"/>
      <c r="L126" s="16"/>
      <c r="M126" s="8"/>
      <c r="N126" s="8"/>
    </row>
    <row r="127" spans="1:14" x14ac:dyDescent="0.25">
      <c r="A127" s="19"/>
      <c r="B127" s="9" t="s">
        <v>156</v>
      </c>
      <c r="C127" s="29">
        <v>1093000</v>
      </c>
      <c r="D127" s="29">
        <v>1940000</v>
      </c>
      <c r="E127" s="29">
        <v>2166000</v>
      </c>
      <c r="F127" s="29">
        <v>2440000</v>
      </c>
      <c r="G127" s="29">
        <v>2654000</v>
      </c>
      <c r="H127" s="8"/>
      <c r="I127" s="8"/>
      <c r="L127" s="16"/>
      <c r="M127" s="8"/>
      <c r="N127" s="8"/>
    </row>
    <row r="128" spans="1:14" ht="17.25" x14ac:dyDescent="0.4">
      <c r="A128" s="19"/>
      <c r="B128" s="9" t="s">
        <v>117</v>
      </c>
      <c r="C128" s="37">
        <v>0</v>
      </c>
      <c r="D128" s="37">
        <v>0</v>
      </c>
      <c r="E128" s="37">
        <v>0</v>
      </c>
      <c r="F128" s="36">
        <v>1353000</v>
      </c>
      <c r="G128" s="37">
        <v>0</v>
      </c>
      <c r="H128" s="8"/>
      <c r="I128" s="8"/>
      <c r="L128" s="16"/>
      <c r="M128" s="8"/>
      <c r="N128" s="8"/>
    </row>
    <row r="129" spans="1:14" x14ac:dyDescent="0.25">
      <c r="A129" s="19" t="s">
        <v>89</v>
      </c>
      <c r="B129" s="10" t="s">
        <v>155</v>
      </c>
      <c r="C129" s="27">
        <v>3922000</v>
      </c>
      <c r="D129" s="27">
        <v>5864000</v>
      </c>
      <c r="E129" s="27">
        <v>7434000</v>
      </c>
      <c r="F129" s="27">
        <v>11132000</v>
      </c>
      <c r="G129" s="27">
        <v>11329000</v>
      </c>
      <c r="H129" s="8"/>
      <c r="I129" s="8"/>
      <c r="J129" s="16"/>
      <c r="K129" s="8"/>
      <c r="L129" s="16"/>
      <c r="M129" s="8"/>
      <c r="N129" s="8"/>
    </row>
    <row r="130" spans="1:14" x14ac:dyDescent="0.25">
      <c r="A130" s="19"/>
      <c r="B130" s="9" t="s">
        <v>154</v>
      </c>
      <c r="C130" s="29">
        <v>2846000</v>
      </c>
      <c r="D130" s="29">
        <v>4532000</v>
      </c>
      <c r="E130" s="29">
        <v>10041000</v>
      </c>
      <c r="F130" s="29">
        <v>4224000</v>
      </c>
      <c r="G130" s="29">
        <v>32972000</v>
      </c>
      <c r="H130" s="8"/>
      <c r="I130" s="8"/>
      <c r="J130" s="16"/>
      <c r="K130" s="8"/>
      <c r="L130" s="16"/>
      <c r="M130" s="8"/>
      <c r="N130" s="8"/>
    </row>
    <row r="131" spans="1:14" x14ac:dyDescent="0.25">
      <c r="A131" s="19"/>
      <c r="B131" s="9" t="s">
        <v>153</v>
      </c>
      <c r="C131" s="29">
        <v>178000</v>
      </c>
      <c r="D131" s="29">
        <v>57000</v>
      </c>
      <c r="E131" s="29">
        <v>29000</v>
      </c>
      <c r="F131" s="29">
        <v>267000</v>
      </c>
      <c r="G131" s="29">
        <v>866000</v>
      </c>
      <c r="H131" s="8"/>
      <c r="I131" s="8"/>
      <c r="J131" s="16"/>
      <c r="K131" s="8"/>
      <c r="L131" s="16"/>
      <c r="M131" s="8"/>
      <c r="N131" s="8"/>
    </row>
    <row r="132" spans="1:14" x14ac:dyDescent="0.25">
      <c r="A132" s="19"/>
      <c r="B132" s="9" t="s">
        <v>152</v>
      </c>
      <c r="C132" s="29">
        <v>52000</v>
      </c>
      <c r="D132" s="29">
        <v>184000</v>
      </c>
      <c r="E132" s="29">
        <v>236000</v>
      </c>
      <c r="F132" s="29">
        <v>262000</v>
      </c>
      <c r="G132" s="29">
        <v>257000</v>
      </c>
      <c r="H132" s="8"/>
      <c r="I132" s="8"/>
      <c r="J132" s="16"/>
      <c r="K132" s="8"/>
      <c r="L132" s="16"/>
      <c r="M132" s="8"/>
      <c r="N132" s="8"/>
    </row>
    <row r="133" spans="1:14" x14ac:dyDescent="0.25">
      <c r="A133" s="19"/>
      <c r="B133" s="9" t="s">
        <v>151</v>
      </c>
      <c r="C133" s="29">
        <v>-2000</v>
      </c>
      <c r="D133" s="29">
        <v>4000</v>
      </c>
      <c r="E133" s="29">
        <v>107000</v>
      </c>
      <c r="F133" s="29">
        <v>-48000</v>
      </c>
      <c r="G133" s="29">
        <v>237000</v>
      </c>
      <c r="H133" s="8"/>
      <c r="I133" s="8"/>
      <c r="J133" s="16"/>
      <c r="K133" s="8"/>
      <c r="L133" s="16"/>
      <c r="M133" s="8"/>
      <c r="N133" s="8"/>
    </row>
    <row r="134" spans="1:14" x14ac:dyDescent="0.25">
      <c r="A134" s="19"/>
      <c r="B134" s="9" t="s">
        <v>150</v>
      </c>
      <c r="C134" s="29">
        <v>124000</v>
      </c>
      <c r="D134" s="29">
        <v>-123000</v>
      </c>
      <c r="E134" s="29">
        <v>-100000</v>
      </c>
      <c r="F134" s="29">
        <v>-43000</v>
      </c>
      <c r="G134" s="29">
        <v>846000</v>
      </c>
      <c r="H134" s="8"/>
      <c r="I134" s="8"/>
      <c r="J134" s="16"/>
      <c r="K134" s="8"/>
      <c r="L134" s="16"/>
      <c r="M134" s="8"/>
      <c r="N134" s="8"/>
    </row>
    <row r="135" spans="1:14" x14ac:dyDescent="0.25">
      <c r="A135" s="19"/>
      <c r="B135" s="9" t="s">
        <v>149</v>
      </c>
      <c r="C135" s="29">
        <v>620000</v>
      </c>
      <c r="D135" s="29">
        <v>1437000</v>
      </c>
      <c r="E135" s="29">
        <v>8446000</v>
      </c>
      <c r="F135" s="29">
        <v>3477000</v>
      </c>
      <c r="G135" s="32">
        <v>0</v>
      </c>
      <c r="H135" s="8"/>
      <c r="I135" s="8"/>
      <c r="J135" s="16"/>
      <c r="K135" s="8"/>
      <c r="L135" s="16"/>
      <c r="M135" s="8"/>
      <c r="N135" s="8"/>
    </row>
    <row r="136" spans="1:14" x14ac:dyDescent="0.25">
      <c r="A136" s="19"/>
      <c r="B136" s="9" t="s">
        <v>148</v>
      </c>
      <c r="C136" s="29">
        <v>2350000</v>
      </c>
      <c r="D136" s="29">
        <v>2972000</v>
      </c>
      <c r="E136" s="29">
        <v>1495000</v>
      </c>
      <c r="F136" s="29">
        <v>704000</v>
      </c>
      <c r="G136" s="32">
        <v>0</v>
      </c>
      <c r="H136" s="8"/>
      <c r="I136" s="8"/>
      <c r="J136" s="16"/>
      <c r="K136" s="8"/>
      <c r="L136" s="16"/>
      <c r="M136" s="8"/>
      <c r="N136" s="8"/>
    </row>
    <row r="137" spans="1:14" x14ac:dyDescent="0.25">
      <c r="A137" s="19"/>
      <c r="B137" s="9" t="s">
        <v>147</v>
      </c>
      <c r="C137" s="29">
        <v>2970000</v>
      </c>
      <c r="D137" s="29">
        <v>4409000</v>
      </c>
      <c r="E137" s="29">
        <v>9941000</v>
      </c>
      <c r="F137" s="29">
        <v>4181000</v>
      </c>
      <c r="G137" s="29">
        <v>33818000</v>
      </c>
      <c r="H137" s="8"/>
      <c r="I137" s="8"/>
      <c r="J137" s="16"/>
      <c r="K137" s="8"/>
      <c r="L137" s="16"/>
      <c r="M137" s="8"/>
      <c r="N137" s="8"/>
    </row>
    <row r="138" spans="1:14" x14ac:dyDescent="0.25">
      <c r="A138" s="19"/>
      <c r="B138" s="9" t="s">
        <v>146</v>
      </c>
      <c r="C138" s="29">
        <v>65000</v>
      </c>
      <c r="D138" s="29">
        <v>197000</v>
      </c>
      <c r="E138" s="29">
        <v>482000</v>
      </c>
      <c r="F138" s="29">
        <v>1703000</v>
      </c>
      <c r="G138" s="29">
        <v>5710000</v>
      </c>
      <c r="H138" s="8"/>
      <c r="I138" s="8"/>
      <c r="J138" s="16"/>
      <c r="K138" s="8"/>
      <c r="L138" s="16"/>
      <c r="M138" s="8"/>
      <c r="N138" s="8"/>
    </row>
    <row r="139" spans="1:14" x14ac:dyDescent="0.25">
      <c r="A139" s="19"/>
      <c r="B139" s="9" t="s">
        <v>145</v>
      </c>
      <c r="C139" s="29">
        <v>4000</v>
      </c>
      <c r="D139" s="29">
        <v>1000</v>
      </c>
      <c r="E139" s="29">
        <v>42000</v>
      </c>
      <c r="F139" s="29">
        <v>46000</v>
      </c>
      <c r="G139" s="29">
        <v>335000</v>
      </c>
      <c r="H139" s="8"/>
      <c r="I139" s="8"/>
      <c r="J139" s="16"/>
      <c r="K139" s="8"/>
      <c r="L139" s="16"/>
      <c r="M139" s="8"/>
      <c r="N139" s="8"/>
    </row>
    <row r="140" spans="1:14" x14ac:dyDescent="0.25">
      <c r="A140" s="19"/>
      <c r="B140" s="9" t="s">
        <v>144</v>
      </c>
      <c r="C140" s="29">
        <v>87000</v>
      </c>
      <c r="D140" s="29">
        <v>161000</v>
      </c>
      <c r="E140" s="29">
        <v>71000</v>
      </c>
      <c r="F140" s="29">
        <v>228000</v>
      </c>
      <c r="G140" s="29">
        <v>502000</v>
      </c>
      <c r="H140" s="8"/>
      <c r="I140" s="8"/>
      <c r="J140" s="16"/>
      <c r="K140" s="8"/>
      <c r="L140" s="16"/>
      <c r="M140" s="8"/>
      <c r="N140" s="8"/>
    </row>
    <row r="141" spans="1:14" x14ac:dyDescent="0.25">
      <c r="A141" s="19"/>
      <c r="B141" s="9" t="s">
        <v>143</v>
      </c>
      <c r="C141" s="29">
        <v>156000</v>
      </c>
      <c r="D141" s="29">
        <v>359000</v>
      </c>
      <c r="E141" s="29">
        <v>595000</v>
      </c>
      <c r="F141" s="29">
        <v>1977000</v>
      </c>
      <c r="G141" s="29">
        <v>6547000</v>
      </c>
      <c r="H141" s="8"/>
      <c r="I141" s="8"/>
      <c r="J141" s="16"/>
      <c r="K141" s="8"/>
      <c r="L141" s="16"/>
      <c r="M141" s="8"/>
      <c r="N141" s="8"/>
    </row>
    <row r="142" spans="1:14" x14ac:dyDescent="0.25">
      <c r="A142" s="19"/>
      <c r="B142" s="9" t="s">
        <v>142</v>
      </c>
      <c r="C142" s="29">
        <v>2000</v>
      </c>
      <c r="D142" s="29">
        <v>-246000</v>
      </c>
      <c r="E142" s="29">
        <v>-420000</v>
      </c>
      <c r="F142" s="29">
        <v>-2165000</v>
      </c>
      <c r="G142" s="29">
        <v>-2499000</v>
      </c>
      <c r="H142" s="8"/>
      <c r="I142" s="8"/>
      <c r="J142" s="16"/>
      <c r="K142" s="8"/>
      <c r="L142" s="16"/>
      <c r="M142" s="8"/>
      <c r="N142" s="8"/>
    </row>
    <row r="143" spans="1:14" x14ac:dyDescent="0.25">
      <c r="A143" s="19"/>
      <c r="B143" s="9" t="s">
        <v>141</v>
      </c>
      <c r="C143" s="32">
        <v>0</v>
      </c>
      <c r="D143" s="32">
        <v>0</v>
      </c>
      <c r="E143" s="32">
        <v>0</v>
      </c>
      <c r="F143" s="32">
        <v>0</v>
      </c>
      <c r="G143" s="29">
        <v>-206000</v>
      </c>
      <c r="H143" s="8"/>
      <c r="I143" s="8"/>
      <c r="J143" s="16"/>
      <c r="K143" s="8"/>
      <c r="L143" s="16"/>
      <c r="M143" s="8"/>
      <c r="N143" s="8"/>
    </row>
    <row r="144" spans="1:14" x14ac:dyDescent="0.25">
      <c r="A144" s="19"/>
      <c r="B144" s="9" t="s">
        <v>140</v>
      </c>
      <c r="C144" s="29">
        <v>16000</v>
      </c>
      <c r="D144" s="29">
        <v>-36000</v>
      </c>
      <c r="E144" s="29">
        <v>14000</v>
      </c>
      <c r="F144" s="29">
        <v>1000</v>
      </c>
      <c r="G144" s="29">
        <v>216000</v>
      </c>
      <c r="H144" s="8"/>
      <c r="I144" s="8"/>
      <c r="J144" s="16"/>
      <c r="K144" s="8"/>
      <c r="L144" s="16"/>
      <c r="M144" s="8"/>
      <c r="N144" s="8"/>
    </row>
    <row r="145" spans="1:14" x14ac:dyDescent="0.25">
      <c r="A145" s="19"/>
      <c r="B145" s="9" t="s">
        <v>139</v>
      </c>
      <c r="C145" s="29">
        <v>18000</v>
      </c>
      <c r="D145" s="29">
        <v>-282000</v>
      </c>
      <c r="E145" s="29">
        <v>-406000</v>
      </c>
      <c r="F145" s="29">
        <v>-2164000</v>
      </c>
      <c r="G145" s="29">
        <v>-2489000</v>
      </c>
      <c r="H145" s="8"/>
      <c r="I145" s="8"/>
      <c r="J145" s="16"/>
      <c r="K145" s="8"/>
      <c r="L145" s="16"/>
      <c r="M145" s="8"/>
      <c r="N145" s="8"/>
    </row>
    <row r="146" spans="1:14" x14ac:dyDescent="0.25">
      <c r="A146" s="19"/>
      <c r="B146" s="9" t="s">
        <v>138</v>
      </c>
      <c r="C146" s="29">
        <v>174000</v>
      </c>
      <c r="D146" s="29">
        <v>77000</v>
      </c>
      <c r="E146" s="29">
        <v>189000</v>
      </c>
      <c r="F146" s="29">
        <v>-187000</v>
      </c>
      <c r="G146" s="29">
        <v>4058000</v>
      </c>
      <c r="H146" s="8"/>
      <c r="I146" s="8"/>
      <c r="J146" s="16"/>
      <c r="K146" s="8"/>
      <c r="L146" s="16"/>
      <c r="M146" s="8"/>
      <c r="N146" s="8"/>
    </row>
    <row r="147" spans="1:14" x14ac:dyDescent="0.25">
      <c r="A147" s="19" t="s">
        <v>89</v>
      </c>
      <c r="B147" s="9" t="s">
        <v>120</v>
      </c>
      <c r="C147" s="29">
        <v>2796000</v>
      </c>
      <c r="D147" s="29">
        <v>4332000</v>
      </c>
      <c r="E147" s="29">
        <v>9752000</v>
      </c>
      <c r="F147" s="29">
        <v>4368000</v>
      </c>
      <c r="G147" s="29">
        <v>29760000</v>
      </c>
      <c r="H147" s="8"/>
      <c r="I147" s="8"/>
      <c r="J147" s="16"/>
      <c r="K147" s="8"/>
      <c r="L147" s="16"/>
      <c r="M147" s="8"/>
      <c r="N147" s="8"/>
    </row>
    <row r="148" spans="1:14" hidden="1" outlineLevel="1" x14ac:dyDescent="0.25">
      <c r="A148" s="19"/>
      <c r="B148" s="9" t="s">
        <v>137</v>
      </c>
      <c r="C148" s="29">
        <v>2450000</v>
      </c>
      <c r="D148" s="29">
        <v>24790000</v>
      </c>
      <c r="E148" s="29">
        <v>2506000</v>
      </c>
      <c r="F148" s="29">
        <v>2466000</v>
      </c>
      <c r="G148" s="29">
        <v>2469000</v>
      </c>
      <c r="H148" s="8"/>
      <c r="I148" s="8"/>
      <c r="J148" s="16"/>
      <c r="K148" s="8"/>
      <c r="L148" s="16"/>
      <c r="M148" s="8"/>
      <c r="N148" s="8"/>
    </row>
    <row r="149" spans="1:14" hidden="1" outlineLevel="1" x14ac:dyDescent="0.25">
      <c r="A149" s="19"/>
      <c r="B149" s="9" t="s">
        <v>136</v>
      </c>
      <c r="C149" s="29">
        <v>2472000</v>
      </c>
      <c r="D149" s="29">
        <v>2512000</v>
      </c>
      <c r="E149" s="29">
        <v>2535000</v>
      </c>
      <c r="F149" s="29">
        <v>2507000</v>
      </c>
      <c r="G149" s="29">
        <v>2494000</v>
      </c>
      <c r="H149" s="8"/>
      <c r="I149" s="8"/>
      <c r="J149" s="16"/>
      <c r="K149" s="8"/>
      <c r="L149" s="16"/>
      <c r="M149" s="8"/>
      <c r="N149" s="8"/>
    </row>
    <row r="150" spans="1:14" hidden="1" outlineLevel="1" x14ac:dyDescent="0.25">
      <c r="A150" s="19"/>
      <c r="B150" s="9" t="s">
        <v>135</v>
      </c>
      <c r="C150" s="29">
        <v>2448000</v>
      </c>
      <c r="D150" s="29">
        <v>2480000</v>
      </c>
      <c r="E150" s="29">
        <v>2506000</v>
      </c>
      <c r="F150" s="29">
        <v>2466000</v>
      </c>
      <c r="G150" s="29">
        <v>2464000</v>
      </c>
      <c r="H150" s="8"/>
      <c r="I150" s="8"/>
      <c r="J150" s="16"/>
      <c r="K150" s="8"/>
      <c r="L150" s="16"/>
      <c r="M150" s="8"/>
      <c r="N150" s="8"/>
    </row>
    <row r="151" spans="1:14" hidden="1" outlineLevel="1" x14ac:dyDescent="0.25">
      <c r="A151" s="19"/>
      <c r="B151" s="9" t="s">
        <v>134</v>
      </c>
      <c r="C151" s="32"/>
      <c r="D151" s="32"/>
      <c r="E151" s="32"/>
      <c r="F151" s="32"/>
      <c r="G151" s="29">
        <v>12.05</v>
      </c>
      <c r="H151" s="8"/>
      <c r="I151" s="8"/>
      <c r="J151" s="16"/>
      <c r="K151" s="8"/>
      <c r="L151" s="16"/>
      <c r="M151" s="8"/>
      <c r="N151" s="8"/>
    </row>
    <row r="152" spans="1:14" hidden="1" outlineLevel="1" x14ac:dyDescent="0.25">
      <c r="A152" s="19"/>
      <c r="B152" s="9" t="s">
        <v>133</v>
      </c>
      <c r="C152" s="29">
        <v>1.1499999999999999</v>
      </c>
      <c r="D152" s="29">
        <v>1.76</v>
      </c>
      <c r="E152" s="29">
        <v>3.91</v>
      </c>
      <c r="F152" s="29">
        <v>1.76</v>
      </c>
      <c r="G152" s="29">
        <v>12.05</v>
      </c>
      <c r="H152" s="8"/>
      <c r="I152" s="8"/>
      <c r="J152" s="16"/>
      <c r="K152" s="8"/>
      <c r="L152" s="16"/>
      <c r="M152" s="8"/>
      <c r="N152" s="8"/>
    </row>
    <row r="153" spans="1:14" hidden="1" outlineLevel="1" x14ac:dyDescent="0.25">
      <c r="A153" s="19"/>
      <c r="B153" s="9" t="s">
        <v>132</v>
      </c>
      <c r="C153" s="32"/>
      <c r="D153" s="32"/>
      <c r="E153" s="32"/>
      <c r="F153" s="32"/>
      <c r="G153" s="29">
        <v>11.93</v>
      </c>
      <c r="H153" s="8"/>
      <c r="I153" s="8"/>
      <c r="J153" s="16"/>
      <c r="K153" s="8"/>
      <c r="L153" s="16"/>
      <c r="M153" s="8"/>
      <c r="N153" s="8"/>
    </row>
    <row r="154" spans="1:14" hidden="1" outlineLevel="1" x14ac:dyDescent="0.25">
      <c r="A154" s="19"/>
      <c r="B154" s="9" t="s">
        <v>131</v>
      </c>
      <c r="C154" s="29">
        <v>1.1299999999999999</v>
      </c>
      <c r="D154" s="29">
        <v>1.73</v>
      </c>
      <c r="E154" s="29">
        <v>3.85</v>
      </c>
      <c r="F154" s="29">
        <v>1.74</v>
      </c>
      <c r="G154" s="29">
        <v>11.93</v>
      </c>
      <c r="H154" s="8"/>
      <c r="I154" s="8"/>
      <c r="J154" s="16"/>
      <c r="K154" s="8"/>
      <c r="L154" s="16"/>
      <c r="M154" s="8"/>
      <c r="N154" s="8"/>
    </row>
    <row r="155" spans="1:14" hidden="1" outlineLevel="1" x14ac:dyDescent="0.25">
      <c r="A155" s="19"/>
      <c r="B155" s="9" t="s">
        <v>130</v>
      </c>
      <c r="C155" s="29">
        <v>0.16</v>
      </c>
      <c r="D155" s="29">
        <v>0.16</v>
      </c>
      <c r="E155" s="29">
        <v>0.16</v>
      </c>
      <c r="F155" s="29">
        <v>0.16</v>
      </c>
      <c r="G155" s="29">
        <v>0.16</v>
      </c>
      <c r="H155" s="8"/>
      <c r="I155" s="8"/>
      <c r="J155" s="16"/>
      <c r="K155" s="8"/>
      <c r="L155" s="16"/>
      <c r="M155" s="8"/>
      <c r="N155" s="8"/>
    </row>
    <row r="156" spans="1:14" hidden="1" outlineLevel="1" x14ac:dyDescent="0.25">
      <c r="A156" s="19"/>
      <c r="B156" s="9" t="s">
        <v>129</v>
      </c>
      <c r="C156" s="32"/>
      <c r="D156" s="32"/>
      <c r="E156" s="32"/>
      <c r="F156" s="32"/>
      <c r="G156" s="29">
        <v>29600</v>
      </c>
      <c r="H156" s="8"/>
      <c r="I156" s="8"/>
      <c r="J156" s="16"/>
      <c r="K156" s="8"/>
      <c r="L156" s="16"/>
      <c r="M156" s="8"/>
      <c r="N156" s="8"/>
    </row>
    <row r="157" spans="1:14" hidden="1" outlineLevel="1" x14ac:dyDescent="0.25">
      <c r="A157" s="19"/>
      <c r="B157" s="9" t="s">
        <v>128</v>
      </c>
      <c r="C157" s="29">
        <v>13775</v>
      </c>
      <c r="D157" s="29">
        <v>18975</v>
      </c>
      <c r="E157" s="29">
        <v>22473</v>
      </c>
      <c r="F157" s="29">
        <v>26196</v>
      </c>
      <c r="G157" s="29">
        <v>29600</v>
      </c>
      <c r="H157" s="8"/>
      <c r="I157" s="8"/>
      <c r="J157" s="16"/>
      <c r="K157" s="8"/>
      <c r="L157" s="16"/>
      <c r="M157" s="8"/>
      <c r="N157" s="8"/>
    </row>
    <row r="158" spans="1:14" hidden="1" outlineLevel="1" x14ac:dyDescent="0.25">
      <c r="A158" s="19"/>
      <c r="B158" s="9" t="s">
        <v>127</v>
      </c>
      <c r="C158" s="29">
        <v>301</v>
      </c>
      <c r="D158" s="29">
        <v>303</v>
      </c>
      <c r="E158" s="29">
        <v>313</v>
      </c>
      <c r="F158" s="29">
        <v>344</v>
      </c>
      <c r="G158" s="29">
        <v>382</v>
      </c>
      <c r="H158" s="8"/>
      <c r="I158" s="8"/>
      <c r="J158" s="16"/>
      <c r="K158" s="8"/>
      <c r="L158" s="16"/>
      <c r="M158" s="8"/>
      <c r="N158" s="8"/>
    </row>
    <row r="159" spans="1:14" collapsed="1" x14ac:dyDescent="0.25">
      <c r="A159" s="19"/>
      <c r="B159" s="8"/>
      <c r="C159" s="21"/>
      <c r="D159" s="21"/>
      <c r="E159" s="21"/>
      <c r="F159" s="21"/>
      <c r="G159" s="21"/>
      <c r="H159" s="8"/>
      <c r="I159" s="8"/>
      <c r="J159" s="8"/>
      <c r="K159" s="8"/>
      <c r="L159" s="8"/>
      <c r="M159" s="8"/>
      <c r="N159" s="8"/>
    </row>
    <row r="160" spans="1:14" hidden="1" outlineLevel="1" x14ac:dyDescent="0.25">
      <c r="A160" s="19"/>
      <c r="B160" s="11" t="s">
        <v>126</v>
      </c>
      <c r="C160" s="21"/>
      <c r="D160" s="21"/>
      <c r="E160" s="21"/>
      <c r="F160" s="21"/>
      <c r="G160" s="21"/>
      <c r="H160" s="8"/>
      <c r="I160" s="8"/>
      <c r="J160" s="8"/>
      <c r="K160" s="8"/>
      <c r="L160" s="8"/>
      <c r="M160" s="8"/>
      <c r="N160" s="8"/>
    </row>
    <row r="161" spans="1:14" hidden="1" outlineLevel="1" x14ac:dyDescent="0.25">
      <c r="A161" s="19"/>
      <c r="B161" s="12" t="s">
        <v>79</v>
      </c>
      <c r="C161" s="44">
        <f>+C8</f>
        <v>2019</v>
      </c>
      <c r="D161" s="44">
        <f>+D8</f>
        <v>2020</v>
      </c>
      <c r="E161" s="44">
        <f>+E8</f>
        <v>2021</v>
      </c>
      <c r="F161" s="44">
        <f>+F8</f>
        <v>2022</v>
      </c>
      <c r="G161" s="44">
        <f>+G8</f>
        <v>2023</v>
      </c>
      <c r="H161" s="14"/>
      <c r="I161" s="8"/>
      <c r="J161" s="14"/>
      <c r="K161" s="8"/>
      <c r="L161" s="8"/>
      <c r="M161" s="8"/>
      <c r="N161" s="8"/>
    </row>
    <row r="162" spans="1:14" hidden="1" outlineLevel="1" x14ac:dyDescent="0.25">
      <c r="A162" s="19"/>
      <c r="B162" s="12" t="s">
        <v>78</v>
      </c>
      <c r="C162" s="20" t="s">
        <v>77</v>
      </c>
      <c r="D162" s="20" t="s">
        <v>77</v>
      </c>
      <c r="E162" s="20" t="s">
        <v>77</v>
      </c>
      <c r="F162" s="20" t="s">
        <v>77</v>
      </c>
      <c r="G162" s="20" t="s">
        <v>77</v>
      </c>
      <c r="H162" s="14"/>
      <c r="I162" s="8"/>
      <c r="J162" s="14"/>
      <c r="K162" s="8"/>
      <c r="L162" s="8"/>
      <c r="M162" s="8"/>
      <c r="N162" s="8"/>
    </row>
    <row r="163" spans="1:14" hidden="1" outlineLevel="1" x14ac:dyDescent="0.25">
      <c r="A163" s="19"/>
      <c r="B163" s="12" t="s">
        <v>76</v>
      </c>
      <c r="C163" s="20" t="s">
        <v>75</v>
      </c>
      <c r="D163" s="20" t="s">
        <v>75</v>
      </c>
      <c r="E163" s="20" t="s">
        <v>75</v>
      </c>
      <c r="F163" s="20" t="s">
        <v>75</v>
      </c>
      <c r="G163" s="20" t="s">
        <v>75</v>
      </c>
      <c r="H163" s="14"/>
      <c r="I163" s="8"/>
      <c r="J163" s="14"/>
      <c r="K163" s="8"/>
      <c r="L163" s="8"/>
      <c r="M163" s="8"/>
      <c r="N163" s="8"/>
    </row>
    <row r="164" spans="1:14" hidden="1" outlineLevel="1" x14ac:dyDescent="0.25">
      <c r="A164" s="19"/>
      <c r="B164" s="12" t="s">
        <v>74</v>
      </c>
      <c r="C164" s="20" t="s">
        <v>73</v>
      </c>
      <c r="D164" s="20" t="s">
        <v>73</v>
      </c>
      <c r="E164" s="20" t="s">
        <v>73</v>
      </c>
      <c r="F164" s="20" t="s">
        <v>73</v>
      </c>
      <c r="G164" s="20" t="s">
        <v>73</v>
      </c>
      <c r="H164" s="14"/>
      <c r="I164" s="8"/>
      <c r="J164" s="14"/>
      <c r="K164" s="8"/>
      <c r="L164" s="8"/>
      <c r="M164" s="8"/>
      <c r="N164" s="8"/>
    </row>
    <row r="165" spans="1:14" hidden="1" outlineLevel="1" x14ac:dyDescent="0.25">
      <c r="A165" s="19"/>
      <c r="B165" s="12" t="s">
        <v>72</v>
      </c>
      <c r="C165" s="20" t="s">
        <v>71</v>
      </c>
      <c r="D165" s="20" t="s">
        <v>71</v>
      </c>
      <c r="E165" s="20" t="s">
        <v>71</v>
      </c>
      <c r="F165" s="20" t="s">
        <v>71</v>
      </c>
      <c r="G165" s="20" t="s">
        <v>71</v>
      </c>
      <c r="H165" s="14"/>
      <c r="I165" s="8"/>
      <c r="J165" s="14"/>
      <c r="K165" s="8"/>
      <c r="L165" s="8"/>
      <c r="M165" s="8"/>
      <c r="N165" s="8"/>
    </row>
    <row r="166" spans="1:14" collapsed="1" x14ac:dyDescent="0.25">
      <c r="A166" s="19"/>
      <c r="B166" s="9" t="s">
        <v>125</v>
      </c>
      <c r="C166" s="29">
        <v>12565000</v>
      </c>
      <c r="D166" s="29">
        <v>14971000</v>
      </c>
      <c r="E166" s="29">
        <v>18908000</v>
      </c>
      <c r="F166" s="29">
        <v>16235000</v>
      </c>
      <c r="G166" s="29">
        <f>+F170</f>
        <v>10171000</v>
      </c>
      <c r="H166" s="16"/>
      <c r="I166" s="8"/>
      <c r="J166" s="16"/>
      <c r="K166" s="8"/>
      <c r="L166" s="8"/>
      <c r="M166" s="8"/>
      <c r="N166" s="8"/>
    </row>
    <row r="167" spans="1:14" x14ac:dyDescent="0.25">
      <c r="A167" s="19"/>
      <c r="B167" s="9" t="s">
        <v>124</v>
      </c>
      <c r="C167" s="29">
        <v>390000</v>
      </c>
      <c r="D167" s="29">
        <v>395000</v>
      </c>
      <c r="E167" s="29">
        <v>399000</v>
      </c>
      <c r="F167" s="29">
        <v>398000</v>
      </c>
      <c r="G167" s="29">
        <f>+G155*G148</f>
        <v>395040</v>
      </c>
      <c r="H167" s="16"/>
      <c r="I167" s="8"/>
      <c r="J167" s="16"/>
      <c r="K167" s="8"/>
      <c r="L167" s="8"/>
      <c r="M167" s="8"/>
      <c r="N167" s="8"/>
    </row>
    <row r="168" spans="1:14" x14ac:dyDescent="0.25">
      <c r="A168" s="19"/>
      <c r="B168" s="9" t="s">
        <v>123</v>
      </c>
      <c r="C168" s="32">
        <v>0</v>
      </c>
      <c r="D168" s="32">
        <v>0</v>
      </c>
      <c r="E168" s="32">
        <v>0</v>
      </c>
      <c r="F168" s="29">
        <v>10034000</v>
      </c>
      <c r="G168" s="29">
        <v>0</v>
      </c>
      <c r="H168" s="16"/>
      <c r="I168" s="8"/>
      <c r="J168" s="16"/>
      <c r="K168" s="8"/>
      <c r="L168" s="8"/>
      <c r="M168" s="8"/>
      <c r="N168" s="8"/>
    </row>
    <row r="169" spans="1:14" x14ac:dyDescent="0.25">
      <c r="A169" s="19"/>
      <c r="B169" s="9" t="s">
        <v>122</v>
      </c>
      <c r="C169" s="32">
        <v>0</v>
      </c>
      <c r="D169" s="32">
        <v>0</v>
      </c>
      <c r="E169" s="29">
        <v>12026000</v>
      </c>
      <c r="F169" s="32">
        <v>0</v>
      </c>
      <c r="G169" s="29">
        <v>0</v>
      </c>
      <c r="H169" s="16"/>
      <c r="I169" s="8"/>
      <c r="J169" s="16"/>
      <c r="K169" s="8"/>
      <c r="L169" s="8"/>
      <c r="M169" s="8"/>
      <c r="N169" s="8"/>
    </row>
    <row r="170" spans="1:14" x14ac:dyDescent="0.25">
      <c r="A170" s="19" t="s">
        <v>89</v>
      </c>
      <c r="B170" s="10" t="s">
        <v>2</v>
      </c>
      <c r="C170" s="27">
        <v>14971000</v>
      </c>
      <c r="D170" s="27">
        <v>18908000</v>
      </c>
      <c r="E170" s="27">
        <v>16235000</v>
      </c>
      <c r="F170" s="27">
        <v>10171000</v>
      </c>
      <c r="G170" s="27">
        <f>+G166-G167</f>
        <v>9775960</v>
      </c>
      <c r="H170" s="16"/>
      <c r="I170" s="8"/>
      <c r="J170" s="16"/>
      <c r="K170" s="8"/>
      <c r="L170" s="8"/>
      <c r="M170" s="8"/>
      <c r="N170" s="8"/>
    </row>
    <row r="171" spans="1:14" x14ac:dyDescent="0.25">
      <c r="A171" s="19"/>
      <c r="B171" s="8"/>
      <c r="C171" s="21"/>
      <c r="D171" s="21"/>
      <c r="E171" s="21"/>
      <c r="F171" s="21"/>
      <c r="G171" s="21"/>
      <c r="H171" s="8"/>
      <c r="I171" s="8"/>
      <c r="J171" s="8"/>
      <c r="K171" s="8"/>
      <c r="L171" s="8"/>
      <c r="M171" s="8"/>
      <c r="N171" s="8"/>
    </row>
    <row r="172" spans="1:14" hidden="1" outlineLevel="1" x14ac:dyDescent="0.25">
      <c r="A172" s="19"/>
      <c r="B172" s="11" t="s">
        <v>121</v>
      </c>
      <c r="C172" s="21"/>
      <c r="D172" s="21"/>
      <c r="E172" s="21"/>
      <c r="F172" s="21"/>
      <c r="G172" s="21"/>
      <c r="H172" s="8"/>
      <c r="I172" s="8"/>
      <c r="J172" s="8"/>
      <c r="K172" s="8"/>
      <c r="L172" s="8"/>
      <c r="M172" s="8"/>
      <c r="N172" s="8"/>
    </row>
    <row r="173" spans="1:14" hidden="1" outlineLevel="1" x14ac:dyDescent="0.25">
      <c r="A173" s="19"/>
      <c r="B173" s="12" t="s">
        <v>79</v>
      </c>
      <c r="C173" s="44">
        <f>+C112</f>
        <v>2019</v>
      </c>
      <c r="D173" s="44">
        <f t="shared" ref="D173:G173" si="4">+D112</f>
        <v>2020</v>
      </c>
      <c r="E173" s="44">
        <f t="shared" si="4"/>
        <v>2021</v>
      </c>
      <c r="F173" s="44">
        <f t="shared" si="4"/>
        <v>2022</v>
      </c>
      <c r="G173" s="44">
        <f t="shared" si="4"/>
        <v>2023</v>
      </c>
      <c r="J173" s="14"/>
      <c r="K173" s="8"/>
      <c r="L173" s="14"/>
      <c r="M173" s="8"/>
      <c r="N173" s="8"/>
    </row>
    <row r="174" spans="1:14" hidden="1" outlineLevel="1" x14ac:dyDescent="0.25">
      <c r="A174" s="19"/>
      <c r="B174" s="12" t="s">
        <v>78</v>
      </c>
      <c r="C174" s="20" t="s">
        <v>77</v>
      </c>
      <c r="D174" s="20" t="s">
        <v>77</v>
      </c>
      <c r="E174" s="20" t="s">
        <v>77</v>
      </c>
      <c r="F174" s="13" t="s">
        <v>77</v>
      </c>
      <c r="G174" s="13" t="s">
        <v>77</v>
      </c>
      <c r="J174" s="14"/>
      <c r="K174" s="8"/>
      <c r="L174" s="14"/>
      <c r="M174" s="8"/>
      <c r="N174" s="8"/>
    </row>
    <row r="175" spans="1:14" hidden="1" outlineLevel="1" x14ac:dyDescent="0.25">
      <c r="A175" s="19"/>
      <c r="B175" s="12" t="s">
        <v>76</v>
      </c>
      <c r="C175" s="20" t="s">
        <v>75</v>
      </c>
      <c r="D175" s="20" t="s">
        <v>75</v>
      </c>
      <c r="E175" s="20" t="s">
        <v>75</v>
      </c>
      <c r="F175" s="13" t="s">
        <v>75</v>
      </c>
      <c r="G175" s="13" t="s">
        <v>75</v>
      </c>
      <c r="J175" s="14"/>
      <c r="K175" s="8"/>
      <c r="L175" s="14"/>
      <c r="M175" s="8"/>
      <c r="N175" s="8"/>
    </row>
    <row r="176" spans="1:14" hidden="1" outlineLevel="1" x14ac:dyDescent="0.25">
      <c r="A176" s="19"/>
      <c r="B176" s="12" t="s">
        <v>74</v>
      </c>
      <c r="C176" s="20" t="s">
        <v>73</v>
      </c>
      <c r="D176" s="20" t="s">
        <v>73</v>
      </c>
      <c r="E176" s="20" t="s">
        <v>73</v>
      </c>
      <c r="F176" s="13" t="s">
        <v>73</v>
      </c>
      <c r="G176" s="13" t="s">
        <v>73</v>
      </c>
      <c r="J176" s="14"/>
      <c r="K176" s="8"/>
      <c r="L176" s="14"/>
      <c r="M176" s="8"/>
      <c r="N176" s="8"/>
    </row>
    <row r="177" spans="1:14" hidden="1" outlineLevel="1" x14ac:dyDescent="0.25">
      <c r="A177" s="19"/>
      <c r="B177" s="12" t="s">
        <v>72</v>
      </c>
      <c r="C177" s="20" t="s">
        <v>71</v>
      </c>
      <c r="D177" s="20" t="s">
        <v>71</v>
      </c>
      <c r="E177" s="20" t="s">
        <v>71</v>
      </c>
      <c r="F177" s="13" t="s">
        <v>71</v>
      </c>
      <c r="G177" s="13" t="s">
        <v>71</v>
      </c>
      <c r="J177" s="14"/>
      <c r="K177" s="8"/>
      <c r="L177" s="14"/>
      <c r="M177" s="8"/>
      <c r="N177" s="8"/>
    </row>
    <row r="178" spans="1:14" collapsed="1" x14ac:dyDescent="0.25">
      <c r="A178" s="19" t="s">
        <v>89</v>
      </c>
      <c r="B178" s="10" t="s">
        <v>120</v>
      </c>
      <c r="C178" s="27">
        <v>2796000</v>
      </c>
      <c r="D178" s="27">
        <v>4332000</v>
      </c>
      <c r="E178" s="27">
        <v>9752000</v>
      </c>
      <c r="F178" s="27">
        <v>4368000</v>
      </c>
      <c r="G178" s="27">
        <v>29760000</v>
      </c>
      <c r="H178" s="8"/>
      <c r="I178" s="8"/>
      <c r="J178" s="16"/>
      <c r="K178" s="8"/>
      <c r="L178" s="16"/>
      <c r="M178" s="8"/>
      <c r="N178" s="8"/>
    </row>
    <row r="179" spans="1:14" x14ac:dyDescent="0.25">
      <c r="A179" s="19"/>
      <c r="B179" s="9" t="s">
        <v>119</v>
      </c>
      <c r="C179" s="29">
        <v>844000</v>
      </c>
      <c r="D179" s="29">
        <v>1397000</v>
      </c>
      <c r="E179" s="29">
        <v>2004000</v>
      </c>
      <c r="F179" s="29">
        <v>2709000</v>
      </c>
      <c r="G179" s="29">
        <v>3549000</v>
      </c>
      <c r="H179" s="8"/>
      <c r="I179" s="8"/>
      <c r="J179" s="16"/>
      <c r="K179" s="8"/>
      <c r="L179" s="16"/>
      <c r="M179" s="8"/>
      <c r="N179" s="8"/>
    </row>
    <row r="180" spans="1:14" x14ac:dyDescent="0.25">
      <c r="A180" s="19"/>
      <c r="B180" s="9" t="s">
        <v>118</v>
      </c>
      <c r="C180" s="29">
        <v>381000</v>
      </c>
      <c r="D180" s="29">
        <v>1098000</v>
      </c>
      <c r="E180" s="29">
        <v>1174000</v>
      </c>
      <c r="F180" s="29">
        <v>1544000</v>
      </c>
      <c r="G180" s="29">
        <v>1508000</v>
      </c>
      <c r="H180" s="8"/>
      <c r="I180" s="8"/>
      <c r="J180" s="16"/>
      <c r="K180" s="8"/>
      <c r="L180" s="16"/>
      <c r="M180" s="8"/>
      <c r="N180" s="8"/>
    </row>
    <row r="181" spans="1:14" x14ac:dyDescent="0.25">
      <c r="A181" s="19"/>
      <c r="B181" s="9" t="s">
        <v>117</v>
      </c>
      <c r="C181" s="32">
        <v>0</v>
      </c>
      <c r="D181" s="32">
        <v>0</v>
      </c>
      <c r="E181" s="32">
        <v>0</v>
      </c>
      <c r="F181" s="29">
        <v>1353000</v>
      </c>
      <c r="G181" s="32">
        <v>0</v>
      </c>
      <c r="H181" s="8"/>
      <c r="I181" s="8"/>
      <c r="J181" s="16"/>
      <c r="K181" s="8"/>
      <c r="L181" s="16"/>
      <c r="M181" s="8"/>
      <c r="N181" s="8"/>
    </row>
    <row r="182" spans="1:14" x14ac:dyDescent="0.25">
      <c r="A182" s="19"/>
      <c r="B182" s="9" t="s">
        <v>116</v>
      </c>
      <c r="C182" s="29">
        <v>18000</v>
      </c>
      <c r="D182" s="29">
        <v>-282000</v>
      </c>
      <c r="E182" s="29">
        <v>-406000</v>
      </c>
      <c r="F182" s="29">
        <v>-2164000</v>
      </c>
      <c r="G182" s="29">
        <v>-2489000</v>
      </c>
      <c r="H182" s="8"/>
      <c r="I182" s="8"/>
      <c r="J182" s="16"/>
      <c r="K182" s="8"/>
      <c r="L182" s="16"/>
      <c r="M182" s="8"/>
      <c r="N182" s="8"/>
    </row>
    <row r="183" spans="1:14" x14ac:dyDescent="0.25">
      <c r="A183" s="19"/>
      <c r="B183" s="9" t="s">
        <v>115</v>
      </c>
      <c r="C183" s="32">
        <v>0</v>
      </c>
      <c r="D183" s="32">
        <v>0</v>
      </c>
      <c r="E183" s="29">
        <v>-100000</v>
      </c>
      <c r="F183" s="29">
        <v>45000</v>
      </c>
      <c r="G183" s="29">
        <v>-238000</v>
      </c>
      <c r="H183" s="8"/>
      <c r="I183" s="8"/>
      <c r="J183" s="16"/>
      <c r="K183" s="8"/>
      <c r="L183" s="16"/>
      <c r="M183" s="8"/>
      <c r="N183" s="8"/>
    </row>
    <row r="184" spans="1:14" x14ac:dyDescent="0.25">
      <c r="A184" s="19"/>
      <c r="B184" s="9" t="s">
        <v>114</v>
      </c>
      <c r="C184" s="29">
        <v>5000</v>
      </c>
      <c r="D184" s="29">
        <v>-20000</v>
      </c>
      <c r="E184" s="29">
        <v>47000</v>
      </c>
      <c r="F184" s="29">
        <v>-7000</v>
      </c>
      <c r="G184" s="32">
        <v>0</v>
      </c>
      <c r="H184" s="8"/>
      <c r="I184" s="8"/>
      <c r="J184" s="16"/>
      <c r="K184" s="8"/>
      <c r="L184" s="16"/>
      <c r="M184" s="8"/>
      <c r="N184" s="8"/>
    </row>
    <row r="185" spans="1:14" x14ac:dyDescent="0.25">
      <c r="A185" s="19"/>
      <c r="B185" s="9" t="s">
        <v>113</v>
      </c>
      <c r="C185" s="29">
        <v>-233000</v>
      </c>
      <c r="D185" s="29">
        <v>-550000</v>
      </c>
      <c r="E185" s="29">
        <v>-2215000</v>
      </c>
      <c r="F185" s="29">
        <v>822000</v>
      </c>
      <c r="G185" s="29">
        <v>-6172000</v>
      </c>
      <c r="H185" s="8"/>
      <c r="I185" s="8"/>
      <c r="J185" s="16"/>
      <c r="K185" s="8"/>
      <c r="L185" s="16"/>
      <c r="M185" s="8"/>
      <c r="N185" s="8"/>
    </row>
    <row r="186" spans="1:14" x14ac:dyDescent="0.25">
      <c r="A186" s="19"/>
      <c r="B186" s="9" t="s">
        <v>62</v>
      </c>
      <c r="C186" s="29">
        <v>597000</v>
      </c>
      <c r="D186" s="29">
        <v>-524000</v>
      </c>
      <c r="E186" s="29">
        <v>-774000</v>
      </c>
      <c r="F186" s="29">
        <v>-2554000</v>
      </c>
      <c r="G186" s="29">
        <v>-98000</v>
      </c>
      <c r="H186" s="8"/>
      <c r="I186" s="8"/>
      <c r="J186" s="16"/>
      <c r="K186" s="8"/>
      <c r="L186" s="16"/>
      <c r="M186" s="8"/>
      <c r="N186" s="8"/>
    </row>
    <row r="187" spans="1:14" x14ac:dyDescent="0.25">
      <c r="A187" s="19"/>
      <c r="B187" s="9" t="s">
        <v>112</v>
      </c>
      <c r="C187" s="32">
        <v>0</v>
      </c>
      <c r="D187" s="32">
        <v>0</v>
      </c>
      <c r="E187" s="32">
        <v>0</v>
      </c>
      <c r="F187" s="32">
        <v>0</v>
      </c>
      <c r="G187" s="29">
        <v>-1522000</v>
      </c>
      <c r="H187" s="8"/>
      <c r="I187" s="8"/>
      <c r="J187" s="16"/>
      <c r="K187" s="8"/>
      <c r="L187" s="16"/>
      <c r="M187" s="8"/>
      <c r="N187" s="8"/>
    </row>
    <row r="188" spans="1:14" x14ac:dyDescent="0.25">
      <c r="A188" s="19"/>
      <c r="B188" s="9" t="s">
        <v>111</v>
      </c>
      <c r="C188" s="29">
        <v>77000</v>
      </c>
      <c r="D188" s="29">
        <v>-394000</v>
      </c>
      <c r="E188" s="29">
        <v>-1715000</v>
      </c>
      <c r="F188" s="29">
        <v>-1517000</v>
      </c>
      <c r="G188" s="32">
        <v>0</v>
      </c>
      <c r="H188" s="8"/>
      <c r="I188" s="8"/>
      <c r="J188" s="16"/>
      <c r="K188" s="8"/>
      <c r="L188" s="16"/>
      <c r="M188" s="8"/>
      <c r="N188" s="8"/>
    </row>
    <row r="189" spans="1:14" x14ac:dyDescent="0.25">
      <c r="A189" s="19"/>
      <c r="B189" s="9" t="s">
        <v>36</v>
      </c>
      <c r="C189" s="29">
        <v>194000</v>
      </c>
      <c r="D189" s="29">
        <v>363000</v>
      </c>
      <c r="E189" s="29">
        <v>568000</v>
      </c>
      <c r="F189" s="29">
        <v>-551000</v>
      </c>
      <c r="G189" s="29">
        <v>1531000</v>
      </c>
      <c r="H189" s="8"/>
      <c r="I189" s="8"/>
      <c r="J189" s="16"/>
      <c r="K189" s="8"/>
      <c r="L189" s="16"/>
      <c r="M189" s="8"/>
      <c r="N189" s="8"/>
    </row>
    <row r="190" spans="1:14" x14ac:dyDescent="0.25">
      <c r="A190" s="19"/>
      <c r="B190" s="9" t="s">
        <v>23</v>
      </c>
      <c r="C190" s="29">
        <v>54000</v>
      </c>
      <c r="D190" s="29">
        <v>239000</v>
      </c>
      <c r="E190" s="29">
        <v>581000</v>
      </c>
      <c r="F190" s="29">
        <v>1341000</v>
      </c>
      <c r="G190" s="32">
        <v>0</v>
      </c>
      <c r="H190" s="8"/>
      <c r="I190" s="8"/>
      <c r="J190" s="16"/>
      <c r="K190" s="8"/>
      <c r="L190" s="16"/>
      <c r="M190" s="8"/>
      <c r="N190" s="8"/>
    </row>
    <row r="191" spans="1:14" x14ac:dyDescent="0.25">
      <c r="A191" s="19"/>
      <c r="B191" s="9" t="s">
        <v>110</v>
      </c>
      <c r="C191" s="32">
        <v>0</v>
      </c>
      <c r="D191" s="32">
        <v>0</v>
      </c>
      <c r="E191" s="32">
        <v>0</v>
      </c>
      <c r="F191" s="32">
        <v>0</v>
      </c>
      <c r="G191" s="29">
        <v>2025000</v>
      </c>
      <c r="H191" s="8"/>
      <c r="I191" s="8"/>
      <c r="J191" s="16"/>
      <c r="K191" s="8"/>
      <c r="L191" s="16"/>
      <c r="M191" s="8"/>
      <c r="N191" s="8"/>
    </row>
    <row r="192" spans="1:14" x14ac:dyDescent="0.25">
      <c r="A192" s="19"/>
      <c r="B192" s="9" t="s">
        <v>9</v>
      </c>
      <c r="C192" s="29">
        <v>28000</v>
      </c>
      <c r="D192" s="29">
        <v>163000</v>
      </c>
      <c r="E192" s="29">
        <v>192000</v>
      </c>
      <c r="F192" s="29">
        <v>252000</v>
      </c>
      <c r="G192" s="29">
        <v>514000</v>
      </c>
      <c r="H192" s="8"/>
      <c r="I192" s="8"/>
      <c r="J192" s="16"/>
      <c r="K192" s="8"/>
      <c r="L192" s="16"/>
      <c r="M192" s="8"/>
      <c r="N192" s="8"/>
    </row>
    <row r="193" spans="1:14" ht="17.25" x14ac:dyDescent="0.4">
      <c r="A193" s="19"/>
      <c r="B193" s="9" t="s">
        <v>8</v>
      </c>
      <c r="C193" s="37">
        <v>0</v>
      </c>
      <c r="D193" s="37">
        <v>0</v>
      </c>
      <c r="E193" s="37">
        <v>0</v>
      </c>
      <c r="F193" s="37">
        <v>0</v>
      </c>
      <c r="G193" s="36">
        <v>-278000</v>
      </c>
      <c r="H193" s="8"/>
      <c r="I193" s="8"/>
      <c r="J193" s="16"/>
      <c r="K193" s="8"/>
      <c r="L193" s="16"/>
      <c r="M193" s="8"/>
      <c r="N193" s="8"/>
    </row>
    <row r="194" spans="1:14" x14ac:dyDescent="0.25">
      <c r="A194" s="19" t="s">
        <v>89</v>
      </c>
      <c r="B194" s="10" t="s">
        <v>109</v>
      </c>
      <c r="C194" s="27">
        <v>4761000</v>
      </c>
      <c r="D194" s="27">
        <v>5822000</v>
      </c>
      <c r="E194" s="27">
        <v>9108000</v>
      </c>
      <c r="F194" s="27">
        <v>5641000</v>
      </c>
      <c r="G194" s="27">
        <v>28090000</v>
      </c>
      <c r="H194" s="8"/>
      <c r="I194" s="8"/>
      <c r="J194" s="16"/>
      <c r="K194" s="8"/>
      <c r="L194" s="16"/>
      <c r="M194" s="8"/>
      <c r="N194" s="8"/>
    </row>
    <row r="195" spans="1:14" x14ac:dyDescent="0.25">
      <c r="A195" s="19"/>
      <c r="B195" s="9" t="s">
        <v>108</v>
      </c>
      <c r="C195" s="29">
        <v>4744000</v>
      </c>
      <c r="D195" s="29">
        <v>8792000</v>
      </c>
      <c r="E195" s="29">
        <v>15197000</v>
      </c>
      <c r="F195" s="29">
        <v>19425000</v>
      </c>
      <c r="G195" s="29">
        <v>50000</v>
      </c>
      <c r="H195" s="8"/>
      <c r="I195" s="8"/>
      <c r="J195" s="16"/>
      <c r="K195" s="8"/>
      <c r="L195" s="16"/>
      <c r="M195" s="8"/>
      <c r="N195" s="8"/>
    </row>
    <row r="196" spans="1:14" x14ac:dyDescent="0.25">
      <c r="A196" s="19"/>
      <c r="B196" s="9" t="s">
        <v>107</v>
      </c>
      <c r="C196" s="29">
        <v>3365000</v>
      </c>
      <c r="D196" s="29">
        <v>527000</v>
      </c>
      <c r="E196" s="29">
        <v>1023000</v>
      </c>
      <c r="F196" s="29">
        <v>1806000</v>
      </c>
      <c r="G196" s="32">
        <v>0</v>
      </c>
      <c r="H196" s="8"/>
      <c r="I196" s="8"/>
      <c r="J196" s="16"/>
      <c r="K196" s="8"/>
      <c r="L196" s="16"/>
      <c r="M196" s="8"/>
      <c r="N196" s="8"/>
    </row>
    <row r="197" spans="1:14" x14ac:dyDescent="0.25">
      <c r="A197" s="19"/>
      <c r="B197" s="9" t="s">
        <v>106</v>
      </c>
      <c r="C197" s="32">
        <v>0</v>
      </c>
      <c r="D197" s="32">
        <v>0</v>
      </c>
      <c r="E197" s="32">
        <v>0</v>
      </c>
      <c r="F197" s="32">
        <v>0</v>
      </c>
      <c r="G197" s="29">
        <v>9732000</v>
      </c>
      <c r="H197" s="8"/>
      <c r="I197" s="8"/>
      <c r="J197" s="16"/>
      <c r="K197" s="8"/>
      <c r="L197" s="16"/>
      <c r="M197" s="8"/>
      <c r="N197" s="8"/>
    </row>
    <row r="198" spans="1:14" x14ac:dyDescent="0.25">
      <c r="A198" s="19"/>
      <c r="B198" s="9" t="s">
        <v>105</v>
      </c>
      <c r="C198" s="29">
        <v>-1461000</v>
      </c>
      <c r="D198" s="29">
        <v>-19308000</v>
      </c>
      <c r="E198" s="29">
        <v>-24787000</v>
      </c>
      <c r="F198" s="29">
        <v>-11897000</v>
      </c>
      <c r="G198" s="32">
        <v>0</v>
      </c>
      <c r="H198" s="8"/>
      <c r="I198" s="8"/>
      <c r="J198" s="16"/>
      <c r="K198" s="8"/>
      <c r="L198" s="16"/>
      <c r="M198" s="8"/>
      <c r="N198" s="8"/>
    </row>
    <row r="199" spans="1:14" x14ac:dyDescent="0.25">
      <c r="A199" s="19"/>
      <c r="B199" s="9" t="s">
        <v>104</v>
      </c>
      <c r="C199" s="29">
        <v>-489000</v>
      </c>
      <c r="D199" s="29">
        <v>-1128000</v>
      </c>
      <c r="E199" s="29">
        <v>-976000</v>
      </c>
      <c r="F199" s="29">
        <v>-1833000</v>
      </c>
      <c r="G199" s="29">
        <v>-1069000</v>
      </c>
      <c r="H199" s="8"/>
      <c r="I199" s="8"/>
      <c r="J199" s="16"/>
      <c r="K199" s="8"/>
      <c r="L199" s="16"/>
      <c r="M199" s="8"/>
      <c r="N199" s="8"/>
    </row>
    <row r="200" spans="1:14" x14ac:dyDescent="0.25">
      <c r="A200" s="19"/>
      <c r="B200" s="9" t="s">
        <v>103</v>
      </c>
      <c r="C200" s="32">
        <v>0</v>
      </c>
      <c r="D200" s="29">
        <v>-8524000</v>
      </c>
      <c r="E200" s="29">
        <v>-263000</v>
      </c>
      <c r="F200" s="29">
        <v>-49000</v>
      </c>
      <c r="G200" s="29">
        <v>-83000</v>
      </c>
      <c r="H200" s="8"/>
      <c r="I200" s="8"/>
      <c r="J200" s="16"/>
      <c r="K200" s="8"/>
      <c r="L200" s="16"/>
      <c r="M200" s="8"/>
      <c r="N200" s="8"/>
    </row>
    <row r="201" spans="1:14" x14ac:dyDescent="0.25">
      <c r="A201" s="19"/>
      <c r="B201" s="9" t="s">
        <v>102</v>
      </c>
      <c r="C201" s="29">
        <v>-14000</v>
      </c>
      <c r="D201" s="29">
        <v>-34000</v>
      </c>
      <c r="E201" s="29">
        <v>-24000</v>
      </c>
      <c r="F201" s="29">
        <v>-77000</v>
      </c>
      <c r="G201" s="29">
        <v>-985000</v>
      </c>
      <c r="H201" s="8"/>
      <c r="I201" s="8"/>
      <c r="J201" s="16"/>
      <c r="K201" s="8"/>
      <c r="L201" s="16"/>
      <c r="M201" s="8"/>
      <c r="N201" s="8"/>
    </row>
    <row r="202" spans="1:14" ht="17.25" x14ac:dyDescent="0.4">
      <c r="A202" s="19"/>
      <c r="B202" s="9" t="s">
        <v>101</v>
      </c>
      <c r="C202" s="37">
        <v>0</v>
      </c>
      <c r="D202" s="37">
        <v>0</v>
      </c>
      <c r="E202" s="37">
        <v>0</v>
      </c>
      <c r="F202" s="37">
        <v>0</v>
      </c>
      <c r="G202" s="36">
        <v>-18211000</v>
      </c>
      <c r="H202" s="8"/>
      <c r="I202" s="8"/>
      <c r="J202" s="16"/>
      <c r="K202" s="8"/>
      <c r="L202" s="16"/>
      <c r="M202" s="8"/>
      <c r="N202" s="8"/>
    </row>
    <row r="203" spans="1:14" x14ac:dyDescent="0.25">
      <c r="A203" s="19" t="s">
        <v>89</v>
      </c>
      <c r="B203" s="10" t="s">
        <v>100</v>
      </c>
      <c r="C203" s="27">
        <v>6145000</v>
      </c>
      <c r="D203" s="27">
        <v>-19675000</v>
      </c>
      <c r="E203" s="27">
        <v>-9830000</v>
      </c>
      <c r="F203" s="27">
        <v>7375000</v>
      </c>
      <c r="G203" s="27">
        <v>-10566000</v>
      </c>
      <c r="H203" s="8"/>
      <c r="I203" s="8"/>
      <c r="J203" s="16"/>
      <c r="K203" s="8"/>
      <c r="L203" s="16"/>
      <c r="M203" s="8"/>
      <c r="N203" s="8"/>
    </row>
    <row r="204" spans="1:14" x14ac:dyDescent="0.25">
      <c r="A204" s="19"/>
      <c r="B204" s="9" t="s">
        <v>99</v>
      </c>
      <c r="C204" s="32">
        <v>0</v>
      </c>
      <c r="D204" s="29">
        <v>4968000</v>
      </c>
      <c r="E204" s="29">
        <v>4977000</v>
      </c>
      <c r="F204" s="32">
        <v>0</v>
      </c>
      <c r="G204" s="32">
        <v>0</v>
      </c>
      <c r="H204" s="8"/>
      <c r="I204" s="8"/>
      <c r="J204" s="16"/>
      <c r="K204" s="8"/>
      <c r="L204" s="16"/>
      <c r="M204" s="8"/>
      <c r="N204" s="8"/>
    </row>
    <row r="205" spans="1:14" x14ac:dyDescent="0.25">
      <c r="A205" s="19"/>
      <c r="B205" s="9" t="s">
        <v>98</v>
      </c>
      <c r="C205" s="32">
        <v>0</v>
      </c>
      <c r="D205" s="32">
        <v>0</v>
      </c>
      <c r="E205" s="32">
        <v>0</v>
      </c>
      <c r="F205" s="29">
        <v>-10039000</v>
      </c>
      <c r="G205" s="29">
        <v>-9533000</v>
      </c>
      <c r="H205" s="8"/>
      <c r="I205" s="8"/>
      <c r="J205" s="16"/>
      <c r="K205" s="8"/>
      <c r="L205" s="16"/>
      <c r="M205" s="8"/>
      <c r="N205" s="8"/>
    </row>
    <row r="206" spans="1:14" x14ac:dyDescent="0.25">
      <c r="A206" s="19"/>
      <c r="B206" s="9" t="s">
        <v>97</v>
      </c>
      <c r="C206" s="29">
        <v>149000</v>
      </c>
      <c r="D206" s="29">
        <v>194000</v>
      </c>
      <c r="E206" s="29">
        <v>281000</v>
      </c>
      <c r="F206" s="29">
        <v>355000</v>
      </c>
      <c r="G206" s="32">
        <v>0</v>
      </c>
      <c r="H206" s="8"/>
      <c r="I206" s="8"/>
      <c r="J206" s="16"/>
      <c r="K206" s="8"/>
      <c r="L206" s="16"/>
      <c r="M206" s="8"/>
      <c r="N206" s="8"/>
    </row>
    <row r="207" spans="1:14" x14ac:dyDescent="0.25">
      <c r="A207" s="19"/>
      <c r="B207" s="9" t="s">
        <v>96</v>
      </c>
      <c r="C207" s="29">
        <v>-551000</v>
      </c>
      <c r="D207" s="29">
        <v>-942000</v>
      </c>
      <c r="E207" s="29">
        <v>-1904000</v>
      </c>
      <c r="F207" s="29">
        <v>-1475000</v>
      </c>
      <c r="G207" s="29">
        <v>-2783000</v>
      </c>
      <c r="H207" s="8"/>
      <c r="I207" s="8"/>
      <c r="J207" s="16"/>
      <c r="K207" s="8"/>
      <c r="L207" s="16"/>
      <c r="M207" s="8"/>
      <c r="N207" s="8"/>
    </row>
    <row r="208" spans="1:14" x14ac:dyDescent="0.25">
      <c r="A208" s="19"/>
      <c r="B208" s="9" t="s">
        <v>95</v>
      </c>
      <c r="C208" s="32">
        <v>0</v>
      </c>
      <c r="D208" s="32">
        <v>0</v>
      </c>
      <c r="E208" s="29">
        <v>-1000000</v>
      </c>
      <c r="F208" s="32">
        <v>0</v>
      </c>
      <c r="G208" s="29">
        <v>-1250000</v>
      </c>
      <c r="H208" s="8"/>
      <c r="I208" s="8"/>
      <c r="J208" s="16"/>
      <c r="K208" s="8"/>
      <c r="L208" s="16"/>
      <c r="M208" s="8"/>
      <c r="N208" s="8"/>
    </row>
    <row r="209" spans="1:14" x14ac:dyDescent="0.25">
      <c r="A209" s="19"/>
      <c r="B209" s="9" t="s">
        <v>94</v>
      </c>
      <c r="C209" s="29">
        <v>-390000</v>
      </c>
      <c r="D209" s="29">
        <v>-395000</v>
      </c>
      <c r="E209" s="29">
        <v>-399000</v>
      </c>
      <c r="F209" s="29">
        <v>-398000</v>
      </c>
      <c r="G209" s="29">
        <v>-395000</v>
      </c>
      <c r="H209" s="8"/>
      <c r="I209" s="8"/>
      <c r="J209" s="16"/>
      <c r="K209" s="8"/>
      <c r="L209" s="16"/>
      <c r="M209" s="8"/>
      <c r="N209" s="8"/>
    </row>
    <row r="210" spans="1:14" x14ac:dyDescent="0.25">
      <c r="A210" s="19"/>
      <c r="B210" s="9" t="s">
        <v>93</v>
      </c>
      <c r="C210" s="32">
        <v>0</v>
      </c>
      <c r="D210" s="29">
        <v>-17000</v>
      </c>
      <c r="E210" s="29">
        <v>-83000</v>
      </c>
      <c r="F210" s="29">
        <v>-58000</v>
      </c>
      <c r="G210" s="32">
        <v>0</v>
      </c>
      <c r="H210" s="8"/>
      <c r="I210" s="8"/>
      <c r="J210" s="16"/>
      <c r="K210" s="8"/>
      <c r="L210" s="16"/>
      <c r="M210" s="8"/>
      <c r="N210" s="8"/>
    </row>
    <row r="211" spans="1:14" x14ac:dyDescent="0.25">
      <c r="A211" s="19"/>
      <c r="B211" s="9" t="s">
        <v>92</v>
      </c>
      <c r="C211" s="32">
        <v>0</v>
      </c>
      <c r="D211" s="32">
        <v>0</v>
      </c>
      <c r="E211" s="32">
        <v>0</v>
      </c>
      <c r="F211" s="32">
        <v>0</v>
      </c>
      <c r="G211" s="29">
        <v>-74000</v>
      </c>
      <c r="H211" s="8"/>
      <c r="I211" s="8"/>
      <c r="J211" s="16"/>
      <c r="K211" s="8"/>
      <c r="L211" s="16"/>
      <c r="M211" s="8"/>
      <c r="N211" s="8"/>
    </row>
    <row r="212" spans="1:14" x14ac:dyDescent="0.25">
      <c r="A212" s="19"/>
      <c r="B212" s="9" t="s">
        <v>91</v>
      </c>
      <c r="C212" s="32">
        <v>0</v>
      </c>
      <c r="D212" s="32">
        <v>0</v>
      </c>
      <c r="E212" s="32">
        <v>0</v>
      </c>
      <c r="F212" s="32">
        <v>0</v>
      </c>
      <c r="G212" s="29">
        <v>403000</v>
      </c>
      <c r="H212" s="8"/>
      <c r="I212" s="8"/>
      <c r="J212" s="16"/>
      <c r="K212" s="8"/>
      <c r="L212" s="16"/>
      <c r="M212" s="8"/>
      <c r="N212" s="8"/>
    </row>
    <row r="213" spans="1:14" ht="17.25" x14ac:dyDescent="0.4">
      <c r="A213" s="19"/>
      <c r="B213" s="9" t="s">
        <v>90</v>
      </c>
      <c r="C213" s="37">
        <v>0</v>
      </c>
      <c r="D213" s="36">
        <v>-4000</v>
      </c>
      <c r="E213" s="36">
        <v>-7000</v>
      </c>
      <c r="F213" s="36">
        <v>-2000</v>
      </c>
      <c r="G213" s="36">
        <v>-1000</v>
      </c>
      <c r="H213" s="8"/>
      <c r="I213" s="8"/>
      <c r="J213" s="16"/>
      <c r="K213" s="8"/>
      <c r="L213" s="16"/>
      <c r="M213" s="8"/>
      <c r="N213" s="8"/>
    </row>
    <row r="214" spans="1:14" x14ac:dyDescent="0.25">
      <c r="A214" s="19" t="s">
        <v>89</v>
      </c>
      <c r="B214" s="10" t="s">
        <v>88</v>
      </c>
      <c r="C214" s="27">
        <v>-792000</v>
      </c>
      <c r="D214" s="27">
        <v>3804000</v>
      </c>
      <c r="E214" s="27">
        <v>1865000</v>
      </c>
      <c r="F214" s="27">
        <v>-11617000</v>
      </c>
      <c r="G214" s="27">
        <v>-13633000</v>
      </c>
      <c r="H214" s="8"/>
      <c r="I214" s="8"/>
      <c r="J214" s="16"/>
      <c r="K214" s="8"/>
      <c r="L214" s="16"/>
      <c r="M214" s="8"/>
      <c r="N214" s="8"/>
    </row>
    <row r="215" spans="1:14" x14ac:dyDescent="0.25">
      <c r="A215" s="8"/>
      <c r="B215" s="9" t="s">
        <v>87</v>
      </c>
      <c r="C215" s="29">
        <v>10114000</v>
      </c>
      <c r="D215" s="29">
        <v>-10049000</v>
      </c>
      <c r="E215" s="29">
        <v>1143000</v>
      </c>
      <c r="F215" s="29">
        <v>1399000</v>
      </c>
      <c r="G215" s="29">
        <v>3891000</v>
      </c>
      <c r="H215" s="8"/>
      <c r="I215" s="8"/>
      <c r="J215" s="16"/>
      <c r="K215" s="8"/>
      <c r="L215" s="16"/>
      <c r="M215" s="8"/>
      <c r="N215" s="8"/>
    </row>
    <row r="216" spans="1:14" x14ac:dyDescent="0.25">
      <c r="A216" s="8"/>
      <c r="B216" s="9" t="s">
        <v>86</v>
      </c>
      <c r="C216" s="29">
        <v>782000</v>
      </c>
      <c r="D216" s="29">
        <v>10896000</v>
      </c>
      <c r="E216" s="29">
        <v>847000</v>
      </c>
      <c r="F216" s="29">
        <v>1990000</v>
      </c>
      <c r="G216" s="29">
        <v>3389000</v>
      </c>
      <c r="H216" s="8"/>
      <c r="I216" s="8"/>
      <c r="J216" s="16"/>
      <c r="K216" s="8"/>
      <c r="L216" s="16"/>
      <c r="M216" s="8"/>
      <c r="N216" s="8"/>
    </row>
    <row r="217" spans="1:14" x14ac:dyDescent="0.25">
      <c r="A217" s="8"/>
      <c r="B217" s="9" t="s">
        <v>85</v>
      </c>
      <c r="C217" s="29">
        <v>10896000</v>
      </c>
      <c r="D217" s="29">
        <v>847000</v>
      </c>
      <c r="E217" s="29">
        <v>1990000</v>
      </c>
      <c r="F217" s="29">
        <v>3389000</v>
      </c>
      <c r="G217" s="29">
        <v>7280000</v>
      </c>
      <c r="H217" s="8"/>
      <c r="I217" s="8"/>
      <c r="J217" s="16"/>
      <c r="K217" s="8"/>
      <c r="L217" s="16"/>
      <c r="M217" s="8"/>
      <c r="N217" s="8"/>
    </row>
    <row r="218" spans="1:14" x14ac:dyDescent="0.25">
      <c r="A218" s="8"/>
      <c r="B218" s="9" t="s">
        <v>84</v>
      </c>
      <c r="C218" s="29">
        <v>176000</v>
      </c>
      <c r="D218" s="29">
        <v>249000</v>
      </c>
      <c r="E218" s="29">
        <v>396000</v>
      </c>
      <c r="F218" s="29">
        <v>1404000</v>
      </c>
      <c r="G218" s="29">
        <v>6549000</v>
      </c>
      <c r="H218" s="8"/>
      <c r="I218" s="8"/>
      <c r="J218" s="16"/>
      <c r="K218" s="8"/>
      <c r="L218" s="16"/>
      <c r="M218" s="8"/>
      <c r="N218" s="8"/>
    </row>
    <row r="219" spans="1:14" x14ac:dyDescent="0.25">
      <c r="A219" s="8"/>
      <c r="B219" s="9" t="s">
        <v>83</v>
      </c>
      <c r="C219" s="29">
        <v>54000</v>
      </c>
      <c r="D219" s="29">
        <v>138000</v>
      </c>
      <c r="E219" s="29">
        <v>246000</v>
      </c>
      <c r="F219" s="29">
        <v>254000</v>
      </c>
      <c r="G219" s="29">
        <v>252000</v>
      </c>
      <c r="H219" s="8"/>
      <c r="I219" s="8"/>
      <c r="J219" s="16"/>
      <c r="K219" s="8"/>
      <c r="L219" s="16"/>
      <c r="M219" s="8"/>
      <c r="N21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S3"/>
  <sheetViews>
    <sheetView showGridLines="0" workbookViewId="0">
      <selection activeCell="B4" sqref="B4"/>
    </sheetView>
  </sheetViews>
  <sheetFormatPr defaultRowHeight="15" x14ac:dyDescent="0.25"/>
  <cols>
    <col min="1" max="1" width="1.7109375" customWidth="1"/>
  </cols>
  <sheetData>
    <row r="2" spans="2:19" x14ac:dyDescent="0.25">
      <c r="B2" t="s">
        <v>190</v>
      </c>
    </row>
    <row r="3" spans="2:19" x14ac:dyDescent="0.25">
      <c r="B3" s="48" t="s">
        <v>191</v>
      </c>
      <c r="C3" s="49">
        <f>+'Financial Statement'!H8</f>
        <v>2024</v>
      </c>
      <c r="D3" s="49"/>
      <c r="E3" s="49"/>
      <c r="F3" s="49"/>
      <c r="G3" s="49">
        <f>+'Financial Statement'!I8</f>
        <v>2025</v>
      </c>
      <c r="H3" s="49"/>
      <c r="I3" s="49"/>
      <c r="J3" s="49"/>
      <c r="K3" s="49">
        <f>+'Financial Statement'!J8</f>
        <v>2026</v>
      </c>
      <c r="L3" s="49"/>
      <c r="M3" s="49"/>
      <c r="N3" s="49"/>
      <c r="O3" s="49">
        <f>+'Financial Statement'!K8</f>
        <v>2027</v>
      </c>
      <c r="P3" s="49"/>
      <c r="Q3" s="49"/>
      <c r="R3" s="49"/>
      <c r="S3" s="49">
        <f>+'Financial Statement'!L8</f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Sheet1</vt:lpstr>
      <vt:lpstr>Reference</vt:lpstr>
      <vt:lpstr>Financial Statement</vt:lpstr>
      <vt:lpstr>Debt Schedule</vt:lpstr>
      <vt:lpstr>AV</vt:lpstr>
      <vt:lpstr>DCAI</vt:lpstr>
      <vt:lpstr>FX</vt:lpstr>
      <vt:lpstr>GFX</vt:lpstr>
      <vt:lpstr>GROSS</vt:lpstr>
      <vt:lpstr>OEMO</vt:lpstr>
      <vt:lpstr>RD</vt:lpstr>
      <vt:lpstr>Revenue</vt:lpstr>
      <vt:lpstr>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2024-04-19T06:16:45Z</dcterms:modified>
</cp:coreProperties>
</file>