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ocuments\GitHub\modelz\"/>
    </mc:Choice>
  </mc:AlternateContent>
  <xr:revisionPtr revIDLastSave="0" documentId="13_ncr:1_{D8A05B28-91BC-4B63-A10A-8DD48CD856B8}" xr6:coauthVersionLast="47" xr6:coauthVersionMax="47" xr10:uidLastSave="{00000000-0000-0000-0000-000000000000}"/>
  <bookViews>
    <workbookView xWindow="24647" yWindow="0" windowWidth="24724" windowHeight="13281" activeTab="1" xr2:uid="{0B16AA1F-3BFF-417B-BF3B-7F0CE930CEEB}"/>
  </bookViews>
  <sheets>
    <sheet name="Sheet1" sheetId="1" r:id="rId1"/>
    <sheet name="Financial Statement" sheetId="2" r:id="rId2"/>
    <sheet name="Debt Schedule" sheetId="3" r:id="rId3"/>
  </sheets>
  <externalReferences>
    <externalReference r:id="rId4"/>
  </externalReferences>
  <definedNames>
    <definedName name="CCGrange">'Financial Statement'!$K$49:$N$49</definedName>
    <definedName name="DCAIrange">'Financial Statement'!$K$50:$N$50</definedName>
    <definedName name="IFSrange">'Financial Statement'!$K$54:$N$54</definedName>
    <definedName name="MOBrange">'Financial Statement'!$K$52:$N$52</definedName>
    <definedName name="NEXrange">'Financial Statement'!$K$51:$N$51</definedName>
    <definedName name="Otherrange">'Financial Statement'!$K$55:$N$55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N2" i="2" s="1"/>
  <c r="L2" i="2"/>
  <c r="H2" i="3"/>
  <c r="L2" i="3" s="1"/>
  <c r="P2" i="3" s="1"/>
  <c r="T2" i="3" s="1"/>
  <c r="X2" i="3" s="1"/>
  <c r="AB2" i="3" s="1"/>
  <c r="E5" i="3"/>
  <c r="E6" i="3"/>
  <c r="D7" i="3"/>
  <c r="F7" i="3"/>
  <c r="H7" i="3"/>
  <c r="E8" i="3"/>
  <c r="G8" i="3"/>
  <c r="I8" i="3"/>
  <c r="E9" i="3"/>
  <c r="G9" i="3"/>
  <c r="J69" i="2" s="1"/>
  <c r="I9" i="3"/>
  <c r="E10" i="3"/>
  <c r="G10" i="3"/>
  <c r="I10" i="3"/>
  <c r="K10" i="3"/>
  <c r="M10" i="3"/>
  <c r="D11" i="3"/>
  <c r="F11" i="3"/>
  <c r="H11" i="3"/>
  <c r="J11" i="3"/>
  <c r="L11" i="3"/>
  <c r="N11" i="3"/>
  <c r="P11" i="3"/>
  <c r="Q69" i="2" s="1"/>
  <c r="E12" i="3"/>
  <c r="G12" i="3"/>
  <c r="I12" i="3"/>
  <c r="O69" i="2" s="1"/>
  <c r="K12" i="3"/>
  <c r="M12" i="3"/>
  <c r="O12" i="3"/>
  <c r="Q12" i="3"/>
  <c r="D13" i="3"/>
  <c r="F13" i="3"/>
  <c r="H13" i="3"/>
  <c r="J13" i="3"/>
  <c r="L13" i="3"/>
  <c r="N13" i="3"/>
  <c r="P13" i="3"/>
  <c r="R13" i="3"/>
  <c r="E14" i="3"/>
  <c r="G14" i="3"/>
  <c r="I14" i="3"/>
  <c r="K14" i="3"/>
  <c r="M14" i="3"/>
  <c r="O14" i="3"/>
  <c r="Q14" i="3"/>
  <c r="S14" i="3"/>
  <c r="U14" i="3"/>
  <c r="D15" i="3"/>
  <c r="F15" i="3"/>
  <c r="H15" i="3"/>
  <c r="J15" i="3"/>
  <c r="L15" i="3"/>
  <c r="N15" i="3"/>
  <c r="P15" i="3"/>
  <c r="R15" i="3"/>
  <c r="T15" i="3"/>
  <c r="V15" i="3"/>
  <c r="D16" i="3"/>
  <c r="F16" i="3"/>
  <c r="H16" i="3"/>
  <c r="J16" i="3"/>
  <c r="L16" i="3"/>
  <c r="N16" i="3"/>
  <c r="P16" i="3"/>
  <c r="R16" i="3"/>
  <c r="T16" i="3"/>
  <c r="V16" i="3"/>
  <c r="X16" i="3"/>
  <c r="Z16" i="3"/>
  <c r="E17" i="3"/>
  <c r="G17" i="3"/>
  <c r="I17" i="3"/>
  <c r="K17" i="3"/>
  <c r="M17" i="3"/>
  <c r="P69" i="2" s="1"/>
  <c r="O17" i="3"/>
  <c r="Q17" i="3"/>
  <c r="S17" i="3"/>
  <c r="U17" i="3"/>
  <c r="W17" i="3"/>
  <c r="Y17" i="3"/>
  <c r="AA17" i="3"/>
  <c r="D18" i="3"/>
  <c r="F18" i="3"/>
  <c r="H18" i="3"/>
  <c r="J18" i="3"/>
  <c r="L18" i="3"/>
  <c r="N18" i="3"/>
  <c r="P18" i="3"/>
  <c r="R18" i="3"/>
  <c r="T18" i="3"/>
  <c r="R69" i="2" s="1"/>
  <c r="V18" i="3"/>
  <c r="X18" i="3"/>
  <c r="Z18" i="3"/>
  <c r="AB18" i="3"/>
  <c r="D19" i="3"/>
  <c r="F19" i="3"/>
  <c r="H19" i="3"/>
  <c r="J19" i="3"/>
  <c r="L19" i="3"/>
  <c r="N19" i="3"/>
  <c r="P19" i="3"/>
  <c r="R19" i="3"/>
  <c r="T19" i="3"/>
  <c r="V19" i="3"/>
  <c r="X19" i="3"/>
  <c r="Z19" i="3"/>
  <c r="S69" i="2" s="1"/>
  <c r="AB19" i="3"/>
  <c r="D20" i="3"/>
  <c r="F20" i="3"/>
  <c r="H20" i="3"/>
  <c r="J20" i="3"/>
  <c r="L20" i="3"/>
  <c r="N20" i="3"/>
  <c r="P20" i="3"/>
  <c r="R20" i="3"/>
  <c r="T20" i="3"/>
  <c r="V20" i="3"/>
  <c r="X20" i="3"/>
  <c r="Z20" i="3"/>
  <c r="AB20" i="3"/>
  <c r="AD20" i="3"/>
  <c r="D21" i="3"/>
  <c r="F21" i="3"/>
  <c r="H21" i="3"/>
  <c r="J21" i="3"/>
  <c r="L21" i="3"/>
  <c r="N21" i="3"/>
  <c r="P21" i="3"/>
  <c r="R21" i="3"/>
  <c r="T21" i="3"/>
  <c r="V21" i="3"/>
  <c r="X21" i="3"/>
  <c r="Z21" i="3"/>
  <c r="AB21" i="3"/>
  <c r="AD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D23" i="3"/>
  <c r="F23" i="3"/>
  <c r="H23" i="3"/>
  <c r="J23" i="3"/>
  <c r="L23" i="3"/>
  <c r="N23" i="3"/>
  <c r="P23" i="3"/>
  <c r="R23" i="3"/>
  <c r="T23" i="3"/>
  <c r="V23" i="3"/>
  <c r="X23" i="3"/>
  <c r="Z23" i="3"/>
  <c r="AB23" i="3"/>
  <c r="AD23" i="3"/>
  <c r="D24" i="3"/>
  <c r="F24" i="3"/>
  <c r="H24" i="3"/>
  <c r="J24" i="3"/>
  <c r="L24" i="3"/>
  <c r="N24" i="3"/>
  <c r="P24" i="3"/>
  <c r="R24" i="3"/>
  <c r="T24" i="3"/>
  <c r="V24" i="3"/>
  <c r="X24" i="3"/>
  <c r="Z24" i="3"/>
  <c r="AB24" i="3"/>
  <c r="AD24" i="3"/>
  <c r="D25" i="3"/>
  <c r="F25" i="3"/>
  <c r="H25" i="3"/>
  <c r="J25" i="3"/>
  <c r="L25" i="3"/>
  <c r="N25" i="3"/>
  <c r="P25" i="3"/>
  <c r="R25" i="3"/>
  <c r="T25" i="3"/>
  <c r="V25" i="3"/>
  <c r="X25" i="3"/>
  <c r="Z25" i="3"/>
  <c r="AB25" i="3"/>
  <c r="AD25" i="3"/>
  <c r="E26" i="3"/>
  <c r="G26" i="3"/>
  <c r="I26" i="3"/>
  <c r="K26" i="3"/>
  <c r="M26" i="3"/>
  <c r="O26" i="3"/>
  <c r="Q26" i="3"/>
  <c r="S26" i="3"/>
  <c r="U26" i="3"/>
  <c r="W26" i="3"/>
  <c r="Y26" i="3"/>
  <c r="AA26" i="3"/>
  <c r="AC26" i="3"/>
  <c r="AE26" i="3"/>
  <c r="E27" i="3"/>
  <c r="G27" i="3"/>
  <c r="I27" i="3"/>
  <c r="K27" i="3"/>
  <c r="M27" i="3"/>
  <c r="O27" i="3"/>
  <c r="Q27" i="3"/>
  <c r="S27" i="3"/>
  <c r="U27" i="3"/>
  <c r="W27" i="3"/>
  <c r="Y27" i="3"/>
  <c r="AA27" i="3"/>
  <c r="AC27" i="3"/>
  <c r="AE27" i="3"/>
  <c r="D28" i="3"/>
  <c r="F28" i="3"/>
  <c r="H28" i="3"/>
  <c r="J28" i="3"/>
  <c r="L28" i="3"/>
  <c r="N28" i="3"/>
  <c r="P28" i="3"/>
  <c r="R28" i="3"/>
  <c r="T28" i="3"/>
  <c r="V28" i="3"/>
  <c r="X28" i="3"/>
  <c r="Z28" i="3"/>
  <c r="AB28" i="3"/>
  <c r="AD28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AD29" i="3"/>
  <c r="E30" i="3"/>
  <c r="G30" i="3"/>
  <c r="I30" i="3"/>
  <c r="K30" i="3"/>
  <c r="M30" i="3"/>
  <c r="O30" i="3"/>
  <c r="Q30" i="3"/>
  <c r="S30" i="3"/>
  <c r="U30" i="3"/>
  <c r="W30" i="3"/>
  <c r="Y30" i="3"/>
  <c r="AA30" i="3"/>
  <c r="AC30" i="3"/>
  <c r="AE30" i="3"/>
  <c r="E31" i="3"/>
  <c r="G31" i="3"/>
  <c r="I31" i="3"/>
  <c r="K31" i="3"/>
  <c r="M31" i="3"/>
  <c r="O31" i="3"/>
  <c r="Q31" i="3"/>
  <c r="S31" i="3"/>
  <c r="U31" i="3"/>
  <c r="W31" i="3"/>
  <c r="Y31" i="3"/>
  <c r="AA31" i="3"/>
  <c r="AC31" i="3"/>
  <c r="AE31" i="3"/>
  <c r="D32" i="3"/>
  <c r="F32" i="3"/>
  <c r="H32" i="3"/>
  <c r="J32" i="3"/>
  <c r="L32" i="3"/>
  <c r="N32" i="3"/>
  <c r="P32" i="3"/>
  <c r="R32" i="3"/>
  <c r="T32" i="3"/>
  <c r="V32" i="3"/>
  <c r="X32" i="3"/>
  <c r="Z32" i="3"/>
  <c r="AB32" i="3"/>
  <c r="AD32" i="3"/>
  <c r="E33" i="3"/>
  <c r="G33" i="3"/>
  <c r="I33" i="3"/>
  <c r="K33" i="3"/>
  <c r="M33" i="3"/>
  <c r="O33" i="3"/>
  <c r="Q33" i="3"/>
  <c r="S33" i="3"/>
  <c r="U33" i="3"/>
  <c r="W33" i="3"/>
  <c r="Y33" i="3"/>
  <c r="AA33" i="3"/>
  <c r="AC33" i="3"/>
  <c r="AE33" i="3"/>
  <c r="E34" i="3"/>
  <c r="G34" i="3"/>
  <c r="I34" i="3"/>
  <c r="K34" i="3"/>
  <c r="M34" i="3"/>
  <c r="O34" i="3"/>
  <c r="Q34" i="3"/>
  <c r="S34" i="3"/>
  <c r="U34" i="3"/>
  <c r="W34" i="3"/>
  <c r="Y34" i="3"/>
  <c r="AA34" i="3"/>
  <c r="AC34" i="3"/>
  <c r="AE34" i="3"/>
  <c r="D35" i="3"/>
  <c r="F35" i="3"/>
  <c r="H35" i="3"/>
  <c r="J35" i="3"/>
  <c r="L35" i="3"/>
  <c r="N35" i="3"/>
  <c r="P35" i="3"/>
  <c r="R35" i="3"/>
  <c r="T35" i="3"/>
  <c r="V35" i="3"/>
  <c r="X35" i="3"/>
  <c r="Z35" i="3"/>
  <c r="AB35" i="3"/>
  <c r="AD35" i="3"/>
  <c r="D36" i="3"/>
  <c r="F36" i="3"/>
  <c r="H36" i="3"/>
  <c r="J36" i="3"/>
  <c r="L36" i="3"/>
  <c r="N36" i="3"/>
  <c r="P36" i="3"/>
  <c r="R36" i="3"/>
  <c r="T36" i="3"/>
  <c r="V36" i="3"/>
  <c r="X36" i="3"/>
  <c r="Z36" i="3"/>
  <c r="AB36" i="3"/>
  <c r="AD36" i="3"/>
  <c r="D37" i="3"/>
  <c r="F37" i="3"/>
  <c r="H37" i="3"/>
  <c r="J37" i="3"/>
  <c r="L37" i="3"/>
  <c r="N37" i="3"/>
  <c r="P37" i="3"/>
  <c r="R37" i="3"/>
  <c r="T37" i="3"/>
  <c r="V37" i="3"/>
  <c r="X37" i="3"/>
  <c r="Z37" i="3"/>
  <c r="AB37" i="3"/>
  <c r="AD37" i="3"/>
  <c r="D38" i="3"/>
  <c r="F38" i="3"/>
  <c r="H38" i="3"/>
  <c r="J38" i="3"/>
  <c r="L38" i="3"/>
  <c r="N38" i="3"/>
  <c r="P38" i="3"/>
  <c r="R38" i="3"/>
  <c r="T38" i="3"/>
  <c r="V38" i="3"/>
  <c r="X38" i="3"/>
  <c r="Z38" i="3"/>
  <c r="AB38" i="3"/>
  <c r="AD38" i="3"/>
  <c r="D39" i="3"/>
  <c r="F39" i="3"/>
  <c r="H39" i="3"/>
  <c r="J39" i="3"/>
  <c r="L39" i="3"/>
  <c r="N39" i="3"/>
  <c r="P39" i="3"/>
  <c r="R39" i="3"/>
  <c r="T39" i="3"/>
  <c r="V39" i="3"/>
  <c r="X39" i="3"/>
  <c r="Z39" i="3"/>
  <c r="AB39" i="3"/>
  <c r="AD39" i="3"/>
  <c r="D40" i="3"/>
  <c r="F40" i="3"/>
  <c r="H40" i="3"/>
  <c r="J40" i="3"/>
  <c r="L40" i="3"/>
  <c r="N40" i="3"/>
  <c r="P40" i="3"/>
  <c r="R40" i="3"/>
  <c r="T40" i="3"/>
  <c r="V40" i="3"/>
  <c r="X40" i="3"/>
  <c r="Z40" i="3"/>
  <c r="AB40" i="3"/>
  <c r="AD40" i="3"/>
  <c r="D41" i="3"/>
  <c r="F41" i="3"/>
  <c r="H41" i="3"/>
  <c r="J41" i="3"/>
  <c r="L41" i="3"/>
  <c r="N41" i="3"/>
  <c r="P41" i="3"/>
  <c r="R41" i="3"/>
  <c r="T41" i="3"/>
  <c r="V41" i="3"/>
  <c r="X41" i="3"/>
  <c r="Z41" i="3"/>
  <c r="AB41" i="3"/>
  <c r="AD41" i="3"/>
  <c r="D42" i="3"/>
  <c r="F42" i="3"/>
  <c r="H42" i="3"/>
  <c r="J42" i="3"/>
  <c r="L42" i="3"/>
  <c r="N42" i="3"/>
  <c r="P42" i="3"/>
  <c r="R42" i="3"/>
  <c r="T42" i="3"/>
  <c r="V42" i="3"/>
  <c r="X42" i="3"/>
  <c r="Z42" i="3"/>
  <c r="AB42" i="3"/>
  <c r="AD42" i="3"/>
  <c r="D43" i="3"/>
  <c r="F43" i="3"/>
  <c r="H43" i="3"/>
  <c r="J43" i="3"/>
  <c r="L43" i="3"/>
  <c r="N43" i="3"/>
  <c r="P43" i="3"/>
  <c r="R43" i="3"/>
  <c r="T43" i="3"/>
  <c r="V43" i="3"/>
  <c r="X43" i="3"/>
  <c r="Z43" i="3"/>
  <c r="AB43" i="3"/>
  <c r="AD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E45" i="3"/>
  <c r="G45" i="3"/>
  <c r="I45" i="3"/>
  <c r="K45" i="3"/>
  <c r="M45" i="3"/>
  <c r="O45" i="3"/>
  <c r="Q45" i="3"/>
  <c r="S45" i="3"/>
  <c r="U45" i="3"/>
  <c r="W45" i="3"/>
  <c r="Y45" i="3"/>
  <c r="AA45" i="3"/>
  <c r="AC45" i="3"/>
  <c r="AE45" i="3"/>
  <c r="D46" i="3"/>
  <c r="F46" i="3"/>
  <c r="H46" i="3"/>
  <c r="J46" i="3"/>
  <c r="L46" i="3"/>
  <c r="N46" i="3"/>
  <c r="P46" i="3"/>
  <c r="R46" i="3"/>
  <c r="T46" i="3"/>
  <c r="V46" i="3"/>
  <c r="X46" i="3"/>
  <c r="Z46" i="3"/>
  <c r="AB46" i="3"/>
  <c r="AD46" i="3"/>
  <c r="E47" i="3"/>
  <c r="G47" i="3"/>
  <c r="I47" i="3"/>
  <c r="K47" i="3"/>
  <c r="M47" i="3"/>
  <c r="O47" i="3"/>
  <c r="Q47" i="3"/>
  <c r="S47" i="3"/>
  <c r="U47" i="3"/>
  <c r="W47" i="3"/>
  <c r="Y47" i="3"/>
  <c r="AA47" i="3"/>
  <c r="AC47" i="3"/>
  <c r="AE47" i="3"/>
  <c r="D48" i="3"/>
  <c r="F48" i="3"/>
  <c r="H48" i="3"/>
  <c r="J48" i="3"/>
  <c r="L48" i="3"/>
  <c r="N48" i="3"/>
  <c r="P48" i="3"/>
  <c r="R48" i="3"/>
  <c r="T48" i="3"/>
  <c r="V48" i="3"/>
  <c r="X48" i="3"/>
  <c r="Z48" i="3"/>
  <c r="AB48" i="3"/>
  <c r="AD48" i="3"/>
  <c r="C49" i="3"/>
  <c r="C52" i="3"/>
  <c r="C54" i="3"/>
  <c r="C59" i="3"/>
  <c r="E2" i="2"/>
  <c r="F2" i="2" s="1"/>
  <c r="G2" i="2" s="1"/>
  <c r="H2" i="2" s="1"/>
  <c r="I2" i="2" s="1"/>
  <c r="J2" i="2" s="1"/>
  <c r="O2" i="2" s="1"/>
  <c r="P2" i="2" s="1"/>
  <c r="Q2" i="2" s="1"/>
  <c r="R2" i="2" s="1"/>
  <c r="S2" i="2" s="1"/>
  <c r="C11" i="2"/>
  <c r="C18" i="2"/>
  <c r="C20" i="2"/>
  <c r="C22" i="2"/>
  <c r="I41" i="2"/>
  <c r="J41" i="2"/>
  <c r="O41" i="2"/>
  <c r="P41" i="2"/>
  <c r="Q41" i="2"/>
  <c r="R41" i="2"/>
  <c r="S41" i="2"/>
  <c r="U41" i="2"/>
  <c r="I42" i="2"/>
  <c r="J42" i="2"/>
  <c r="O42" i="2"/>
  <c r="P42" i="2"/>
  <c r="Q42" i="2"/>
  <c r="R42" i="2"/>
  <c r="S42" i="2"/>
  <c r="U42" i="2"/>
  <c r="I43" i="2"/>
  <c r="J43" i="2"/>
  <c r="O43" i="2"/>
  <c r="P43" i="2"/>
  <c r="Q43" i="2"/>
  <c r="R43" i="2"/>
  <c r="S43" i="2"/>
  <c r="U43" i="2"/>
  <c r="I44" i="2"/>
  <c r="J44" i="2"/>
  <c r="O44" i="2"/>
  <c r="P44" i="2"/>
  <c r="Q44" i="2"/>
  <c r="R44" i="2"/>
  <c r="S44" i="2"/>
  <c r="U44" i="2"/>
  <c r="I45" i="2"/>
  <c r="J45" i="2"/>
  <c r="O45" i="2"/>
  <c r="P45" i="2"/>
  <c r="Q45" i="2"/>
  <c r="R45" i="2"/>
  <c r="S45" i="2"/>
  <c r="U45" i="2"/>
  <c r="J49" i="2"/>
  <c r="O49" i="2" s="1"/>
  <c r="J50" i="2"/>
  <c r="O50" i="2" s="1"/>
  <c r="P50" i="2" s="1"/>
  <c r="J51" i="2"/>
  <c r="J52" i="2"/>
  <c r="O52" i="2" s="1"/>
  <c r="J53" i="2"/>
  <c r="J54" i="2"/>
  <c r="O54" i="2"/>
  <c r="P54" i="2"/>
  <c r="Q54" i="2"/>
  <c r="R54" i="2"/>
  <c r="S54" i="2"/>
  <c r="J55" i="2"/>
  <c r="O55" i="2" s="1"/>
  <c r="P55" i="2" s="1"/>
  <c r="Q55" i="2" s="1"/>
  <c r="R55" i="2" s="1"/>
  <c r="S55" i="2" s="1"/>
  <c r="F57" i="2"/>
  <c r="G57" i="2"/>
  <c r="H57" i="2"/>
  <c r="I57" i="2"/>
  <c r="F58" i="2"/>
  <c r="G58" i="2"/>
  <c r="H58" i="2"/>
  <c r="I58" i="2"/>
  <c r="I63" i="2" s="1"/>
  <c r="J61" i="2"/>
  <c r="O61" i="2" s="1"/>
  <c r="P61" i="2" s="1"/>
  <c r="Q61" i="2" s="1"/>
  <c r="F62" i="2"/>
  <c r="G62" i="2"/>
  <c r="H62" i="2"/>
  <c r="I62" i="2"/>
  <c r="G65" i="2"/>
  <c r="H65" i="2"/>
  <c r="I65" i="2"/>
  <c r="B78" i="2"/>
  <c r="G84" i="2"/>
  <c r="H84" i="2"/>
  <c r="I84" i="2"/>
  <c r="J84" i="2"/>
  <c r="O84" i="2"/>
  <c r="P84" i="2"/>
  <c r="Q84" i="2"/>
  <c r="R84" i="2"/>
  <c r="S84" i="2"/>
  <c r="R90" i="2"/>
  <c r="S90" i="2" s="1"/>
  <c r="R91" i="2"/>
  <c r="S91" i="2" s="1"/>
  <c r="J94" i="2"/>
  <c r="J95" i="2"/>
  <c r="O95" i="2" s="1"/>
  <c r="P95" i="2" s="1"/>
  <c r="J96" i="2"/>
  <c r="O96" i="2" s="1"/>
  <c r="P96" i="2" s="1"/>
  <c r="Q96" i="2" s="1"/>
  <c r="R96" i="2" s="1"/>
  <c r="S96" i="2" s="1"/>
  <c r="J97" i="2"/>
  <c r="O97" i="2" s="1"/>
  <c r="P97" i="2" s="1"/>
  <c r="Q97" i="2" s="1"/>
  <c r="R97" i="2" s="1"/>
  <c r="S97" i="2" s="1"/>
  <c r="F98" i="2"/>
  <c r="F109" i="2" s="1"/>
  <c r="G98" i="2"/>
  <c r="G109" i="2" s="1"/>
  <c r="H98" i="2"/>
  <c r="H109" i="2" s="1"/>
  <c r="F100" i="2"/>
  <c r="G100" i="2"/>
  <c r="H100" i="2"/>
  <c r="I100" i="2"/>
  <c r="W102" i="2"/>
  <c r="J104" i="2"/>
  <c r="O104" i="2" s="1"/>
  <c r="P104" i="2" s="1"/>
  <c r="Q104" i="2" s="1"/>
  <c r="R104" i="2" s="1"/>
  <c r="S104" i="2" s="1"/>
  <c r="J105" i="2"/>
  <c r="O105" i="2" s="1"/>
  <c r="P105" i="2" s="1"/>
  <c r="Q105" i="2" s="1"/>
  <c r="R105" i="2" s="1"/>
  <c r="S105" i="2" s="1"/>
  <c r="J106" i="2"/>
  <c r="O106" i="2" s="1"/>
  <c r="P106" i="2" s="1"/>
  <c r="Q106" i="2" s="1"/>
  <c r="R106" i="2" s="1"/>
  <c r="S106" i="2" s="1"/>
  <c r="J115" i="2"/>
  <c r="O115" i="2" s="1"/>
  <c r="P115" i="2" s="1"/>
  <c r="Q115" i="2" s="1"/>
  <c r="R115" i="2" s="1"/>
  <c r="S115" i="2" s="1"/>
  <c r="J116" i="2"/>
  <c r="O116" i="2" s="1"/>
  <c r="J117" i="2"/>
  <c r="O117" i="2" s="1"/>
  <c r="P117" i="2" s="1"/>
  <c r="Q117" i="2" s="1"/>
  <c r="R117" i="2" s="1"/>
  <c r="S117" i="2" s="1"/>
  <c r="J118" i="2"/>
  <c r="O118" i="2" s="1"/>
  <c r="P118" i="2" s="1"/>
  <c r="Q118" i="2" s="1"/>
  <c r="R118" i="2" s="1"/>
  <c r="S118" i="2" s="1"/>
  <c r="F119" i="2"/>
  <c r="F125" i="2" s="1"/>
  <c r="G119" i="2"/>
  <c r="G125" i="2" s="1"/>
  <c r="H119" i="2"/>
  <c r="H125" i="2" s="1"/>
  <c r="I119" i="2"/>
  <c r="J124" i="2"/>
  <c r="O124" i="2" s="1"/>
  <c r="P124" i="2" s="1"/>
  <c r="Q124" i="2" s="1"/>
  <c r="R124" i="2" s="1"/>
  <c r="S124" i="2" s="1"/>
  <c r="F132" i="2"/>
  <c r="F134" i="2" s="1"/>
  <c r="G132" i="2"/>
  <c r="G134" i="2" s="1"/>
  <c r="H132" i="2"/>
  <c r="H134" i="2" s="1"/>
  <c r="I132" i="2"/>
  <c r="J132" i="2" s="1"/>
  <c r="J133" i="2"/>
  <c r="O133" i="2" s="1"/>
  <c r="P133" i="2" s="1"/>
  <c r="Q133" i="2" s="1"/>
  <c r="R133" i="2" s="1"/>
  <c r="S133" i="2" s="1"/>
  <c r="F137" i="2"/>
  <c r="G137" i="2"/>
  <c r="H137" i="2"/>
  <c r="I137" i="2"/>
  <c r="G139" i="2"/>
  <c r="F157" i="2"/>
  <c r="F158" i="2" s="1"/>
  <c r="G157" i="2"/>
  <c r="G158" i="2" s="1"/>
  <c r="H157" i="2"/>
  <c r="H158" i="2" s="1"/>
  <c r="I157" i="2"/>
  <c r="I158" i="2" s="1"/>
  <c r="J161" i="2"/>
  <c r="J143" i="2" s="1"/>
  <c r="O161" i="2"/>
  <c r="O169" i="2" s="1"/>
  <c r="P161" i="2"/>
  <c r="P169" i="2" s="1"/>
  <c r="Q161" i="2"/>
  <c r="Q169" i="2" s="1"/>
  <c r="R161" i="2"/>
  <c r="R169" i="2" s="1"/>
  <c r="S161" i="2"/>
  <c r="S169" i="2" s="1"/>
  <c r="J164" i="2"/>
  <c r="F169" i="2"/>
  <c r="G169" i="2"/>
  <c r="H169" i="2"/>
  <c r="I169" i="2"/>
  <c r="F181" i="2"/>
  <c r="G181" i="2"/>
  <c r="H181" i="2"/>
  <c r="I181" i="2"/>
  <c r="I71" i="2" l="1"/>
  <c r="G135" i="2"/>
  <c r="G190" i="2" s="1"/>
  <c r="H135" i="2"/>
  <c r="H190" i="2" s="1"/>
  <c r="G63" i="2"/>
  <c r="G71" i="2" s="1"/>
  <c r="G73" i="2" s="1"/>
  <c r="F182" i="2"/>
  <c r="J169" i="2"/>
  <c r="F135" i="2"/>
  <c r="F190" i="2" s="1"/>
  <c r="H63" i="2"/>
  <c r="H71" i="2" s="1"/>
  <c r="H73" i="2" s="1"/>
  <c r="I134" i="2"/>
  <c r="I182" i="2"/>
  <c r="J137" i="2"/>
  <c r="F63" i="2"/>
  <c r="F71" i="2" s="1"/>
  <c r="F74" i="2" s="1"/>
  <c r="G182" i="2"/>
  <c r="G183" i="2" s="1"/>
  <c r="H139" i="2" s="1"/>
  <c r="J48" i="2"/>
  <c r="J27" i="2" s="1"/>
  <c r="O68" i="2" a="1"/>
  <c r="O68" i="2" s="1"/>
  <c r="O67" i="2" s="1"/>
  <c r="O65" i="2" s="1"/>
  <c r="P68" i="2" a="1"/>
  <c r="P68" i="2" s="1"/>
  <c r="P67" i="2" s="1"/>
  <c r="P65" i="2" s="1"/>
  <c r="Q68" i="2" a="1"/>
  <c r="Q68" i="2" s="1"/>
  <c r="Q67" i="2" s="1"/>
  <c r="Q65" i="2" s="1"/>
  <c r="R68" i="2" a="1"/>
  <c r="R68" i="2" s="1"/>
  <c r="R67" i="2" s="1"/>
  <c r="R65" i="2" s="1"/>
  <c r="S68" i="2" a="1"/>
  <c r="S68" i="2" s="1"/>
  <c r="S67" i="2" s="1"/>
  <c r="S65" i="2" s="1"/>
  <c r="J68" i="2" a="1"/>
  <c r="J68" i="2" s="1"/>
  <c r="J67" i="2" s="1"/>
  <c r="J65" i="2" s="1"/>
  <c r="C55" i="3"/>
  <c r="I121" i="2"/>
  <c r="I125" i="2" s="1"/>
  <c r="I135" i="2" s="1"/>
  <c r="P116" i="2"/>
  <c r="P49" i="2"/>
  <c r="I74" i="2"/>
  <c r="I73" i="2"/>
  <c r="H182" i="2"/>
  <c r="J134" i="2"/>
  <c r="O132" i="2"/>
  <c r="J157" i="2"/>
  <c r="O143" i="2"/>
  <c r="J102" i="2"/>
  <c r="Q95" i="2"/>
  <c r="I191" i="2"/>
  <c r="O94" i="2"/>
  <c r="O51" i="2"/>
  <c r="O53" i="2"/>
  <c r="Q50" i="2"/>
  <c r="J101" i="2"/>
  <c r="P52" i="2"/>
  <c r="G74" i="2" l="1"/>
  <c r="F73" i="2"/>
  <c r="J73" i="2" s="1"/>
  <c r="O73" i="2" s="1"/>
  <c r="P73" i="2" s="1"/>
  <c r="Q73" i="2" s="1"/>
  <c r="R73" i="2" s="1"/>
  <c r="S73" i="2" s="1"/>
  <c r="H183" i="2"/>
  <c r="I139" i="2" s="1"/>
  <c r="H74" i="2"/>
  <c r="H85" i="2" s="1"/>
  <c r="H87" i="2" s="1"/>
  <c r="J28" i="2"/>
  <c r="J26" i="2"/>
  <c r="J56" i="2"/>
  <c r="J58" i="2" s="1"/>
  <c r="J29" i="2"/>
  <c r="J30" i="2"/>
  <c r="J31" i="2"/>
  <c r="I183" i="2"/>
  <c r="I92" i="2" s="1"/>
  <c r="C56" i="3"/>
  <c r="C57" i="3" s="1"/>
  <c r="C58" i="3" s="1"/>
  <c r="Q52" i="2"/>
  <c r="R50" i="2"/>
  <c r="G85" i="2"/>
  <c r="G87" i="2" s="1"/>
  <c r="G130" i="2"/>
  <c r="G76" i="2"/>
  <c r="J100" i="2"/>
  <c r="O101" i="2"/>
  <c r="P53" i="2"/>
  <c r="Q116" i="2"/>
  <c r="P51" i="2"/>
  <c r="H130" i="2"/>
  <c r="H76" i="2"/>
  <c r="P132" i="2"/>
  <c r="O134" i="2"/>
  <c r="Q49" i="2"/>
  <c r="O102" i="2"/>
  <c r="O157" i="2"/>
  <c r="P143" i="2"/>
  <c r="O137" i="2"/>
  <c r="P94" i="2"/>
  <c r="I85" i="2"/>
  <c r="I87" i="2" s="1"/>
  <c r="I130" i="2"/>
  <c r="I76" i="2"/>
  <c r="R95" i="2"/>
  <c r="O48" i="2"/>
  <c r="O28" i="2" s="1"/>
  <c r="F130" i="2"/>
  <c r="F76" i="2"/>
  <c r="R61" i="2" l="1" a="1"/>
  <c r="R61" i="2" s="1"/>
  <c r="J60" i="2" a="1"/>
  <c r="J60" i="2" s="1"/>
  <c r="S61" i="2" a="1"/>
  <c r="S61" i="2" s="1"/>
  <c r="J59" i="2" a="1"/>
  <c r="J59" i="2" s="1"/>
  <c r="D54" i="3" a="1"/>
  <c r="R49" i="2"/>
  <c r="O56" i="2"/>
  <c r="O27" i="2"/>
  <c r="O58" i="2"/>
  <c r="O31" i="2"/>
  <c r="O26" i="2"/>
  <c r="O29" i="2"/>
  <c r="P134" i="2"/>
  <c r="Q132" i="2"/>
  <c r="S95" i="2"/>
  <c r="S50" i="2"/>
  <c r="Q51" i="2"/>
  <c r="Q94" i="2"/>
  <c r="P137" i="2"/>
  <c r="P102" i="2"/>
  <c r="P157" i="2"/>
  <c r="Q143" i="2"/>
  <c r="Q53" i="2"/>
  <c r="R52" i="2"/>
  <c r="O30" i="2"/>
  <c r="O100" i="2"/>
  <c r="P101" i="2"/>
  <c r="R116" i="2"/>
  <c r="P48" i="2"/>
  <c r="P30" i="2" s="1"/>
  <c r="I98" i="2"/>
  <c r="I192" i="2" s="1"/>
  <c r="I190" i="2"/>
  <c r="J62" i="2" l="1"/>
  <c r="J63" i="2" s="1"/>
  <c r="J191" i="2" s="1"/>
  <c r="P114" i="2"/>
  <c r="Q114" i="2"/>
  <c r="D54" i="3"/>
  <c r="P56" i="2"/>
  <c r="P58" i="2" s="1"/>
  <c r="P27" i="2"/>
  <c r="P31" i="2"/>
  <c r="P29" i="2"/>
  <c r="P26" i="2"/>
  <c r="R51" i="2"/>
  <c r="S116" i="2"/>
  <c r="Q101" i="2"/>
  <c r="P100" i="2"/>
  <c r="Q134" i="2"/>
  <c r="R132" i="2"/>
  <c r="S52" i="2"/>
  <c r="R53" i="2"/>
  <c r="Q102" i="2"/>
  <c r="Q157" i="2"/>
  <c r="R143" i="2"/>
  <c r="O59" i="2" a="1"/>
  <c r="O59" i="2" s="1"/>
  <c r="O60" i="2" a="1"/>
  <c r="O60" i="2" s="1"/>
  <c r="Q48" i="2"/>
  <c r="Q28" i="2" s="1"/>
  <c r="R94" i="2"/>
  <c r="Q137" i="2"/>
  <c r="S49" i="2"/>
  <c r="P28" i="2"/>
  <c r="J71" i="2" l="1"/>
  <c r="J72" i="2" s="1"/>
  <c r="J74" i="2" s="1"/>
  <c r="J141" i="2" s="1"/>
  <c r="R114" i="2"/>
  <c r="Q176" i="2"/>
  <c r="Q181" i="2" s="1"/>
  <c r="Q119" i="2"/>
  <c r="P176" i="2"/>
  <c r="P181" i="2" s="1"/>
  <c r="P119" i="2"/>
  <c r="O114" i="2"/>
  <c r="J114" i="2"/>
  <c r="P60" i="2" a="1"/>
  <c r="P60" i="2" s="1"/>
  <c r="P59" i="2" a="1"/>
  <c r="P59" i="2" s="1"/>
  <c r="S94" i="2"/>
  <c r="S137" i="2" s="1"/>
  <c r="R137" i="2"/>
  <c r="O62" i="2"/>
  <c r="O63" i="2" s="1"/>
  <c r="Q31" i="2"/>
  <c r="Q56" i="2"/>
  <c r="Q58" i="2" s="1"/>
  <c r="Q27" i="2"/>
  <c r="Q26" i="2"/>
  <c r="Q29" i="2"/>
  <c r="R102" i="2"/>
  <c r="R157" i="2"/>
  <c r="S143" i="2"/>
  <c r="S51" i="2"/>
  <c r="Q30" i="2"/>
  <c r="R48" i="2"/>
  <c r="R134" i="2"/>
  <c r="S132" i="2"/>
  <c r="S134" i="2" s="1"/>
  <c r="S53" i="2"/>
  <c r="Q100" i="2"/>
  <c r="R101" i="2"/>
  <c r="J139" i="2" l="1"/>
  <c r="J76" i="2"/>
  <c r="J85" i="2"/>
  <c r="J87" i="2" s="1"/>
  <c r="J130" i="2"/>
  <c r="S48" i="2"/>
  <c r="S27" i="2" s="1"/>
  <c r="S26" i="2"/>
  <c r="S29" i="2"/>
  <c r="J176" i="2"/>
  <c r="J181" i="2" s="1"/>
  <c r="J119" i="2"/>
  <c r="J121" i="2"/>
  <c r="O121" i="2" s="1"/>
  <c r="P121" i="2" s="1"/>
  <c r="Q121" i="2" s="1"/>
  <c r="R121" i="2" s="1"/>
  <c r="O176" i="2"/>
  <c r="O181" i="2" s="1"/>
  <c r="O119" i="2"/>
  <c r="S114" i="2"/>
  <c r="R176" i="2"/>
  <c r="R181" i="2" s="1"/>
  <c r="R119" i="2"/>
  <c r="R31" i="2"/>
  <c r="R56" i="2"/>
  <c r="R58" i="2" s="1"/>
  <c r="R27" i="2"/>
  <c r="R26" i="2"/>
  <c r="R29" i="2"/>
  <c r="S31" i="2"/>
  <c r="Q60" i="2" a="1"/>
  <c r="Q60" i="2" s="1"/>
  <c r="Q59" i="2" a="1"/>
  <c r="Q59" i="2" s="1"/>
  <c r="R30" i="2"/>
  <c r="O191" i="2"/>
  <c r="O71" i="2"/>
  <c r="R100" i="2"/>
  <c r="S101" i="2"/>
  <c r="R28" i="2"/>
  <c r="S102" i="2"/>
  <c r="S157" i="2"/>
  <c r="J158" i="2"/>
  <c r="P62" i="2"/>
  <c r="P63" i="2" s="1"/>
  <c r="S28" i="2" l="1"/>
  <c r="S30" i="2"/>
  <c r="J182" i="2"/>
  <c r="J183" i="2" s="1"/>
  <c r="S56" i="2"/>
  <c r="S58" i="2" s="1"/>
  <c r="S59" i="2" s="1" a="1"/>
  <c r="S59" i="2" s="1"/>
  <c r="R125" i="2"/>
  <c r="R135" i="2" s="1"/>
  <c r="O125" i="2"/>
  <c r="O135" i="2" s="1"/>
  <c r="S100" i="2"/>
  <c r="S176" i="2"/>
  <c r="S181" i="2" s="1"/>
  <c r="S119" i="2"/>
  <c r="Q125" i="2"/>
  <c r="Q135" i="2" s="1"/>
  <c r="P125" i="2"/>
  <c r="P135" i="2" s="1"/>
  <c r="S121" i="2"/>
  <c r="J125" i="2"/>
  <c r="J135" i="2" s="1"/>
  <c r="S60" i="2" a="1"/>
  <c r="S60" i="2" s="1"/>
  <c r="R60" i="2" a="1"/>
  <c r="R60" i="2" s="1"/>
  <c r="R59" i="2" a="1"/>
  <c r="R59" i="2" s="1"/>
  <c r="O72" i="2"/>
  <c r="O74" i="2" s="1"/>
  <c r="Q62" i="2"/>
  <c r="Q63" i="2" s="1"/>
  <c r="P191" i="2"/>
  <c r="P71" i="2"/>
  <c r="J92" i="2"/>
  <c r="S125" i="2" l="1"/>
  <c r="S135" i="2" s="1"/>
  <c r="O141" i="2"/>
  <c r="O85" i="2"/>
  <c r="O87" i="2" s="1"/>
  <c r="O130" i="2"/>
  <c r="O139" i="2"/>
  <c r="O76" i="2"/>
  <c r="J98" i="2"/>
  <c r="J190" i="2"/>
  <c r="P72" i="2"/>
  <c r="P74" i="2" s="1"/>
  <c r="R62" i="2"/>
  <c r="R63" i="2" s="1"/>
  <c r="Q191" i="2"/>
  <c r="Q71" i="2"/>
  <c r="S62" i="2"/>
  <c r="S63" i="2" s="1"/>
  <c r="S191" i="2" l="1"/>
  <c r="S71" i="2"/>
  <c r="R191" i="2"/>
  <c r="R71" i="2"/>
  <c r="Q72" i="2"/>
  <c r="Q74" i="2" s="1"/>
  <c r="P141" i="2"/>
  <c r="P85" i="2"/>
  <c r="P87" i="2" s="1"/>
  <c r="P130" i="2"/>
  <c r="P139" i="2"/>
  <c r="P76" i="2"/>
  <c r="J192" i="2"/>
  <c r="J109" i="2"/>
  <c r="O158" i="2"/>
  <c r="O182" i="2" s="1"/>
  <c r="O183" i="2" s="1"/>
  <c r="Q141" i="2" l="1"/>
  <c r="Q85" i="2"/>
  <c r="Q87" i="2" s="1"/>
  <c r="Q130" i="2"/>
  <c r="Q139" i="2"/>
  <c r="Q76" i="2"/>
  <c r="O92" i="2"/>
  <c r="R72" i="2"/>
  <c r="R74" i="2" s="1"/>
  <c r="P158" i="2"/>
  <c r="P182" i="2" s="1"/>
  <c r="P183" i="2" s="1"/>
  <c r="S72" i="2"/>
  <c r="S74" i="2" s="1"/>
  <c r="S139" i="2" l="1"/>
  <c r="S76" i="2"/>
  <c r="S141" i="2"/>
  <c r="S85" i="2"/>
  <c r="S87" i="2" s="1"/>
  <c r="S130" i="2"/>
  <c r="P92" i="2"/>
  <c r="R76" i="2"/>
  <c r="R141" i="2"/>
  <c r="R85" i="2"/>
  <c r="R87" i="2" s="1"/>
  <c r="R130" i="2"/>
  <c r="R139" i="2"/>
  <c r="Q158" i="2"/>
  <c r="Q182" i="2" s="1"/>
  <c r="Q183" i="2" s="1"/>
  <c r="O98" i="2"/>
  <c r="O190" i="2"/>
  <c r="Q92" i="2" l="1"/>
  <c r="O109" i="2"/>
  <c r="O192" i="2"/>
  <c r="R158" i="2"/>
  <c r="R182" i="2" s="1"/>
  <c r="R183" i="2" s="1"/>
  <c r="P98" i="2"/>
  <c r="P190" i="2"/>
  <c r="R77" i="2"/>
  <c r="R78" i="2"/>
  <c r="S158" i="2"/>
  <c r="S182" i="2"/>
  <c r="S77" i="2"/>
  <c r="S78" i="2"/>
  <c r="S183" i="2" l="1"/>
  <c r="S92" i="2" s="1"/>
  <c r="R92" i="2"/>
  <c r="P192" i="2"/>
  <c r="P109" i="2"/>
  <c r="Q98" i="2"/>
  <c r="Q190" i="2"/>
  <c r="Q192" i="2" l="1"/>
  <c r="Q109" i="2"/>
  <c r="R98" i="2"/>
  <c r="R190" i="2"/>
  <c r="S98" i="2"/>
  <c r="S190" i="2"/>
  <c r="R192" i="2" l="1"/>
  <c r="R109" i="2"/>
  <c r="S109" i="2"/>
  <c r="S19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<sst xmlns="http://schemas.openxmlformats.org/spreadsheetml/2006/main" count="541" uniqueCount="224">
  <si>
    <t>%</t>
  </si>
  <si>
    <t>Memo: Current Ratio</t>
  </si>
  <si>
    <t>Memo: Gross Income / Interest Expense</t>
  </si>
  <si>
    <t>Memo: ROIC</t>
  </si>
  <si>
    <t>x</t>
  </si>
  <si>
    <t>USDmm</t>
  </si>
  <si>
    <t>Memo: Competitive dividend amount</t>
  </si>
  <si>
    <t>Income taxes, net of refunds</t>
  </si>
  <si>
    <t>Interest, net of capitalized interest</t>
  </si>
  <si>
    <t>Cash paid during the year for:</t>
  </si>
  <si>
    <t>Acquisition of property, plant and equipment included in accounts payable and accrued liabilities</t>
  </si>
  <si>
    <t>Supplemental disclosures</t>
  </si>
  <si>
    <t>Cash and cash equivalents, end of period</t>
  </si>
  <si>
    <t>Net increase (decrease) in cash and cash equivalents</t>
  </si>
  <si>
    <t>Net cash provided by (used for) financing activities</t>
  </si>
  <si>
    <t>Other financing</t>
  </si>
  <si>
    <t>Pat says no more dividends</t>
  </si>
  <si>
    <t>Payment of dividends to stockholders</t>
  </si>
  <si>
    <t>Pat says no more stock re-purchase</t>
  </si>
  <si>
    <t>Repurchase of common stock</t>
  </si>
  <si>
    <t>Proceeds from sales of common stock through employee equity incentive plans</t>
  </si>
  <si>
    <t>Repayment of term debt and debt conversions</t>
  </si>
  <si>
    <t>I just used the same level as the previous year since it is going to need financing</t>
  </si>
  <si>
    <t>Issuance of term debt, net of issuance costs</t>
  </si>
  <si>
    <t>Proceeds from Mobileye IPO</t>
  </si>
  <si>
    <t>Partner contributions</t>
  </si>
  <si>
    <t>Payments on financial leases</t>
  </si>
  <si>
    <t>Issuance of commercial paper, net of issuance costs</t>
  </si>
  <si>
    <t>Cash flows provided by (used for) financing activities:</t>
  </si>
  <si>
    <t>Net cash used for investing activities</t>
  </si>
  <si>
    <t>Other investing</t>
  </si>
  <si>
    <t>Proceeds from divestitures</t>
  </si>
  <si>
    <t>Sales of equity investments</t>
  </si>
  <si>
    <t>Purchases of equity investments</t>
  </si>
  <si>
    <t>Maximizing cash utilization</t>
  </si>
  <si>
    <t>Maturities and sales of short-term investments</t>
  </si>
  <si>
    <t>Purchases of short-term investments</t>
  </si>
  <si>
    <t>Additions to held for sale NAND property, plant and equipment</t>
  </si>
  <si>
    <t>The CHIPS and EU chips act grants a 25% per plant (Link)</t>
  </si>
  <si>
    <t>Proceeds from capital related government incentives</t>
  </si>
  <si>
    <t>I left the assumption for cash to fund 5 plants upfront and then to use a historical high after</t>
  </si>
  <si>
    <t>Additions to property, plant and equipment</t>
  </si>
  <si>
    <t>Each fabs cost 25B</t>
  </si>
  <si>
    <t>Cash flows provided by (used for) investing activities:</t>
  </si>
  <si>
    <t>Net cash provided by operating activities</t>
  </si>
  <si>
    <t>Total adjustments</t>
  </si>
  <si>
    <t>Other assets and liabilties</t>
  </si>
  <si>
    <t>Income taxes</t>
  </si>
  <si>
    <t>Prepaid customer supply agreements</t>
  </si>
  <si>
    <t>People are not leaving anymore! Pat will save the day!</t>
  </si>
  <si>
    <t>Accrued compensation and benefits</t>
  </si>
  <si>
    <t>Accounts payable</t>
  </si>
  <si>
    <t>Inventories</t>
  </si>
  <si>
    <t>Accounts receivable</t>
  </si>
  <si>
    <t>Changes in assets and liabilities:</t>
  </si>
  <si>
    <t>(Gains) losses on divestitures</t>
  </si>
  <si>
    <t>(Gains) losses on equity investments, net</t>
  </si>
  <si>
    <t>Amortization of intangibles</t>
  </si>
  <si>
    <t>Restructuring and other charges</t>
  </si>
  <si>
    <t>8 years now</t>
  </si>
  <si>
    <t>Share-based compensation</t>
  </si>
  <si>
    <t>Depreciation</t>
  </si>
  <si>
    <t>Adjustments to reconcile net income to net cash provided by operating activities:</t>
  </si>
  <si>
    <t>Net income</t>
  </si>
  <si>
    <t>Cash flows provided by (used for) operating activities:</t>
  </si>
  <si>
    <t>Cash and cash equivalents, beginning of period</t>
  </si>
  <si>
    <t>Net Working Capital</t>
  </si>
  <si>
    <t>Total liabilities and stockholders' equity</t>
  </si>
  <si>
    <t>Total stockholders' equity</t>
  </si>
  <si>
    <t>Non-controlling interests</t>
  </si>
  <si>
    <t>Total Intel stockholders' equity</t>
  </si>
  <si>
    <t>Pat said no more dividends</t>
  </si>
  <si>
    <t>Retained earnings as revenue</t>
  </si>
  <si>
    <t>Retained earnings</t>
  </si>
  <si>
    <t>Accumulated and other comprehensive income (loss)</t>
  </si>
  <si>
    <t>Commitments and Contingencies (10,000 common stock issuance registered; 4,228 issued; 4,137 issued in 2022, 4,070 issued in 2021)</t>
  </si>
  <si>
    <t>Total Liabilities</t>
  </si>
  <si>
    <t>Other long-term liabilities</t>
  </si>
  <si>
    <t>Deferred income taxes</t>
  </si>
  <si>
    <t>Long-term income taxes payable</t>
  </si>
  <si>
    <t>Debt</t>
  </si>
  <si>
    <t>Total current liabilities</t>
  </si>
  <si>
    <t>Other accrued liabilities</t>
  </si>
  <si>
    <t>Income taxes payable</t>
  </si>
  <si>
    <t>+1 or longer year debt</t>
  </si>
  <si>
    <t>Short-term debt</t>
  </si>
  <si>
    <t>Revolver</t>
  </si>
  <si>
    <t>Current liabilities:</t>
  </si>
  <si>
    <t>Liabilities and stockholders' equity:</t>
  </si>
  <si>
    <t>Total assets</t>
  </si>
  <si>
    <t>Less: Cash needed to finance CAPEX and balance</t>
  </si>
  <si>
    <t>Other long-term assets</t>
  </si>
  <si>
    <t>Identified intangible assets, net</t>
  </si>
  <si>
    <t>Goodwill</t>
  </si>
  <si>
    <t>Sell everything not necessary</t>
  </si>
  <si>
    <t>Equity investments</t>
  </si>
  <si>
    <t>Contra Account</t>
  </si>
  <si>
    <t>Property, plant and equipment</t>
  </si>
  <si>
    <t>Property, plant and equipment, net</t>
  </si>
  <si>
    <t>Total current assets</t>
  </si>
  <si>
    <t>Other current assets</t>
  </si>
  <si>
    <t>Assets held for sale</t>
  </si>
  <si>
    <t>Keeping a historical low or modest assumption of CCG and NEX SKUs</t>
  </si>
  <si>
    <t>Accounts receivable, net</t>
  </si>
  <si>
    <t>Short-term investments</t>
  </si>
  <si>
    <t>Cash and cash equivalents</t>
  </si>
  <si>
    <t>mm</t>
  </si>
  <si>
    <t>Diluted</t>
  </si>
  <si>
    <t>Basic</t>
  </si>
  <si>
    <t xml:space="preserve">  </t>
  </si>
  <si>
    <t>Weight average shares of common stock outstanding</t>
  </si>
  <si>
    <t>Total comprehensive income attributable to Intel</t>
  </si>
  <si>
    <t>Less: comprehensive income (loss) attributable to non-controlling interests</t>
  </si>
  <si>
    <t>Total comprehensive income</t>
  </si>
  <si>
    <t>Other comprehensive income (loss)</t>
  </si>
  <si>
    <t>Translation adjustments and other</t>
  </si>
  <si>
    <t>Actuarial valuation and other pension benefits (expenses), net</t>
  </si>
  <si>
    <t>Net unrealized holding gains (losses) on derivatives</t>
  </si>
  <si>
    <t>Changes in other comprehensive income (loss), net of tax:</t>
  </si>
  <si>
    <t>diluted</t>
  </si>
  <si>
    <t>basic</t>
  </si>
  <si>
    <t>Earnings per share attributable to Intel</t>
  </si>
  <si>
    <t>Net income attributable to Intel</t>
  </si>
  <si>
    <t>-</t>
  </si>
  <si>
    <t>Less: Net income attributable to non-controlling interests</t>
  </si>
  <si>
    <t>Keeping a historical high for modest assumption of tax</t>
  </si>
  <si>
    <t>Tax rate</t>
  </si>
  <si>
    <t>Provision for (benefit from) taxes</t>
  </si>
  <si>
    <t>Income before taxes</t>
  </si>
  <si>
    <t>Other, net</t>
  </si>
  <si>
    <t>Bond Interest Schedule</t>
  </si>
  <si>
    <t>Minh's Issued Bonds Interest</t>
  </si>
  <si>
    <t>Interest expense</t>
  </si>
  <si>
    <t>Interest income</t>
  </si>
  <si>
    <t>Interest and other, net</t>
  </si>
  <si>
    <t>Gains (loss) on equity investments, net</t>
  </si>
  <si>
    <t>Operating income</t>
  </si>
  <si>
    <t>Operating expenses</t>
  </si>
  <si>
    <t>Restructuring charges rises during Q1 * 4 = estimated cost for the year</t>
  </si>
  <si>
    <t>Marketing, general and administrative</t>
  </si>
  <si>
    <t>Making expenses historic high to factor in the quick D&amp;A expense and copy Amazon's AWS and TSMC fab depreciation style</t>
  </si>
  <si>
    <t>Research and development</t>
  </si>
  <si>
    <t>I'm putting INTC at 60% to give it the worse case possible to see at what price would it be attractive.</t>
  </si>
  <si>
    <t>Gross margin</t>
  </si>
  <si>
    <t>AMD and historical Intel operates within the 45-47% COGS margin range. TSMC operates at 53%. NVIDIA operates with historical COGS % of 33% now 2%.</t>
  </si>
  <si>
    <t>Cost of Sales %</t>
  </si>
  <si>
    <t>Cost of sales</t>
  </si>
  <si>
    <t>Modest revenue guestimate for Intel's "Other" revenue</t>
  </si>
  <si>
    <t>Other</t>
  </si>
  <si>
    <t>Pat is saying IFS is on track to get +US$15B contract in the next 5 years (a lifetime of TSMC fab is depreciated over 5 years)</t>
  </si>
  <si>
    <t>IFS</t>
  </si>
  <si>
    <t>Accelerated Computing and Graphics</t>
  </si>
  <si>
    <t>MobilEye</t>
  </si>
  <si>
    <t>Network and Edge</t>
  </si>
  <si>
    <t>Data Center and AI</t>
  </si>
  <si>
    <t>Client Computing Group</t>
  </si>
  <si>
    <t>Net Revenue</t>
  </si>
  <si>
    <t>Growth %</t>
  </si>
  <si>
    <t>Revenue % Change</t>
  </si>
  <si>
    <t>?</t>
  </si>
  <si>
    <t>Other regions</t>
  </si>
  <si>
    <t>Taiwan</t>
  </si>
  <si>
    <t>Singapore</t>
  </si>
  <si>
    <t>US</t>
  </si>
  <si>
    <t>China</t>
  </si>
  <si>
    <t>Revenue by Region</t>
  </si>
  <si>
    <t>Intel Foundry Services (IFS)</t>
  </si>
  <si>
    <t>Revenue by Segment</t>
  </si>
  <si>
    <t xml:space="preserve"> </t>
  </si>
  <si>
    <t>Global Foundries</t>
  </si>
  <si>
    <t>Phoenix</t>
  </si>
  <si>
    <t>TSMC</t>
  </si>
  <si>
    <t xml:space="preserve">Texas </t>
  </si>
  <si>
    <t>Samsung</t>
  </si>
  <si>
    <t>Germany</t>
  </si>
  <si>
    <t>New Mexico</t>
  </si>
  <si>
    <t>Oregon</t>
  </si>
  <si>
    <t>Ohio 2</t>
  </si>
  <si>
    <t>Ohio 1</t>
  </si>
  <si>
    <t>Arizona</t>
  </si>
  <si>
    <t>Intel</t>
  </si>
  <si>
    <t>count</t>
  </si>
  <si>
    <t>Foundry Constructions in the US (CHIPS Act)</t>
  </si>
  <si>
    <t>Yes</t>
  </si>
  <si>
    <t>No</t>
  </si>
  <si>
    <t>PowerVia</t>
  </si>
  <si>
    <t>RibbonFet</t>
  </si>
  <si>
    <t>FinFET</t>
  </si>
  <si>
    <t>SuperFin</t>
  </si>
  <si>
    <t>FET</t>
  </si>
  <si>
    <t>14A</t>
  </si>
  <si>
    <t>18A</t>
  </si>
  <si>
    <t>20A</t>
  </si>
  <si>
    <t>3nm</t>
  </si>
  <si>
    <t>4nm</t>
  </si>
  <si>
    <t>7nm</t>
  </si>
  <si>
    <t>HVM</t>
  </si>
  <si>
    <t>3m</t>
  </si>
  <si>
    <t>10nm</t>
  </si>
  <si>
    <t>Manufacturing Ready</t>
  </si>
  <si>
    <t>IFS R&amp;D Schedule Assumptions</t>
  </si>
  <si>
    <t>units</t>
  </si>
  <si>
    <t>Year</t>
  </si>
  <si>
    <t>Cost of Debt</t>
  </si>
  <si>
    <t>2027 LT debt</t>
  </si>
  <si>
    <t>2026 LT debt</t>
  </si>
  <si>
    <t>2025 LT debt</t>
  </si>
  <si>
    <t>2024 LT debt</t>
  </si>
  <si>
    <t>2023 LT debt</t>
  </si>
  <si>
    <t>Current portion of long-term debt</t>
  </si>
  <si>
    <t>Long-term debt</t>
  </si>
  <si>
    <t>Hedge accounting fair value adjustments</t>
  </si>
  <si>
    <t>Unamortized premium/discount and issuance costs</t>
  </si>
  <si>
    <t>Total senior notes and other borrowings</t>
  </si>
  <si>
    <t>Maturity</t>
  </si>
  <si>
    <t>(millions)</t>
  </si>
  <si>
    <t>Q4</t>
  </si>
  <si>
    <t>Q3</t>
  </si>
  <si>
    <t>Q2</t>
  </si>
  <si>
    <t>Q1</t>
  </si>
  <si>
    <t>Quarter</t>
  </si>
  <si>
    <t>Amount</t>
  </si>
  <si>
    <t>3 Statement</t>
  </si>
  <si>
    <t>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</si>
</sst>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_);\(#,##0\);\-\-_);@_)"/>
    <numFmt numFmtId="169" formatCode="\2\4\Q0"/>
  </numFmts>
  <fonts count="25" x14ac:knownFonts="1"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FF"/>
      <name val="Aptos Display"/>
      <family val="2"/>
      <scheme val="major"/>
    </font>
    <font>
      <sz val="10"/>
      <name val="Aptos Display"/>
      <family val="2"/>
      <scheme val="major"/>
    </font>
    <font>
      <i/>
      <sz val="10"/>
      <color rgb="FF0000FF"/>
      <name val="Aptos Display"/>
      <family val="2"/>
      <scheme val="major"/>
    </font>
    <font>
      <i/>
      <sz val="10"/>
      <color theme="1"/>
      <name val="Aptos Display"/>
      <family val="2"/>
      <scheme val="major"/>
    </font>
    <font>
      <i/>
      <sz val="10"/>
      <name val="Aptos Display"/>
      <family val="2"/>
      <scheme val="major"/>
    </font>
    <font>
      <b/>
      <sz val="10"/>
      <color theme="1"/>
      <name val="Aptos Display"/>
      <family val="2"/>
      <scheme val="major"/>
    </font>
    <font>
      <b/>
      <sz val="10"/>
      <name val="Aptos Display"/>
      <family val="2"/>
      <scheme val="major"/>
    </font>
    <font>
      <sz val="10"/>
      <color rgb="FFC00000"/>
      <name val="Aptos Display"/>
      <family val="2"/>
      <scheme val="major"/>
    </font>
    <font>
      <u/>
      <sz val="10"/>
      <color theme="10"/>
      <name val="Aptos Narrow"/>
      <family val="2"/>
      <scheme val="minor"/>
    </font>
    <font>
      <i/>
      <u/>
      <sz val="10"/>
      <color rgb="FFC00000"/>
      <name val="Aptos Display"/>
      <family val="2"/>
      <scheme val="major"/>
    </font>
    <font>
      <sz val="10"/>
      <color rgb="FFFF0000"/>
      <name val="Aptos Display"/>
      <family val="2"/>
      <scheme val="major"/>
    </font>
    <font>
      <b/>
      <sz val="10"/>
      <color rgb="FFC00000"/>
      <name val="Aptos Display"/>
      <family val="2"/>
      <scheme val="major"/>
    </font>
    <font>
      <b/>
      <i/>
      <sz val="10"/>
      <color theme="1"/>
      <name val="Aptos Display"/>
      <family val="2"/>
      <scheme val="major"/>
    </font>
    <font>
      <b/>
      <sz val="10"/>
      <color theme="0"/>
      <name val="Aptos Display"/>
      <family val="2"/>
      <scheme val="major"/>
    </font>
    <font>
      <u/>
      <sz val="10"/>
      <color rgb="FF0000FF"/>
      <name val="Aptos Display"/>
      <family val="2"/>
      <scheme val="major"/>
    </font>
    <font>
      <u/>
      <sz val="10"/>
      <name val="Aptos Display"/>
      <family val="2"/>
      <scheme val="major"/>
    </font>
    <font>
      <u val="singleAccounting"/>
      <sz val="10"/>
      <name val="Aptos Display"/>
      <family val="2"/>
      <scheme val="major"/>
    </font>
    <font>
      <u val="singleAccounting"/>
      <sz val="10"/>
      <color rgb="FF0000FF"/>
      <name val="Aptos Display"/>
      <family val="2"/>
      <scheme val="major"/>
    </font>
    <font>
      <i/>
      <sz val="10"/>
      <color rgb="FFC00000"/>
      <name val="Aptos Display"/>
      <family val="2"/>
      <scheme val="major"/>
    </font>
    <font>
      <i/>
      <u val="singleAccounting"/>
      <sz val="10"/>
      <name val="Aptos Display"/>
      <family val="2"/>
      <scheme val="major"/>
    </font>
    <font>
      <b/>
      <sz val="10"/>
      <color rgb="FF0000FF"/>
      <name val="Aptos Display"/>
      <family val="2"/>
      <scheme val="major"/>
    </font>
    <font>
      <u/>
      <sz val="10"/>
      <color rgb="FF96607D"/>
      <name val="Aptos Display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E9F7"/>
        <bgColor rgb="FFDBE9F7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43" fontId="4" fillId="0" borderId="0" xfId="1" applyNumberFormat="1" applyFont="1" applyAlignment="1">
      <alignment vertical="center"/>
    </xf>
    <xf numFmtId="43" fontId="2" fillId="0" borderId="0" xfId="1" applyNumberFormat="1" applyFont="1"/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10" fontId="7" fillId="0" borderId="0" xfId="1" applyNumberFormat="1" applyFont="1" applyAlignment="1">
      <alignment vertical="center"/>
    </xf>
    <xf numFmtId="43" fontId="6" fillId="0" borderId="0" xfId="1" applyNumberFormat="1" applyFont="1" applyAlignment="1">
      <alignment vertical="center"/>
    </xf>
    <xf numFmtId="43" fontId="7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/>
    </xf>
    <xf numFmtId="43" fontId="8" fillId="0" borderId="0" xfId="1" applyNumberFormat="1" applyFont="1"/>
    <xf numFmtId="43" fontId="9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/>
    <xf numFmtId="43" fontId="2" fillId="0" borderId="0" xfId="2" applyFont="1"/>
    <xf numFmtId="43" fontId="8" fillId="0" borderId="0" xfId="2" applyFont="1"/>
    <xf numFmtId="0" fontId="8" fillId="0" borderId="0" xfId="1" applyFont="1" applyAlignment="1">
      <alignment horizontal="left" vertical="center"/>
    </xf>
    <xf numFmtId="0" fontId="12" fillId="0" borderId="0" xfId="3" applyFont="1"/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43" fontId="15" fillId="0" borderId="0" xfId="1" applyNumberFormat="1" applyFont="1" applyAlignment="1">
      <alignment vertical="center"/>
    </xf>
    <xf numFmtId="43" fontId="2" fillId="0" borderId="0" xfId="1" applyNumberFormat="1" applyFont="1" applyAlignment="1">
      <alignment vertical="center"/>
    </xf>
    <xf numFmtId="43" fontId="8" fillId="0" borderId="0" xfId="1" applyNumberFormat="1" applyFont="1" applyAlignment="1">
      <alignment vertical="center"/>
    </xf>
    <xf numFmtId="43" fontId="4" fillId="0" borderId="0" xfId="1" applyNumberFormat="1" applyFont="1" applyAlignment="1">
      <alignment horizontal="left" vertical="center"/>
    </xf>
    <xf numFmtId="43" fontId="2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0" fillId="0" borderId="0" xfId="1" quotePrefix="1" applyFont="1" applyAlignment="1">
      <alignment vertical="center"/>
    </xf>
    <xf numFmtId="43" fontId="3" fillId="0" borderId="0" xfId="1" applyNumberFormat="1" applyFont="1" applyAlignment="1">
      <alignment vertical="center"/>
    </xf>
    <xf numFmtId="43" fontId="16" fillId="0" borderId="0" xfId="1" applyNumberFormat="1" applyFont="1" applyAlignment="1">
      <alignment vertical="center"/>
    </xf>
    <xf numFmtId="43" fontId="14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 indent="2"/>
    </xf>
    <xf numFmtId="0" fontId="2" fillId="0" borderId="0" xfId="1" applyFont="1" applyAlignment="1">
      <alignment horizontal="left" vertical="center" indent="1"/>
    </xf>
    <xf numFmtId="43" fontId="3" fillId="0" borderId="0" xfId="2" applyFont="1" applyAlignment="1">
      <alignment vertical="center"/>
    </xf>
    <xf numFmtId="43" fontId="4" fillId="0" borderId="0" xfId="1" applyNumberFormat="1" applyFont="1" applyAlignment="1">
      <alignment horizontal="right" vertical="center"/>
    </xf>
    <xf numFmtId="10" fontId="17" fillId="2" borderId="1" xfId="1" applyNumberFormat="1" applyFont="1" applyFill="1" applyBorder="1" applyAlignment="1">
      <alignment vertical="center"/>
    </xf>
    <xf numFmtId="10" fontId="17" fillId="2" borderId="1" xfId="1" applyNumberFormat="1" applyFont="1" applyFill="1" applyBorder="1" applyAlignment="1">
      <alignment horizontal="right" vertical="center"/>
    </xf>
    <xf numFmtId="10" fontId="18" fillId="0" borderId="0" xfId="1" applyNumberFormat="1" applyFont="1" applyAlignment="1">
      <alignment vertical="center"/>
    </xf>
    <xf numFmtId="0" fontId="3" fillId="0" borderId="0" xfId="1" applyFont="1" applyAlignment="1">
      <alignment horizontal="right" vertical="center"/>
    </xf>
    <xf numFmtId="43" fontId="2" fillId="0" borderId="0" xfId="1" applyNumberFormat="1" applyFont="1" applyAlignment="1">
      <alignment horizontal="right" vertical="center"/>
    </xf>
    <xf numFmtId="43" fontId="5" fillId="0" borderId="0" xfId="1" applyNumberFormat="1" applyFont="1" applyAlignment="1">
      <alignment vertical="center"/>
    </xf>
    <xf numFmtId="0" fontId="6" fillId="0" borderId="0" xfId="1" applyFont="1" applyAlignment="1">
      <alignment horizontal="left" vertical="center" indent="1"/>
    </xf>
    <xf numFmtId="0" fontId="8" fillId="0" borderId="0" xfId="1" applyFont="1" applyAlignment="1">
      <alignment horizontal="right" vertical="center"/>
    </xf>
    <xf numFmtId="43" fontId="19" fillId="0" borderId="0" xfId="1" applyNumberFormat="1" applyFont="1" applyAlignment="1">
      <alignment vertical="center"/>
    </xf>
    <xf numFmtId="43" fontId="20" fillId="2" borderId="1" xfId="1" applyNumberFormat="1" applyFont="1" applyFill="1" applyBorder="1" applyAlignment="1">
      <alignment vertical="center"/>
    </xf>
    <xf numFmtId="0" fontId="21" fillId="0" borderId="0" xfId="1" applyFont="1" applyAlignment="1">
      <alignment vertical="center"/>
    </xf>
    <xf numFmtId="9" fontId="3" fillId="2" borderId="1" xfId="1" applyNumberFormat="1" applyFont="1" applyFill="1" applyBorder="1" applyAlignment="1">
      <alignment vertical="center"/>
    </xf>
    <xf numFmtId="9" fontId="7" fillId="0" borderId="0" xfId="1" applyNumberFormat="1" applyFont="1" applyAlignment="1">
      <alignment vertical="center"/>
    </xf>
    <xf numFmtId="43" fontId="22" fillId="0" borderId="0" xfId="1" applyNumberFormat="1" applyFont="1" applyAlignment="1">
      <alignment vertical="center"/>
    </xf>
    <xf numFmtId="10" fontId="2" fillId="0" borderId="0" xfId="1" applyNumberFormat="1" applyFont="1"/>
    <xf numFmtId="9" fontId="10" fillId="0" borderId="0" xfId="1" applyNumberFormat="1" applyFont="1"/>
    <xf numFmtId="9" fontId="2" fillId="0" borderId="0" xfId="1" applyNumberFormat="1" applyFont="1" applyAlignment="1">
      <alignment vertical="center"/>
    </xf>
    <xf numFmtId="9" fontId="2" fillId="0" borderId="0" xfId="1" applyNumberFormat="1" applyFont="1"/>
    <xf numFmtId="9" fontId="23" fillId="3" borderId="2" xfId="1" applyNumberFormat="1" applyFont="1" applyFill="1" applyBorder="1" applyAlignment="1">
      <alignment vertical="center"/>
    </xf>
    <xf numFmtId="9" fontId="8" fillId="3" borderId="2" xfId="1" applyNumberFormat="1" applyFont="1" applyFill="1" applyBorder="1" applyAlignment="1">
      <alignment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vertical="center"/>
    </xf>
    <xf numFmtId="9" fontId="7" fillId="0" borderId="0" xfId="1" applyNumberFormat="1" applyFont="1" applyAlignment="1">
      <alignment horizontal="right" vertical="center"/>
    </xf>
    <xf numFmtId="9" fontId="4" fillId="0" borderId="0" xfId="1" applyNumberFormat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 indent="1"/>
    </xf>
    <xf numFmtId="0" fontId="9" fillId="0" borderId="5" xfId="1" applyFont="1" applyBorder="1" applyAlignment="1">
      <alignment horizontal="right" vertical="center"/>
    </xf>
    <xf numFmtId="0" fontId="4" fillId="0" borderId="5" xfId="1" applyFont="1" applyBorder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left" vertical="center"/>
    </xf>
    <xf numFmtId="0" fontId="8" fillId="0" borderId="5" xfId="1" applyFont="1" applyBorder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left" vertical="center" indent="1"/>
    </xf>
    <xf numFmtId="0" fontId="9" fillId="0" borderId="8" xfId="1" applyFont="1" applyBorder="1" applyAlignment="1">
      <alignment horizontal="right" vertical="center"/>
    </xf>
    <xf numFmtId="0" fontId="4" fillId="0" borderId="8" xfId="1" applyFont="1" applyBorder="1" applyAlignment="1">
      <alignment horizontal="right" vertical="center"/>
    </xf>
    <xf numFmtId="0" fontId="2" fillId="0" borderId="8" xfId="1" applyFont="1" applyBorder="1" applyAlignment="1">
      <alignment horizontal="right" vertical="center"/>
    </xf>
    <xf numFmtId="0" fontId="2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/>
    </xf>
    <xf numFmtId="0" fontId="2" fillId="3" borderId="2" xfId="1" applyFont="1" applyFill="1" applyBorder="1" applyAlignment="1">
      <alignment horizontal="right" vertical="center"/>
    </xf>
    <xf numFmtId="0" fontId="6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9" fontId="3" fillId="0" borderId="0" xfId="1" applyNumberFormat="1" applyFont="1" applyAlignment="1">
      <alignment horizontal="right" vertical="center"/>
    </xf>
    <xf numFmtId="9" fontId="3" fillId="0" borderId="0" xfId="1" applyNumberFormat="1" applyFont="1" applyAlignment="1">
      <alignment vertical="center"/>
    </xf>
    <xf numFmtId="43" fontId="3" fillId="0" borderId="0" xfId="1" applyNumberFormat="1" applyFont="1" applyAlignment="1">
      <alignment horizontal="right" vertical="center"/>
    </xf>
    <xf numFmtId="0" fontId="5" fillId="0" borderId="0" xfId="1" applyFont="1" applyAlignment="1">
      <alignment vertical="center"/>
    </xf>
    <xf numFmtId="0" fontId="2" fillId="3" borderId="2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0" fontId="8" fillId="3" borderId="2" xfId="1" applyFont="1" applyFill="1" applyBorder="1"/>
    <xf numFmtId="164" fontId="2" fillId="3" borderId="2" xfId="1" applyNumberFormat="1" applyFont="1" applyFill="1" applyBorder="1" applyAlignment="1">
      <alignment horizontal="right"/>
    </xf>
    <xf numFmtId="164" fontId="8" fillId="3" borderId="2" xfId="1" applyNumberFormat="1" applyFont="1" applyFill="1" applyBorder="1"/>
    <xf numFmtId="0" fontId="2" fillId="0" borderId="0" xfId="1" applyFont="1" applyAlignment="1">
      <alignment vertical="center" wrapText="1"/>
    </xf>
    <xf numFmtId="10" fontId="8" fillId="0" borderId="0" xfId="1" applyNumberFormat="1" applyFont="1"/>
    <xf numFmtId="10" fontId="8" fillId="0" borderId="10" xfId="1" applyNumberFormat="1" applyFont="1" applyBorder="1"/>
    <xf numFmtId="10" fontId="8" fillId="0" borderId="11" xfId="1" applyNumberFormat="1" applyFont="1" applyBorder="1"/>
    <xf numFmtId="43" fontId="2" fillId="0" borderId="12" xfId="1" applyNumberFormat="1" applyFont="1" applyBorder="1"/>
    <xf numFmtId="10" fontId="2" fillId="0" borderId="12" xfId="1" applyNumberFormat="1" applyFont="1" applyBorder="1"/>
    <xf numFmtId="43" fontId="8" fillId="0" borderId="12" xfId="1" applyNumberFormat="1" applyFont="1" applyBorder="1"/>
    <xf numFmtId="43" fontId="3" fillId="0" borderId="12" xfId="1" applyNumberFormat="1" applyFont="1" applyBorder="1"/>
    <xf numFmtId="10" fontId="3" fillId="0" borderId="12" xfId="1" applyNumberFormat="1" applyFont="1" applyBorder="1"/>
    <xf numFmtId="43" fontId="3" fillId="0" borderId="0" xfId="1" applyNumberFormat="1" applyFont="1"/>
    <xf numFmtId="10" fontId="3" fillId="0" borderId="0" xfId="1" applyNumberFormat="1" applyFont="1"/>
    <xf numFmtId="0" fontId="8" fillId="4" borderId="0" xfId="1" applyFont="1" applyFill="1" applyAlignment="1">
      <alignment horizontal="center" vertical="center"/>
    </xf>
    <xf numFmtId="43" fontId="2" fillId="4" borderId="0" xfId="1" applyNumberFormat="1" applyFont="1" applyFill="1"/>
    <xf numFmtId="43" fontId="8" fillId="4" borderId="0" xfId="1" applyNumberFormat="1" applyFont="1" applyFill="1"/>
    <xf numFmtId="43" fontId="3" fillId="4" borderId="0" xfId="1" applyNumberFormat="1" applyFont="1" applyFill="1"/>
    <xf numFmtId="10" fontId="3" fillId="4" borderId="0" xfId="1" applyNumberFormat="1" applyFont="1" applyFill="1"/>
    <xf numFmtId="0" fontId="8" fillId="0" borderId="0" xfId="1" applyFont="1" applyAlignment="1">
      <alignment horizontal="center" vertical="center"/>
    </xf>
    <xf numFmtId="0" fontId="2" fillId="0" borderId="0" xfId="1" applyFont="1"/>
    <xf numFmtId="0" fontId="8" fillId="0" borderId="0" xfId="1" applyFont="1" applyAlignment="1">
      <alignment horizontal="center" vertical="center"/>
    </xf>
    <xf numFmtId="0" fontId="4" fillId="0" borderId="0" xfId="1" applyFont="1"/>
    <xf numFmtId="0" fontId="8" fillId="4" borderId="0" xfId="1" applyFont="1" applyFill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1" applyFont="1"/>
    <xf numFmtId="0" fontId="2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4" fillId="0" borderId="12" xfId="1" applyFont="1" applyBorder="1"/>
    <xf numFmtId="0" fontId="2" fillId="0" borderId="12" xfId="1" applyFont="1" applyBorder="1" applyAlignment="1">
      <alignment horizontal="center"/>
    </xf>
    <xf numFmtId="0" fontId="4" fillId="0" borderId="13" xfId="1" applyFont="1" applyBorder="1"/>
    <xf numFmtId="0" fontId="2" fillId="0" borderId="1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right"/>
    </xf>
    <xf numFmtId="0" fontId="2" fillId="0" borderId="12" xfId="1" applyFont="1" applyBorder="1"/>
    <xf numFmtId="0" fontId="2" fillId="0" borderId="0" xfId="1" applyFont="1" applyAlignment="1">
      <alignment wrapText="1"/>
    </xf>
    <xf numFmtId="0" fontId="24" fillId="0" borderId="0" xfId="1" applyFont="1"/>
    <xf numFmtId="43" fontId="20" fillId="2" borderId="0" xfId="1" applyNumberFormat="1" applyFont="1" applyFill="1" applyBorder="1" applyAlignment="1">
      <alignment vertical="center"/>
    </xf>
    <xf numFmtId="169" fontId="6" fillId="5" borderId="2" xfId="1" applyNumberFormat="1" applyFont="1" applyFill="1" applyBorder="1" applyAlignment="1">
      <alignment horizontal="center"/>
    </xf>
  </cellXfs>
  <cellStyles count="4">
    <cellStyle name="Comma 2" xfId="2" xr:uid="{770CEB03-298A-4663-B16F-7A0BB3E6BE88}"/>
    <cellStyle name="Hyperlink" xfId="3" builtinId="8"/>
    <cellStyle name="Normal" xfId="0" builtinId="0"/>
    <cellStyle name="Normal 2" xfId="1" xr:uid="{7842A33C-FF7C-46AC-85BB-3EA8C34E5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65317</xdr:colOff>
      <xdr:row>141</xdr:row>
      <xdr:rowOff>34016</xdr:rowOff>
    </xdr:from>
    <xdr:to>
      <xdr:col>34</xdr:col>
      <xdr:colOff>544286</xdr:colOff>
      <xdr:row>156</xdr:row>
      <xdr:rowOff>92809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5595A5-28AF-4349-A1A7-911A3DED1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15173" y="21587732"/>
          <a:ext cx="5050969" cy="2508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122467</xdr:colOff>
      <xdr:row>124</xdr:row>
      <xdr:rowOff>130750</xdr:rowOff>
    </xdr:from>
    <xdr:to>
      <xdr:col>34</xdr:col>
      <xdr:colOff>601436</xdr:colOff>
      <xdr:row>141</xdr:row>
      <xdr:rowOff>108621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0F77888-57A6-4141-9102-C4888C18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72323" y="19398466"/>
          <a:ext cx="5050969" cy="2263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65317</xdr:colOff>
      <xdr:row>112</xdr:row>
      <xdr:rowOff>65319</xdr:rowOff>
    </xdr:from>
    <xdr:to>
      <xdr:col>34</xdr:col>
      <xdr:colOff>544286</xdr:colOff>
      <xdr:row>124</xdr:row>
      <xdr:rowOff>120989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CA52AD7-19FA-4F1A-BEC2-83D4E7729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15173" y="17373603"/>
          <a:ext cx="5050969" cy="201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nhv\OneDrive\Documents\GitHub\modelz\INTC.xlsx" TargetMode="External"/><Relationship Id="rId1" Type="http://schemas.openxmlformats.org/officeDocument/2006/relationships/externalLinkPath" Target="IN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DCF Valuation"/>
      <sheetName val="Multiples Valuation"/>
      <sheetName val="df"/>
      <sheetName val="Marketdf"/>
      <sheetName val="CPUdf"/>
      <sheetName val="GPUdf"/>
      <sheetName val="ServerCPUdf"/>
      <sheetName val="ServerGPUdf"/>
      <sheetName val="Appendix"/>
    </sheetNames>
    <sheetDataSet>
      <sheetData sheetId="0" refreshError="1"/>
      <sheetData sheetId="1">
        <row r="6">
          <cell r="F6">
            <v>0.1</v>
          </cell>
          <cell r="G6">
            <v>0.1</v>
          </cell>
          <cell r="H6">
            <v>0.1</v>
          </cell>
          <cell r="I6">
            <v>0.1</v>
          </cell>
          <cell r="J6">
            <v>0.1</v>
          </cell>
          <cell r="K6">
            <v>0.1</v>
          </cell>
          <cell r="L6" t="str">
            <v>Could only go up from here. AMD forgot to run their CCG operations.</v>
          </cell>
        </row>
        <row r="7">
          <cell r="F7">
            <v>0.02</v>
          </cell>
          <cell r="G7">
            <v>0.05</v>
          </cell>
          <cell r="H7">
            <v>0.05</v>
          </cell>
          <cell r="I7">
            <v>0.05</v>
          </cell>
          <cell r="J7">
            <v>0.05</v>
          </cell>
          <cell r="K7">
            <v>0.05</v>
          </cell>
          <cell r="L7" t="str">
            <v>On the assumption that OneAPI could run binary with NVIDIA. And Gaudi 3 will cater to the excess demand. Not to mention Gaudi could even beat H100.</v>
          </cell>
        </row>
        <row r="8">
          <cell r="F8">
            <v>0.02</v>
          </cell>
          <cell r="G8">
            <v>0.02</v>
          </cell>
          <cell r="H8">
            <v>0.02</v>
          </cell>
          <cell r="I8">
            <v>0.02</v>
          </cell>
          <cell r="J8">
            <v>0.02</v>
          </cell>
          <cell r="K8">
            <v>0.02</v>
          </cell>
          <cell r="L8" t="str">
            <v>Some humble forecast. On the even that Gaudi would pull in more demand for HPC networking</v>
          </cell>
        </row>
        <row r="9">
          <cell r="F9">
            <v>0.08</v>
          </cell>
          <cell r="G9">
            <v>0.02</v>
          </cell>
          <cell r="H9">
            <v>0.02</v>
          </cell>
          <cell r="I9">
            <v>0.02</v>
          </cell>
          <cell r="J9">
            <v>0.02</v>
          </cell>
          <cell r="K9">
            <v>0.02</v>
          </cell>
          <cell r="L9" t="str">
            <v>MobilEye seems to do well and continue. Keeping a modest assumption</v>
          </cell>
        </row>
        <row r="10">
          <cell r="F10">
            <v>0.15</v>
          </cell>
          <cell r="G10">
            <v>0.15</v>
          </cell>
          <cell r="H10">
            <v>0.15</v>
          </cell>
          <cell r="I10">
            <v>0.15</v>
          </cell>
          <cell r="J10">
            <v>0.15</v>
          </cell>
          <cell r="K10">
            <v>0.15</v>
          </cell>
          <cell r="L10" t="str">
            <v>Accelerated computing will be split into DCAI and CCG**</v>
          </cell>
        </row>
        <row r="13">
          <cell r="F13">
            <v>156755</v>
          </cell>
          <cell r="G13">
            <v>167727.85</v>
          </cell>
          <cell r="H13">
            <v>179468.79950000002</v>
          </cell>
          <cell r="I13">
            <v>192031.61546500004</v>
          </cell>
          <cell r="J13">
            <v>205473.82854755005</v>
          </cell>
          <cell r="K13">
            <v>219856.99654587856</v>
          </cell>
        </row>
        <row r="21">
          <cell r="F21">
            <v>0.02</v>
          </cell>
          <cell r="G21">
            <v>0.1</v>
          </cell>
          <cell r="H21">
            <v>0.15</v>
          </cell>
          <cell r="I21">
            <v>0.2</v>
          </cell>
          <cell r="J21">
            <v>0.3</v>
          </cell>
          <cell r="K21">
            <v>0.3</v>
          </cell>
        </row>
        <row r="34">
          <cell r="D34">
            <v>10</v>
          </cell>
        </row>
        <row r="48">
          <cell r="C48">
            <v>4.6839214477478359E-2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onomist.com/special-report/2023/03/06/taiwans-dominance-of-the-chip-industry-makes-it-more-import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1FBD-E890-4BA0-8646-3C9136366DAD}">
  <dimension ref="A1"/>
  <sheetViews>
    <sheetView workbookViewId="0">
      <selection activeCell="A2" sqref="A2"/>
    </sheetView>
  </sheetViews>
  <sheetFormatPr defaultRowHeight="14.8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78D8-1A01-41F3-A01F-3057ADDD38F9}">
  <sheetPr>
    <pageSetUpPr autoPageBreaks="0"/>
  </sheetPr>
  <dimension ref="A1:AL984"/>
  <sheetViews>
    <sheetView showGridLines="0" tabSelected="1" zoomScale="85" zoomScaleNormal="85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B51" sqref="B51:J51"/>
    </sheetView>
  </sheetViews>
  <sheetFormatPr defaultColWidth="12.44140625" defaultRowHeight="14.95" customHeight="1" outlineLevelRow="1" outlineLevelCol="1" x14ac:dyDescent="0.25"/>
  <cols>
    <col min="1" max="1" width="1.6640625" style="1" customWidth="1"/>
    <col min="2" max="2" width="66.109375" style="1" customWidth="1"/>
    <col min="3" max="3" width="10.6640625" style="1" customWidth="1"/>
    <col min="4" max="4" width="11.44140625" style="1" customWidth="1" outlineLevel="1"/>
    <col min="5" max="9" width="13.33203125" style="1" customWidth="1" outlineLevel="1"/>
    <col min="10" max="17" width="13.33203125" style="1" customWidth="1"/>
    <col min="18" max="20" width="13.33203125" style="1" customWidth="1" outlineLevel="1"/>
    <col min="21" max="22" width="11.44140625" style="1" customWidth="1"/>
    <col min="23" max="38" width="8.88671875" style="1" customWidth="1"/>
    <col min="39" max="16384" width="12.44140625" style="1"/>
  </cols>
  <sheetData>
    <row r="1" spans="1:38" ht="12.7" customHeight="1" x14ac:dyDescent="0.25">
      <c r="A1" s="94"/>
      <c r="B1" s="3"/>
      <c r="C1" s="3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2.7" customHeight="1" x14ac:dyDescent="0.25">
      <c r="A2" s="3"/>
      <c r="B2" s="93" t="s">
        <v>202</v>
      </c>
      <c r="C2" s="92" t="s">
        <v>201</v>
      </c>
      <c r="D2" s="91">
        <v>2018</v>
      </c>
      <c r="E2" s="91">
        <f>D2+1</f>
        <v>2019</v>
      </c>
      <c r="F2" s="91">
        <f>E2+1</f>
        <v>2020</v>
      </c>
      <c r="G2" s="91">
        <f>F2+1</f>
        <v>2021</v>
      </c>
      <c r="H2" s="91">
        <f>G2+1</f>
        <v>2022</v>
      </c>
      <c r="I2" s="91">
        <f>H2+1</f>
        <v>2023</v>
      </c>
      <c r="J2" s="91">
        <f>I2+1</f>
        <v>2024</v>
      </c>
      <c r="K2" s="130">
        <v>1</v>
      </c>
      <c r="L2" s="130">
        <f>+K2+1</f>
        <v>2</v>
      </c>
      <c r="M2" s="130">
        <f t="shared" ref="M2:N2" si="0">+L2+1</f>
        <v>3</v>
      </c>
      <c r="N2" s="130">
        <f t="shared" si="0"/>
        <v>4</v>
      </c>
      <c r="O2" s="91">
        <f>J2+1</f>
        <v>2025</v>
      </c>
      <c r="P2" s="91">
        <f>O2+1</f>
        <v>2026</v>
      </c>
      <c r="Q2" s="91">
        <f>P2+1</f>
        <v>2027</v>
      </c>
      <c r="R2" s="91">
        <f>Q2+1</f>
        <v>2028</v>
      </c>
      <c r="S2" s="91">
        <f>R2+1</f>
        <v>2029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2.7" customHeight="1" x14ac:dyDescent="0.25">
      <c r="A3" s="3"/>
      <c r="B3" s="8"/>
      <c r="C3" s="90"/>
      <c r="D3" s="8"/>
      <c r="E3" s="8"/>
      <c r="F3" s="8"/>
      <c r="G3" s="8"/>
      <c r="H3" s="8"/>
      <c r="I3" s="8"/>
      <c r="J3" s="89"/>
      <c r="K3" s="89"/>
      <c r="L3" s="89"/>
      <c r="M3" s="89"/>
      <c r="N3" s="89"/>
      <c r="O3" s="8"/>
      <c r="P3" s="8"/>
      <c r="Q3" s="8"/>
      <c r="R3" s="8"/>
      <c r="S3" s="8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2.7" customHeight="1" x14ac:dyDescent="0.25">
      <c r="A4" s="16" t="s">
        <v>4</v>
      </c>
      <c r="B4" s="59" t="s">
        <v>200</v>
      </c>
      <c r="C4" s="88"/>
      <c r="D4" s="88"/>
      <c r="E4" s="88"/>
      <c r="F4" s="88"/>
      <c r="G4" s="88"/>
      <c r="H4" s="88"/>
      <c r="I4" s="88"/>
      <c r="J4" s="59"/>
      <c r="K4" s="59"/>
      <c r="L4" s="59"/>
      <c r="M4" s="59"/>
      <c r="N4" s="59"/>
      <c r="O4" s="88"/>
      <c r="P4" s="88"/>
      <c r="Q4" s="88"/>
      <c r="R4" s="88"/>
      <c r="S4" s="88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2.7" customHeight="1" x14ac:dyDescent="0.25">
      <c r="A5" s="3"/>
      <c r="B5" s="35" t="s">
        <v>199</v>
      </c>
      <c r="C5" s="3"/>
      <c r="D5" s="41" t="s">
        <v>198</v>
      </c>
      <c r="E5" s="41" t="s">
        <v>198</v>
      </c>
      <c r="F5" s="41" t="s">
        <v>198</v>
      </c>
      <c r="G5" s="41" t="s">
        <v>195</v>
      </c>
      <c r="H5" s="41" t="s">
        <v>194</v>
      </c>
      <c r="I5" s="41" t="s">
        <v>197</v>
      </c>
      <c r="J5" s="41" t="s">
        <v>192</v>
      </c>
      <c r="K5" s="41" t="s">
        <v>192</v>
      </c>
      <c r="L5" s="41" t="s">
        <v>192</v>
      </c>
      <c r="M5" s="41" t="s">
        <v>192</v>
      </c>
      <c r="N5" s="41" t="s">
        <v>192</v>
      </c>
      <c r="O5" s="41" t="s">
        <v>191</v>
      </c>
      <c r="P5" s="41" t="s">
        <v>191</v>
      </c>
      <c r="Q5" s="41" t="s">
        <v>190</v>
      </c>
      <c r="R5" s="41" t="s">
        <v>190</v>
      </c>
      <c r="S5" s="41" t="s">
        <v>190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2.7" customHeight="1" x14ac:dyDescent="0.25">
      <c r="A6" s="3"/>
      <c r="B6" s="35" t="s">
        <v>196</v>
      </c>
      <c r="C6" s="3"/>
      <c r="D6" s="41" t="s">
        <v>123</v>
      </c>
      <c r="E6" s="41" t="s">
        <v>123</v>
      </c>
      <c r="F6" s="41" t="s">
        <v>123</v>
      </c>
      <c r="G6" s="41" t="s">
        <v>123</v>
      </c>
      <c r="H6" s="41" t="s">
        <v>123</v>
      </c>
      <c r="I6" s="41" t="s">
        <v>195</v>
      </c>
      <c r="J6" s="41" t="s">
        <v>194</v>
      </c>
      <c r="K6" s="41" t="s">
        <v>194</v>
      </c>
      <c r="L6" s="41" t="s">
        <v>194</v>
      </c>
      <c r="M6" s="41" t="s">
        <v>194</v>
      </c>
      <c r="N6" s="41" t="s">
        <v>194</v>
      </c>
      <c r="O6" s="41" t="s">
        <v>193</v>
      </c>
      <c r="P6" s="41" t="s">
        <v>192</v>
      </c>
      <c r="Q6" s="41" t="s">
        <v>191</v>
      </c>
      <c r="R6" s="41" t="s">
        <v>190</v>
      </c>
      <c r="S6" s="41" t="s">
        <v>190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2.7" customHeight="1" x14ac:dyDescent="0.25">
      <c r="A7" s="3"/>
      <c r="B7" s="35" t="s">
        <v>189</v>
      </c>
      <c r="C7" s="3"/>
      <c r="D7" s="41" t="s">
        <v>123</v>
      </c>
      <c r="E7" s="41" t="s">
        <v>123</v>
      </c>
      <c r="F7" s="41" t="s">
        <v>188</v>
      </c>
      <c r="G7" s="41" t="s">
        <v>188</v>
      </c>
      <c r="H7" s="41" t="s">
        <v>188</v>
      </c>
      <c r="I7" s="41" t="s">
        <v>187</v>
      </c>
      <c r="J7" s="41" t="s">
        <v>186</v>
      </c>
      <c r="K7" s="41" t="s">
        <v>186</v>
      </c>
      <c r="L7" s="41" t="s">
        <v>186</v>
      </c>
      <c r="M7" s="41" t="s">
        <v>186</v>
      </c>
      <c r="N7" s="41" t="s">
        <v>186</v>
      </c>
      <c r="O7" s="41" t="s">
        <v>186</v>
      </c>
      <c r="P7" s="41" t="s">
        <v>186</v>
      </c>
      <c r="Q7" s="41" t="s">
        <v>186</v>
      </c>
      <c r="R7" s="41" t="s">
        <v>186</v>
      </c>
      <c r="S7" s="41" t="s">
        <v>186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2.7" customHeight="1" x14ac:dyDescent="0.25">
      <c r="A8" s="3"/>
      <c r="B8" s="35" t="s">
        <v>185</v>
      </c>
      <c r="C8" s="3"/>
      <c r="D8" s="41" t="s">
        <v>184</v>
      </c>
      <c r="E8" s="41" t="s">
        <v>184</v>
      </c>
      <c r="F8" s="41" t="s">
        <v>184</v>
      </c>
      <c r="G8" s="41" t="s">
        <v>184</v>
      </c>
      <c r="H8" s="41" t="s">
        <v>184</v>
      </c>
      <c r="I8" s="41" t="s">
        <v>184</v>
      </c>
      <c r="J8" s="41" t="s">
        <v>183</v>
      </c>
      <c r="K8" s="41" t="s">
        <v>183</v>
      </c>
      <c r="L8" s="41" t="s">
        <v>183</v>
      </c>
      <c r="M8" s="41" t="s">
        <v>183</v>
      </c>
      <c r="N8" s="41" t="s">
        <v>183</v>
      </c>
      <c r="O8" s="41" t="s">
        <v>183</v>
      </c>
      <c r="P8" s="41" t="s">
        <v>183</v>
      </c>
      <c r="Q8" s="41" t="s">
        <v>183</v>
      </c>
      <c r="R8" s="41" t="s">
        <v>183</v>
      </c>
      <c r="S8" s="41" t="s">
        <v>183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2.7" customHeight="1" x14ac:dyDescent="0.25">
      <c r="A9" s="3"/>
      <c r="B9" s="12"/>
      <c r="C9" s="87"/>
      <c r="D9" s="62"/>
      <c r="E9" s="62"/>
      <c r="F9" s="62"/>
      <c r="G9" s="62"/>
      <c r="H9" s="62"/>
      <c r="I9" s="86"/>
      <c r="J9" s="85"/>
      <c r="K9" s="85"/>
      <c r="L9" s="85"/>
      <c r="M9" s="85"/>
      <c r="N9" s="85"/>
      <c r="O9" s="84"/>
      <c r="P9" s="84"/>
      <c r="Q9" s="84"/>
      <c r="R9" s="84"/>
      <c r="S9" s="8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2.7" customHeight="1" x14ac:dyDescent="0.25">
      <c r="A10" s="3"/>
      <c r="B10" s="83" t="s">
        <v>182</v>
      </c>
      <c r="C10" s="82" t="s">
        <v>181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2.7" customHeight="1" x14ac:dyDescent="0.25">
      <c r="A11" s="3"/>
      <c r="B11" s="80" t="s">
        <v>180</v>
      </c>
      <c r="C11" s="79">
        <f>COUNTIF(I12:R17, "x")</f>
        <v>6</v>
      </c>
      <c r="D11" s="78"/>
      <c r="E11" s="78"/>
      <c r="F11" s="78"/>
      <c r="G11" s="78"/>
      <c r="H11" s="78"/>
      <c r="I11" s="76"/>
      <c r="J11" s="77"/>
      <c r="K11" s="77"/>
      <c r="L11" s="77"/>
      <c r="M11" s="77"/>
      <c r="N11" s="77"/>
      <c r="O11" s="76"/>
      <c r="P11" s="76"/>
      <c r="Q11" s="76"/>
      <c r="R11" s="76"/>
      <c r="S11" s="76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2.7" customHeight="1" x14ac:dyDescent="0.25">
      <c r="A12" s="3"/>
      <c r="B12" s="75" t="s">
        <v>179</v>
      </c>
      <c r="C12" s="74"/>
      <c r="D12" s="62"/>
      <c r="E12" s="62"/>
      <c r="F12" s="62"/>
      <c r="G12" s="62"/>
      <c r="H12" s="62"/>
      <c r="I12" s="73" t="s">
        <v>4</v>
      </c>
      <c r="J12" s="73" t="s">
        <v>168</v>
      </c>
      <c r="K12" s="73"/>
      <c r="L12" s="73"/>
      <c r="M12" s="73"/>
      <c r="N12" s="73"/>
      <c r="O12" s="73" t="s">
        <v>168</v>
      </c>
      <c r="P12" s="73" t="s">
        <v>168</v>
      </c>
      <c r="Q12" s="73" t="s">
        <v>168</v>
      </c>
      <c r="R12" s="73" t="s">
        <v>168</v>
      </c>
      <c r="S12" s="73" t="s">
        <v>168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2.7" customHeight="1" x14ac:dyDescent="0.25">
      <c r="A13" s="3"/>
      <c r="B13" s="75" t="s">
        <v>178</v>
      </c>
      <c r="C13" s="74"/>
      <c r="D13" s="62"/>
      <c r="E13" s="62"/>
      <c r="F13" s="62"/>
      <c r="G13" s="62"/>
      <c r="H13" s="62"/>
      <c r="I13" s="73" t="s">
        <v>168</v>
      </c>
      <c r="J13" s="73" t="s">
        <v>168</v>
      </c>
      <c r="K13" s="73"/>
      <c r="L13" s="73"/>
      <c r="M13" s="73"/>
      <c r="N13" s="73"/>
      <c r="O13" s="73" t="s">
        <v>4</v>
      </c>
      <c r="P13" s="73" t="s">
        <v>168</v>
      </c>
      <c r="Q13" s="73" t="s">
        <v>168</v>
      </c>
      <c r="R13" s="73" t="s">
        <v>168</v>
      </c>
      <c r="S13" s="73" t="s">
        <v>168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2.7" customHeight="1" x14ac:dyDescent="0.25">
      <c r="A14" s="3"/>
      <c r="B14" s="75" t="s">
        <v>177</v>
      </c>
      <c r="C14" s="74"/>
      <c r="D14" s="62"/>
      <c r="E14" s="62"/>
      <c r="F14" s="62"/>
      <c r="G14" s="62"/>
      <c r="H14" s="62"/>
      <c r="I14" s="73" t="s">
        <v>168</v>
      </c>
      <c r="J14" s="73" t="s">
        <v>168</v>
      </c>
      <c r="K14" s="73"/>
      <c r="L14" s="73"/>
      <c r="M14" s="73"/>
      <c r="N14" s="73"/>
      <c r="O14" s="73" t="s">
        <v>4</v>
      </c>
      <c r="P14" s="73" t="s">
        <v>168</v>
      </c>
      <c r="Q14" s="73" t="s">
        <v>168</v>
      </c>
      <c r="R14" s="73" t="s">
        <v>168</v>
      </c>
      <c r="S14" s="73" t="s">
        <v>168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2.7" customHeight="1" x14ac:dyDescent="0.25">
      <c r="A15" s="3"/>
      <c r="B15" s="75" t="s">
        <v>176</v>
      </c>
      <c r="C15" s="74"/>
      <c r="D15" s="62"/>
      <c r="E15" s="62"/>
      <c r="F15" s="62"/>
      <c r="G15" s="62"/>
      <c r="H15" s="62"/>
      <c r="I15" s="73" t="s">
        <v>168</v>
      </c>
      <c r="J15" s="73" t="s">
        <v>168</v>
      </c>
      <c r="K15" s="73"/>
      <c r="L15" s="73"/>
      <c r="M15" s="73"/>
      <c r="N15" s="73"/>
      <c r="O15" s="73" t="s">
        <v>168</v>
      </c>
      <c r="P15" s="73" t="s">
        <v>168</v>
      </c>
      <c r="Q15" s="73" t="s">
        <v>168</v>
      </c>
      <c r="R15" s="73" t="s">
        <v>4</v>
      </c>
      <c r="S15" s="73" t="s">
        <v>168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2.7" customHeight="1" x14ac:dyDescent="0.25">
      <c r="A16" s="3"/>
      <c r="B16" s="75" t="s">
        <v>175</v>
      </c>
      <c r="C16" s="74"/>
      <c r="D16" s="62"/>
      <c r="E16" s="62"/>
      <c r="F16" s="62"/>
      <c r="G16" s="62"/>
      <c r="H16" s="62"/>
      <c r="I16" s="73"/>
      <c r="J16" s="73"/>
      <c r="K16" s="73"/>
      <c r="L16" s="73"/>
      <c r="M16" s="73"/>
      <c r="N16" s="73"/>
      <c r="O16" s="73"/>
      <c r="P16" s="73"/>
      <c r="Q16" s="73"/>
      <c r="R16" s="73" t="s">
        <v>4</v>
      </c>
      <c r="S16" s="7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2.7" customHeight="1" x14ac:dyDescent="0.25">
      <c r="A17" s="3"/>
      <c r="B17" s="66" t="s">
        <v>174</v>
      </c>
      <c r="C17" s="65"/>
      <c r="D17" s="64"/>
      <c r="E17" s="64"/>
      <c r="F17" s="64"/>
      <c r="G17" s="64"/>
      <c r="H17" s="64"/>
      <c r="I17" s="63" t="s">
        <v>168</v>
      </c>
      <c r="J17" s="63" t="s">
        <v>168</v>
      </c>
      <c r="K17" s="63"/>
      <c r="L17" s="63"/>
      <c r="M17" s="63"/>
      <c r="N17" s="63"/>
      <c r="O17" s="63" t="s">
        <v>168</v>
      </c>
      <c r="P17" s="63" t="s">
        <v>168</v>
      </c>
      <c r="Q17" s="63" t="s">
        <v>4</v>
      </c>
      <c r="R17" s="63" t="s">
        <v>168</v>
      </c>
      <c r="S17" s="63" t="s">
        <v>168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2.7" customHeight="1" x14ac:dyDescent="0.25">
      <c r="A18" s="3"/>
      <c r="B18" s="71" t="s">
        <v>173</v>
      </c>
      <c r="C18" s="70">
        <f>COUNTIF(I19:T19, "x")</f>
        <v>1</v>
      </c>
      <c r="D18" s="72"/>
      <c r="E18" s="69"/>
      <c r="F18" s="69"/>
      <c r="G18" s="69"/>
      <c r="H18" s="69"/>
      <c r="I18" s="67"/>
      <c r="J18" s="68"/>
      <c r="K18" s="68"/>
      <c r="L18" s="68"/>
      <c r="M18" s="68"/>
      <c r="N18" s="68"/>
      <c r="O18" s="67"/>
      <c r="P18" s="67"/>
      <c r="Q18" s="67"/>
      <c r="R18" s="67"/>
      <c r="S18" s="67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2.7" customHeight="1" x14ac:dyDescent="0.25">
      <c r="A19" s="3"/>
      <c r="B19" s="66" t="s">
        <v>172</v>
      </c>
      <c r="C19" s="65"/>
      <c r="D19" s="64"/>
      <c r="E19" s="64"/>
      <c r="F19" s="64"/>
      <c r="G19" s="64"/>
      <c r="H19" s="64"/>
      <c r="I19" s="63"/>
      <c r="J19" s="63" t="s">
        <v>168</v>
      </c>
      <c r="K19" s="63"/>
      <c r="L19" s="63"/>
      <c r="M19" s="63"/>
      <c r="N19" s="63"/>
      <c r="O19" s="63" t="s">
        <v>4</v>
      </c>
      <c r="P19" s="63" t="s">
        <v>168</v>
      </c>
      <c r="Q19" s="63" t="s">
        <v>168</v>
      </c>
      <c r="R19" s="63" t="s">
        <v>168</v>
      </c>
      <c r="S19" s="63" t="s">
        <v>168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2.7" customHeight="1" x14ac:dyDescent="0.25">
      <c r="A20" s="3"/>
      <c r="B20" s="71" t="s">
        <v>171</v>
      </c>
      <c r="C20" s="70">
        <f>COUNTIF(I21:T21, "x")</f>
        <v>1</v>
      </c>
      <c r="D20" s="72"/>
      <c r="E20" s="69"/>
      <c r="F20" s="69"/>
      <c r="G20" s="69"/>
      <c r="H20" s="69"/>
      <c r="I20" s="67"/>
      <c r="J20" s="68"/>
      <c r="K20" s="68"/>
      <c r="L20" s="68"/>
      <c r="M20" s="68"/>
      <c r="N20" s="68"/>
      <c r="O20" s="67"/>
      <c r="P20" s="67"/>
      <c r="Q20" s="67"/>
      <c r="R20" s="67"/>
      <c r="S20" s="67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2.7" customHeight="1" x14ac:dyDescent="0.25">
      <c r="A21" s="3"/>
      <c r="B21" s="66" t="s">
        <v>170</v>
      </c>
      <c r="C21" s="65"/>
      <c r="D21" s="64"/>
      <c r="E21" s="64"/>
      <c r="F21" s="64"/>
      <c r="G21" s="64"/>
      <c r="H21" s="64"/>
      <c r="I21" s="63"/>
      <c r="J21" s="63" t="s">
        <v>168</v>
      </c>
      <c r="K21" s="63"/>
      <c r="L21" s="63"/>
      <c r="M21" s="63"/>
      <c r="N21" s="63"/>
      <c r="O21" s="63" t="s">
        <v>4</v>
      </c>
      <c r="P21" s="63" t="s">
        <v>168</v>
      </c>
      <c r="Q21" s="63" t="s">
        <v>168</v>
      </c>
      <c r="R21" s="63" t="s">
        <v>168</v>
      </c>
      <c r="S21" s="63" t="s">
        <v>168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2.7" customHeight="1" x14ac:dyDescent="0.25">
      <c r="A22" s="3"/>
      <c r="B22" s="71" t="s">
        <v>169</v>
      </c>
      <c r="C22" s="70">
        <f>COUNTIF(C23:J23, "x")</f>
        <v>1</v>
      </c>
      <c r="D22" s="69"/>
      <c r="E22" s="69"/>
      <c r="F22" s="69"/>
      <c r="G22" s="69"/>
      <c r="H22" s="69"/>
      <c r="I22" s="67"/>
      <c r="J22" s="68"/>
      <c r="K22" s="68"/>
      <c r="L22" s="68"/>
      <c r="M22" s="68"/>
      <c r="N22" s="68"/>
      <c r="O22" s="67"/>
      <c r="P22" s="67"/>
      <c r="Q22" s="67"/>
      <c r="R22" s="67"/>
      <c r="S22" s="67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2.7" customHeight="1" x14ac:dyDescent="0.25">
      <c r="A23" s="3"/>
      <c r="B23" s="66" t="s">
        <v>162</v>
      </c>
      <c r="C23" s="65"/>
      <c r="D23" s="64"/>
      <c r="E23" s="64"/>
      <c r="F23" s="64"/>
      <c r="G23" s="64"/>
      <c r="H23" s="64"/>
      <c r="I23" s="63" t="s">
        <v>4</v>
      </c>
      <c r="J23" s="63" t="s">
        <v>168</v>
      </c>
      <c r="K23" s="63"/>
      <c r="L23" s="63"/>
      <c r="M23" s="63"/>
      <c r="N23" s="63"/>
      <c r="O23" s="63" t="s">
        <v>168</v>
      </c>
      <c r="P23" s="63" t="s">
        <v>168</v>
      </c>
      <c r="Q23" s="63" t="s">
        <v>168</v>
      </c>
      <c r="R23" s="63" t="s">
        <v>168</v>
      </c>
      <c r="S23" s="63" t="s">
        <v>168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2.7" customHeight="1" x14ac:dyDescent="0.25">
      <c r="A24" s="3"/>
      <c r="B24" s="3"/>
      <c r="C24" s="2"/>
      <c r="D24" s="62"/>
      <c r="E24" s="62"/>
      <c r="F24" s="62"/>
      <c r="G24" s="62"/>
      <c r="H24" s="62"/>
      <c r="I24" s="42"/>
      <c r="J24" s="62"/>
      <c r="K24" s="62"/>
      <c r="L24" s="62"/>
      <c r="M24" s="62"/>
      <c r="N24" s="62"/>
      <c r="O24" s="62"/>
      <c r="P24" s="62"/>
      <c r="Q24" s="62"/>
      <c r="R24" s="62"/>
      <c r="S24" s="6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2.7" customHeight="1" x14ac:dyDescent="0.25">
      <c r="A25" s="3"/>
      <c r="B25" s="59" t="s">
        <v>167</v>
      </c>
      <c r="C25" s="58" t="s">
        <v>0</v>
      </c>
      <c r="D25" s="57"/>
      <c r="E25" s="57"/>
      <c r="F25" s="57"/>
      <c r="G25" s="57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2.7" customHeight="1" x14ac:dyDescent="0.25">
      <c r="A26" s="3"/>
      <c r="B26" s="35" t="s">
        <v>155</v>
      </c>
      <c r="C26" s="7" t="s">
        <v>0</v>
      </c>
      <c r="D26" s="11">
        <v>0</v>
      </c>
      <c r="E26" s="11">
        <v>0</v>
      </c>
      <c r="F26" s="11">
        <v>0</v>
      </c>
      <c r="G26" s="11">
        <v>0</v>
      </c>
      <c r="H26" s="61">
        <v>0.5</v>
      </c>
      <c r="I26" s="61">
        <v>0.53953677067197758</v>
      </c>
      <c r="J26" s="61">
        <f>J49/J$48</f>
        <v>0.53703107938177641</v>
      </c>
      <c r="K26" s="61"/>
      <c r="L26" s="61"/>
      <c r="M26" s="61"/>
      <c r="N26" s="61"/>
      <c r="O26" s="61">
        <f>O49/O$48</f>
        <v>0.45539528629556081</v>
      </c>
      <c r="P26" s="61">
        <f>P49/P$48</f>
        <v>0.42134369584832626</v>
      </c>
      <c r="Q26" s="61">
        <f>Q49/Q$48</f>
        <v>0.39355081354718296</v>
      </c>
      <c r="R26" s="61">
        <f>R49/R$48</f>
        <v>0.34280527018963547</v>
      </c>
      <c r="S26" s="61">
        <f>S49/S$48</f>
        <v>0.3511193714594677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2.7" customHeight="1" x14ac:dyDescent="0.25">
      <c r="A27" s="3"/>
      <c r="B27" s="35" t="s">
        <v>154</v>
      </c>
      <c r="C27" s="7" t="s">
        <v>0</v>
      </c>
      <c r="D27" s="11">
        <v>0</v>
      </c>
      <c r="E27" s="11">
        <v>0</v>
      </c>
      <c r="F27" s="11">
        <v>0</v>
      </c>
      <c r="G27" s="11">
        <v>0</v>
      </c>
      <c r="H27" s="61">
        <v>0.30999999999999994</v>
      </c>
      <c r="I27" s="61">
        <v>0.28621745223869588</v>
      </c>
      <c r="J27" s="61">
        <f>J50/J$48</f>
        <v>0.26416907173007043</v>
      </c>
      <c r="K27" s="61"/>
      <c r="L27" s="61"/>
      <c r="M27" s="61"/>
      <c r="N27" s="61"/>
      <c r="O27" s="61">
        <f>O50/O$48</f>
        <v>0.21382953664247595</v>
      </c>
      <c r="P27" s="61">
        <f>P50/P$48</f>
        <v>0.1888479514587966</v>
      </c>
      <c r="Q27" s="61">
        <f>Q50/Q$48</f>
        <v>0.16837329315048027</v>
      </c>
      <c r="R27" s="61">
        <f>R50/R$48</f>
        <v>0.13999627997087219</v>
      </c>
      <c r="S27" s="61">
        <f>S50/S$48</f>
        <v>0.13687382686807048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2.7" customHeight="1" x14ac:dyDescent="0.25">
      <c r="A28" s="3"/>
      <c r="B28" s="35" t="s">
        <v>153</v>
      </c>
      <c r="C28" s="7" t="s">
        <v>0</v>
      </c>
      <c r="D28" s="11">
        <v>0</v>
      </c>
      <c r="E28" s="11">
        <v>0</v>
      </c>
      <c r="F28" s="11">
        <v>0</v>
      </c>
      <c r="G28" s="11">
        <v>0</v>
      </c>
      <c r="H28" s="61">
        <v>0.14000000000000001</v>
      </c>
      <c r="I28" s="61">
        <v>0.10647635907649185</v>
      </c>
      <c r="J28" s="61">
        <f>J51/J$48</f>
        <v>9.827409446359299E-2</v>
      </c>
      <c r="K28" s="61"/>
      <c r="L28" s="61"/>
      <c r="M28" s="61"/>
      <c r="N28" s="61"/>
      <c r="O28" s="61">
        <f>O51/O$48</f>
        <v>7.7274401162488252E-2</v>
      </c>
      <c r="P28" s="61">
        <f>P51/P$48</f>
        <v>6.6296576772845936E-2</v>
      </c>
      <c r="Q28" s="61">
        <f>Q51/Q$48</f>
        <v>5.7419962547659645E-2</v>
      </c>
      <c r="R28" s="61">
        <f>R51/R$48</f>
        <v>4.6378539371674472E-2</v>
      </c>
      <c r="S28" s="61">
        <f>S51/S$48</f>
        <v>4.4048574059844095E-2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2.7" customHeight="1" x14ac:dyDescent="0.25">
      <c r="A29" s="3"/>
      <c r="B29" s="35" t="s">
        <v>152</v>
      </c>
      <c r="C29" s="7" t="s">
        <v>0</v>
      </c>
      <c r="D29" s="11">
        <v>0</v>
      </c>
      <c r="E29" s="11">
        <v>0</v>
      </c>
      <c r="F29" s="11">
        <v>0</v>
      </c>
      <c r="G29" s="11">
        <v>0</v>
      </c>
      <c r="H29" s="61">
        <v>0.03</v>
      </c>
      <c r="I29" s="61">
        <v>3.8338127904403628E-2</v>
      </c>
      <c r="J29" s="61">
        <f>J52/J$48</f>
        <v>3.746626014198106E-2</v>
      </c>
      <c r="K29" s="61"/>
      <c r="L29" s="61"/>
      <c r="M29" s="61"/>
      <c r="N29" s="61"/>
      <c r="O29" s="61">
        <f>O52/O$48</f>
        <v>2.9460284849962666E-2</v>
      </c>
      <c r="P29" s="61">
        <f>P52/P$48</f>
        <v>2.5275071782161828E-2</v>
      </c>
      <c r="Q29" s="61">
        <f>Q52/Q$48</f>
        <v>2.1890929302334182E-2</v>
      </c>
      <c r="R29" s="61">
        <f>R52/R$48</f>
        <v>1.7681469675083047E-2</v>
      </c>
      <c r="S29" s="61">
        <f>S52/S$48</f>
        <v>1.679318790590156E-2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2.7" customHeight="1" x14ac:dyDescent="0.25">
      <c r="A30" s="3"/>
      <c r="B30" s="35" t="s">
        <v>151</v>
      </c>
      <c r="C30" s="7" t="s">
        <v>0</v>
      </c>
      <c r="D30" s="11">
        <v>0</v>
      </c>
      <c r="E30" s="11">
        <v>0</v>
      </c>
      <c r="F30" s="11">
        <v>0</v>
      </c>
      <c r="G30" s="11">
        <v>0</v>
      </c>
      <c r="H30" s="61">
        <v>0.01</v>
      </c>
      <c r="I30" s="61">
        <v>0</v>
      </c>
      <c r="J30" s="61">
        <f>J53/J$48</f>
        <v>0</v>
      </c>
      <c r="K30" s="61"/>
      <c r="L30" s="61"/>
      <c r="M30" s="61"/>
      <c r="N30" s="61"/>
      <c r="O30" s="61">
        <f>O53/O$48</f>
        <v>0</v>
      </c>
      <c r="P30" s="61">
        <f>P53/P$48</f>
        <v>0</v>
      </c>
      <c r="Q30" s="61">
        <f>Q53/Q$48</f>
        <v>0</v>
      </c>
      <c r="R30" s="61">
        <f>R53/R$48</f>
        <v>0</v>
      </c>
      <c r="S30" s="61">
        <f>S53/S$48</f>
        <v>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2.7" customHeight="1" x14ac:dyDescent="0.25">
      <c r="A31" s="3"/>
      <c r="B31" s="35" t="s">
        <v>166</v>
      </c>
      <c r="C31" s="7" t="s">
        <v>0</v>
      </c>
      <c r="D31" s="11">
        <v>0</v>
      </c>
      <c r="E31" s="11">
        <v>0</v>
      </c>
      <c r="F31" s="11">
        <v>0</v>
      </c>
      <c r="G31" s="11">
        <v>0</v>
      </c>
      <c r="H31" s="61">
        <v>7.4380689567672157E-3</v>
      </c>
      <c r="I31" s="61">
        <v>1.7555506380467656E-2</v>
      </c>
      <c r="J31" s="61">
        <f>J54/J$48</f>
        <v>5.2313466308198747E-2</v>
      </c>
      <c r="K31" s="61"/>
      <c r="L31" s="61"/>
      <c r="M31" s="61"/>
      <c r="N31" s="61"/>
      <c r="O31" s="61">
        <f>O54/O$48</f>
        <v>0.2157564089852344</v>
      </c>
      <c r="P31" s="61">
        <f>P54/P$48</f>
        <v>0.29126883995738617</v>
      </c>
      <c r="Q31" s="61">
        <f>Q54/Q$48</f>
        <v>0.35284841376150461</v>
      </c>
      <c r="R31" s="61">
        <f>R54/R$48</f>
        <v>0.44845327141563912</v>
      </c>
      <c r="S31" s="61">
        <f>S54/S$48</f>
        <v>0.44680249479241668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2.7" customHeight="1" x14ac:dyDescent="0.25">
      <c r="A32" s="3"/>
      <c r="B32" s="35"/>
      <c r="C32" s="7"/>
      <c r="D32" s="11"/>
      <c r="E32" s="11"/>
      <c r="F32" s="11"/>
      <c r="G32" s="1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2.7" customHeight="1" x14ac:dyDescent="0.25">
      <c r="A33" s="3"/>
      <c r="B33" s="59" t="s">
        <v>165</v>
      </c>
      <c r="C33" s="58" t="s">
        <v>0</v>
      </c>
      <c r="D33" s="57"/>
      <c r="E33" s="57"/>
      <c r="F33" s="57"/>
      <c r="G33" s="57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2.7" customHeight="1" x14ac:dyDescent="0.25">
      <c r="A34" s="3"/>
      <c r="B34" s="12" t="s">
        <v>164</v>
      </c>
      <c r="C34" s="7" t="s">
        <v>0</v>
      </c>
      <c r="D34" s="11">
        <v>0</v>
      </c>
      <c r="E34" s="11">
        <v>0</v>
      </c>
      <c r="F34" s="11">
        <v>0</v>
      </c>
      <c r="G34" s="61">
        <v>0.29055729904839034</v>
      </c>
      <c r="H34" s="61">
        <v>0.27159260316554062</v>
      </c>
      <c r="I34" s="61">
        <v>0.27391753337759089</v>
      </c>
      <c r="J34" s="60" t="s">
        <v>159</v>
      </c>
      <c r="K34" s="60"/>
      <c r="L34" s="60"/>
      <c r="M34" s="60"/>
      <c r="N34" s="60"/>
      <c r="O34" s="60" t="s">
        <v>159</v>
      </c>
      <c r="P34" s="60" t="s">
        <v>159</v>
      </c>
      <c r="Q34" s="60" t="s">
        <v>159</v>
      </c>
      <c r="R34" s="60" t="s">
        <v>159</v>
      </c>
      <c r="S34" s="60" t="s">
        <v>159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2.7" customHeight="1" x14ac:dyDescent="0.25">
      <c r="A35" s="3"/>
      <c r="B35" s="12" t="s">
        <v>163</v>
      </c>
      <c r="C35" s="7" t="s">
        <v>0</v>
      </c>
      <c r="D35" s="11">
        <v>0</v>
      </c>
      <c r="E35" s="11">
        <v>0</v>
      </c>
      <c r="F35" s="11">
        <v>0</v>
      </c>
      <c r="G35" s="61">
        <v>0.18123608017817372</v>
      </c>
      <c r="H35" s="61">
        <v>0.26214038760427572</v>
      </c>
      <c r="I35" s="61">
        <v>0.25739470384303315</v>
      </c>
      <c r="J35" s="60" t="s">
        <v>159</v>
      </c>
      <c r="K35" s="60"/>
      <c r="L35" s="60"/>
      <c r="M35" s="60"/>
      <c r="N35" s="60"/>
      <c r="O35" s="60" t="s">
        <v>159</v>
      </c>
      <c r="P35" s="60" t="s">
        <v>159</v>
      </c>
      <c r="Q35" s="60" t="s">
        <v>159</v>
      </c>
      <c r="R35" s="60" t="s">
        <v>159</v>
      </c>
      <c r="S35" s="60" t="s">
        <v>159</v>
      </c>
      <c r="U35" s="5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2.7" customHeight="1" x14ac:dyDescent="0.25">
      <c r="A36" s="3"/>
      <c r="B36" s="12" t="s">
        <v>162</v>
      </c>
      <c r="C36" s="7" t="s">
        <v>0</v>
      </c>
      <c r="D36" s="11">
        <v>0</v>
      </c>
      <c r="E36" s="11">
        <v>0</v>
      </c>
      <c r="F36" s="11">
        <v>0</v>
      </c>
      <c r="G36" s="61">
        <v>0.22899372342579469</v>
      </c>
      <c r="H36" s="61">
        <v>0.15326545500681954</v>
      </c>
      <c r="I36" s="61">
        <v>0.15862653979493987</v>
      </c>
      <c r="J36" s="60" t="s">
        <v>159</v>
      </c>
      <c r="K36" s="60"/>
      <c r="L36" s="60"/>
      <c r="M36" s="60"/>
      <c r="N36" s="60"/>
      <c r="O36" s="60" t="s">
        <v>159</v>
      </c>
      <c r="P36" s="60" t="s">
        <v>159</v>
      </c>
      <c r="Q36" s="60" t="s">
        <v>159</v>
      </c>
      <c r="R36" s="60" t="s">
        <v>159</v>
      </c>
      <c r="S36" s="60" t="s">
        <v>159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2.7" customHeight="1" x14ac:dyDescent="0.25">
      <c r="A37" s="3"/>
      <c r="B37" s="12" t="s">
        <v>161</v>
      </c>
      <c r="C37" s="7" t="s">
        <v>0</v>
      </c>
      <c r="D37" s="11">
        <v>0</v>
      </c>
      <c r="E37" s="11">
        <v>0</v>
      </c>
      <c r="F37" s="11">
        <v>0</v>
      </c>
      <c r="G37" s="61">
        <v>0.14448775055679286</v>
      </c>
      <c r="H37" s="61">
        <v>0.13142703079899767</v>
      </c>
      <c r="I37" s="61">
        <v>0.12663199822969684</v>
      </c>
      <c r="J37" s="60" t="s">
        <v>159</v>
      </c>
      <c r="K37" s="60"/>
      <c r="L37" s="60"/>
      <c r="M37" s="60"/>
      <c r="N37" s="60"/>
      <c r="O37" s="60" t="s">
        <v>159</v>
      </c>
      <c r="P37" s="60" t="s">
        <v>159</v>
      </c>
      <c r="Q37" s="60" t="s">
        <v>159</v>
      </c>
      <c r="R37" s="60" t="s">
        <v>159</v>
      </c>
      <c r="S37" s="60" t="s">
        <v>159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2.7" customHeight="1" x14ac:dyDescent="0.25">
      <c r="A38" s="3"/>
      <c r="B38" s="12" t="s">
        <v>160</v>
      </c>
      <c r="C38" s="7" t="s">
        <v>0</v>
      </c>
      <c r="D38" s="11">
        <v>0</v>
      </c>
      <c r="E38" s="11">
        <v>0</v>
      </c>
      <c r="F38" s="11">
        <v>0</v>
      </c>
      <c r="G38" s="61">
        <v>0.15472514679084834</v>
      </c>
      <c r="H38" s="61">
        <v>0.18157452342436642</v>
      </c>
      <c r="I38" s="61">
        <v>0.18342922475473925</v>
      </c>
      <c r="J38" s="60" t="s">
        <v>159</v>
      </c>
      <c r="K38" s="60"/>
      <c r="L38" s="60"/>
      <c r="M38" s="60"/>
      <c r="N38" s="60"/>
      <c r="O38" s="60" t="s">
        <v>159</v>
      </c>
      <c r="P38" s="60" t="s">
        <v>159</v>
      </c>
      <c r="Q38" s="60" t="s">
        <v>159</v>
      </c>
      <c r="R38" s="60" t="s">
        <v>159</v>
      </c>
      <c r="S38" s="60" t="s">
        <v>159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2.7" customHeight="1" x14ac:dyDescent="0.25">
      <c r="A39" s="3"/>
      <c r="B39" s="3"/>
      <c r="C39" s="7"/>
      <c r="D39" s="10"/>
      <c r="E39" s="10"/>
      <c r="F39" s="10"/>
      <c r="G39" s="10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2.7" customHeight="1" x14ac:dyDescent="0.25">
      <c r="A40" s="3"/>
      <c r="B40" s="59" t="s">
        <v>158</v>
      </c>
      <c r="C40" s="58"/>
      <c r="D40" s="57"/>
      <c r="E40" s="57"/>
      <c r="F40" s="57"/>
      <c r="G40" s="57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2.7" customHeight="1" x14ac:dyDescent="0.25">
      <c r="A41" s="3"/>
      <c r="B41" s="35" t="s">
        <v>155</v>
      </c>
      <c r="C41" s="7" t="s">
        <v>157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54">
        <f>I49/H49-1</f>
        <v>-7.1970057411107957E-2</v>
      </c>
      <c r="J41" s="55">
        <f>+'[1]DCF Valuation'!F6</f>
        <v>0.1</v>
      </c>
      <c r="K41" s="55"/>
      <c r="L41" s="55"/>
      <c r="M41" s="55"/>
      <c r="N41" s="55"/>
      <c r="O41" s="55">
        <f>+'[1]DCF Valuation'!G6</f>
        <v>0.1</v>
      </c>
      <c r="P41" s="55">
        <f>+'[1]DCF Valuation'!H6</f>
        <v>0.1</v>
      </c>
      <c r="Q41" s="55">
        <f>+'[1]DCF Valuation'!I6</f>
        <v>0.1</v>
      </c>
      <c r="R41" s="55">
        <f>+'[1]DCF Valuation'!J6</f>
        <v>0.1</v>
      </c>
      <c r="S41" s="55">
        <f>+'[1]DCF Valuation'!K6</f>
        <v>0.1</v>
      </c>
      <c r="U41" s="53" t="str">
        <f>+'[1]DCF Valuation'!L6</f>
        <v>Could only go up from here. AMD forgot to run their CCG operations.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2.7" customHeight="1" x14ac:dyDescent="0.25">
      <c r="A42" s="3"/>
      <c r="B42" s="35" t="s">
        <v>154</v>
      </c>
      <c r="C42" s="7" t="s">
        <v>157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54">
        <f>I50/H50-1</f>
        <v>-0.20595454791949952</v>
      </c>
      <c r="J42" s="55">
        <f>+'[1]DCF Valuation'!F7</f>
        <v>0.02</v>
      </c>
      <c r="K42" s="55"/>
      <c r="L42" s="55"/>
      <c r="M42" s="55"/>
      <c r="N42" s="55"/>
      <c r="O42" s="55">
        <f>+'[1]DCF Valuation'!G7</f>
        <v>0.05</v>
      </c>
      <c r="P42" s="55">
        <f>+'[1]DCF Valuation'!H7</f>
        <v>0.05</v>
      </c>
      <c r="Q42" s="55">
        <f>+'[1]DCF Valuation'!I7</f>
        <v>0.05</v>
      </c>
      <c r="R42" s="55">
        <f>+'[1]DCF Valuation'!J7</f>
        <v>0.05</v>
      </c>
      <c r="S42" s="55">
        <f>+'[1]DCF Valuation'!K7</f>
        <v>0.05</v>
      </c>
      <c r="U42" s="53" t="str">
        <f>+'[1]DCF Valuation'!L7</f>
        <v>On the assumption that OneAPI could run binary with NVIDIA. And Gaudi 3 will cater to the excess demand. Not to mention Gaudi could even beat H100.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2.7" customHeight="1" x14ac:dyDescent="0.25">
      <c r="A43" s="3"/>
      <c r="B43" s="35" t="s">
        <v>153</v>
      </c>
      <c r="C43" s="7" t="s">
        <v>157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54">
        <f>I51/H51-1</f>
        <v>-0.34591212067660837</v>
      </c>
      <c r="J43" s="55">
        <f>+'[1]DCF Valuation'!F8</f>
        <v>0.02</v>
      </c>
      <c r="K43" s="55"/>
      <c r="L43" s="55"/>
      <c r="M43" s="55"/>
      <c r="N43" s="55"/>
      <c r="O43" s="55">
        <f>+'[1]DCF Valuation'!G8</f>
        <v>0.02</v>
      </c>
      <c r="P43" s="55">
        <f>+'[1]DCF Valuation'!H8</f>
        <v>0.02</v>
      </c>
      <c r="Q43" s="55">
        <f>+'[1]DCF Valuation'!I8</f>
        <v>0.02</v>
      </c>
      <c r="R43" s="55">
        <f>+'[1]DCF Valuation'!J8</f>
        <v>0.02</v>
      </c>
      <c r="S43" s="55">
        <f>+'[1]DCF Valuation'!K8</f>
        <v>0.02</v>
      </c>
      <c r="U43" s="53" t="str">
        <f>+'[1]DCF Valuation'!L8</f>
        <v>Some humble forecast. On the even that Gaudi would pull in more demand for HPC networking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2.7" customHeight="1" x14ac:dyDescent="0.25">
      <c r="A44" s="3"/>
      <c r="B44" s="35" t="s">
        <v>152</v>
      </c>
      <c r="C44" s="7" t="s">
        <v>157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54">
        <f>I52/H52-1</f>
        <v>9.9057950328290012E-2</v>
      </c>
      <c r="J44" s="55">
        <f>+'[1]DCF Valuation'!F9</f>
        <v>0.08</v>
      </c>
      <c r="K44" s="55"/>
      <c r="L44" s="55"/>
      <c r="M44" s="55"/>
      <c r="N44" s="55"/>
      <c r="O44" s="55">
        <f>+'[1]DCF Valuation'!G9</f>
        <v>0.02</v>
      </c>
      <c r="P44" s="55">
        <f>+'[1]DCF Valuation'!H9</f>
        <v>0.02</v>
      </c>
      <c r="Q44" s="55">
        <f>+'[1]DCF Valuation'!I9</f>
        <v>0.02</v>
      </c>
      <c r="R44" s="55">
        <f>+'[1]DCF Valuation'!J9</f>
        <v>0.02</v>
      </c>
      <c r="S44" s="55">
        <f>+'[1]DCF Valuation'!K9</f>
        <v>0.02</v>
      </c>
      <c r="U44" s="53" t="str">
        <f>+'[1]DCF Valuation'!L9</f>
        <v>MobilEye seems to do well and continue. Keeping a modest assumption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2.7" customHeight="1" x14ac:dyDescent="0.25">
      <c r="A45" s="3"/>
      <c r="B45" s="35" t="s">
        <v>151</v>
      </c>
      <c r="C45" s="7" t="s">
        <v>157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54">
        <f>U53/H53-1</f>
        <v>-1</v>
      </c>
      <c r="J45" s="55">
        <f>+'[1]DCF Valuation'!F10</f>
        <v>0.15</v>
      </c>
      <c r="K45" s="55"/>
      <c r="L45" s="55"/>
      <c r="M45" s="55"/>
      <c r="N45" s="55"/>
      <c r="O45" s="55">
        <f>+'[1]DCF Valuation'!G10</f>
        <v>0.15</v>
      </c>
      <c r="P45" s="55">
        <f>+'[1]DCF Valuation'!H10</f>
        <v>0.15</v>
      </c>
      <c r="Q45" s="55">
        <f>+'[1]DCF Valuation'!I10</f>
        <v>0.15</v>
      </c>
      <c r="R45" s="55">
        <f>+'[1]DCF Valuation'!J10</f>
        <v>0.15</v>
      </c>
      <c r="S45" s="55">
        <f>+'[1]DCF Valuation'!K10</f>
        <v>0.15</v>
      </c>
      <c r="U45" s="53" t="str">
        <f>+'[1]DCF Valuation'!L10</f>
        <v>Accelerated computing will be split into DCAI and CCG**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2.7" customHeight="1" x14ac:dyDescent="0.25">
      <c r="A46" s="3"/>
      <c r="B46" s="35" t="s">
        <v>148</v>
      </c>
      <c r="C46" s="7" t="s">
        <v>157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43">
        <v>0</v>
      </c>
      <c r="J46" s="54">
        <v>0</v>
      </c>
      <c r="K46" s="54"/>
      <c r="L46" s="54"/>
      <c r="M46" s="54"/>
      <c r="N46" s="54"/>
      <c r="O46" s="54">
        <v>0</v>
      </c>
      <c r="P46" s="54">
        <v>0</v>
      </c>
      <c r="Q46" s="54">
        <v>0</v>
      </c>
      <c r="R46" s="54">
        <v>0</v>
      </c>
      <c r="S46" s="54">
        <v>0</v>
      </c>
      <c r="U46" s="5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2.7" customHeight="1" x14ac:dyDescent="0.25">
      <c r="A47" s="3"/>
      <c r="H47" s="52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2.7" customHeight="1" x14ac:dyDescent="0.25">
      <c r="A48" s="16" t="s">
        <v>4</v>
      </c>
      <c r="B48" s="20" t="s">
        <v>156</v>
      </c>
      <c r="C48" s="7" t="s">
        <v>5</v>
      </c>
      <c r="D48" s="10"/>
      <c r="E48" s="10"/>
      <c r="F48" s="14">
        <v>77867</v>
      </c>
      <c r="G48" s="14">
        <v>79024</v>
      </c>
      <c r="H48" s="14">
        <v>63054</v>
      </c>
      <c r="I48" s="14">
        <v>54228</v>
      </c>
      <c r="J48" s="26">
        <f>SUM(J49:J55)</f>
        <v>59929.120000000003</v>
      </c>
      <c r="K48" s="26"/>
      <c r="L48" s="26"/>
      <c r="M48" s="26"/>
      <c r="N48" s="26"/>
      <c r="O48" s="26">
        <f>SUM(O49:O55)</f>
        <v>77739.452000000005</v>
      </c>
      <c r="P48" s="26">
        <f>SUM(P49:P55)</f>
        <v>92424.304395000014</v>
      </c>
      <c r="Q48" s="26">
        <f>SUM(Q49:Q55)</f>
        <v>108846.52330890001</v>
      </c>
      <c r="R48" s="26">
        <f>SUM(R49:R55)</f>
        <v>137455.00923580804</v>
      </c>
      <c r="S48" s="26">
        <f>SUM(S49:S55)</f>
        <v>147620.2566738287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2.7" customHeight="1" x14ac:dyDescent="0.25">
      <c r="A49" s="3"/>
      <c r="B49" s="35" t="s">
        <v>155</v>
      </c>
      <c r="C49" s="7" t="s">
        <v>5</v>
      </c>
      <c r="D49" s="10"/>
      <c r="E49" s="10"/>
      <c r="F49" s="11"/>
      <c r="G49" s="11"/>
      <c r="H49" s="5">
        <v>31527</v>
      </c>
      <c r="I49" s="5">
        <v>29258</v>
      </c>
      <c r="J49" s="25">
        <f>+I49*(1+'[1]DCF Valuation'!F6)</f>
        <v>32183.800000000003</v>
      </c>
      <c r="K49" s="25"/>
      <c r="L49" s="25"/>
      <c r="M49" s="25"/>
      <c r="N49" s="25"/>
      <c r="O49" s="25">
        <f>+J49*(1+'[1]DCF Valuation'!G6)</f>
        <v>35402.180000000008</v>
      </c>
      <c r="P49" s="25">
        <f>+O49*(1+'[1]DCF Valuation'!H6)</f>
        <v>38942.398000000008</v>
      </c>
      <c r="Q49" s="25">
        <f>+P49*(1+'[1]DCF Valuation'!I6)</f>
        <v>42836.637800000011</v>
      </c>
      <c r="R49" s="25">
        <f>+Q49*(1+'[1]DCF Valuation'!J6)</f>
        <v>47120.301580000014</v>
      </c>
      <c r="S49" s="25">
        <f>+R49*(1+'[1]DCF Valuation'!K6)</f>
        <v>51832.331738000023</v>
      </c>
      <c r="U49" s="16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2.7" customHeight="1" x14ac:dyDescent="0.25">
      <c r="A50" s="3"/>
      <c r="B50" s="35" t="s">
        <v>154</v>
      </c>
      <c r="C50" s="7" t="s">
        <v>5</v>
      </c>
      <c r="D50" s="10"/>
      <c r="E50" s="10"/>
      <c r="F50" s="11"/>
      <c r="G50" s="11"/>
      <c r="H50" s="5">
        <v>19546.739999999998</v>
      </c>
      <c r="I50" s="5">
        <v>15521</v>
      </c>
      <c r="J50" s="25">
        <f>+I50*(1+'[1]DCF Valuation'!F7)</f>
        <v>15831.42</v>
      </c>
      <c r="K50" s="25"/>
      <c r="L50" s="25"/>
      <c r="M50" s="25"/>
      <c r="N50" s="25"/>
      <c r="O50" s="25">
        <f>+J50*(1+'[1]DCF Valuation'!G7)</f>
        <v>16622.991000000002</v>
      </c>
      <c r="P50" s="25">
        <f>+O50*(1+'[1]DCF Valuation'!H7)</f>
        <v>17454.140550000004</v>
      </c>
      <c r="Q50" s="25">
        <f>+P50*(1+'[1]DCF Valuation'!I7)</f>
        <v>18326.847577500004</v>
      </c>
      <c r="R50" s="25">
        <f>+Q50*(1+'[1]DCF Valuation'!J7)</f>
        <v>19243.189956375005</v>
      </c>
      <c r="S50" s="25">
        <f>+R50*(1+'[1]DCF Valuation'!K7)</f>
        <v>20205.349454193754</v>
      </c>
      <c r="U50" s="16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2.7" customHeight="1" x14ac:dyDescent="0.25">
      <c r="A51" s="3"/>
      <c r="B51" s="35" t="s">
        <v>153</v>
      </c>
      <c r="C51" s="7" t="s">
        <v>5</v>
      </c>
      <c r="D51" s="10"/>
      <c r="E51" s="10"/>
      <c r="F51" s="11"/>
      <c r="G51" s="11"/>
      <c r="H51" s="5">
        <v>8827.5600000000013</v>
      </c>
      <c r="I51" s="5">
        <v>5774</v>
      </c>
      <c r="J51" s="25">
        <f>+I51*(1+'[1]DCF Valuation'!F8)</f>
        <v>5889.4800000000005</v>
      </c>
      <c r="K51" s="25"/>
      <c r="L51" s="25"/>
      <c r="M51" s="25"/>
      <c r="N51" s="25"/>
      <c r="O51" s="25">
        <f>+J51*(1+'[1]DCF Valuation'!G8)</f>
        <v>6007.2696000000005</v>
      </c>
      <c r="P51" s="25">
        <f>+O51*(1+'[1]DCF Valuation'!H8)</f>
        <v>6127.4149920000009</v>
      </c>
      <c r="Q51" s="25">
        <f>+P51*(1+'[1]DCF Valuation'!I8)</f>
        <v>6249.9632918400011</v>
      </c>
      <c r="R51" s="25">
        <f>+Q51*(1+'[1]DCF Valuation'!J8)</f>
        <v>6374.9625576768012</v>
      </c>
      <c r="S51" s="25">
        <f>+R51*(1+'[1]DCF Valuation'!K8)</f>
        <v>6502.4618088303378</v>
      </c>
      <c r="U51" s="16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12.7" customHeight="1" x14ac:dyDescent="0.25">
      <c r="A52" s="3"/>
      <c r="B52" s="35" t="s">
        <v>152</v>
      </c>
      <c r="C52" s="7" t="s">
        <v>5</v>
      </c>
      <c r="D52" s="10"/>
      <c r="E52" s="10"/>
      <c r="F52" s="11"/>
      <c r="G52" s="11"/>
      <c r="H52" s="5">
        <v>1891.62</v>
      </c>
      <c r="I52" s="5">
        <v>2079</v>
      </c>
      <c r="J52" s="25">
        <f>+I52*(1+'[1]DCF Valuation'!F9)</f>
        <v>2245.3200000000002</v>
      </c>
      <c r="K52" s="25"/>
      <c r="L52" s="25"/>
      <c r="M52" s="25"/>
      <c r="N52" s="25"/>
      <c r="O52" s="25">
        <f>+J52*(1+'[1]DCF Valuation'!G9)</f>
        <v>2290.2264</v>
      </c>
      <c r="P52" s="25">
        <f>+O52*(1+'[1]DCF Valuation'!H9)</f>
        <v>2336.0309280000001</v>
      </c>
      <c r="Q52" s="25">
        <f>+P52*(1+'[1]DCF Valuation'!I9)</f>
        <v>2382.75154656</v>
      </c>
      <c r="R52" s="25">
        <f>+Q52*(1+'[1]DCF Valuation'!J9)</f>
        <v>2430.4065774912001</v>
      </c>
      <c r="S52" s="25">
        <f>+R52*(1+'[1]DCF Valuation'!K9)</f>
        <v>2479.0147090410242</v>
      </c>
      <c r="U52" s="16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2.7" hidden="1" customHeight="1" outlineLevel="1" x14ac:dyDescent="0.25">
      <c r="A53" s="3"/>
      <c r="B53" s="35" t="s">
        <v>151</v>
      </c>
      <c r="C53" s="7" t="s">
        <v>5</v>
      </c>
      <c r="D53" s="10"/>
      <c r="E53" s="10"/>
      <c r="F53" s="11"/>
      <c r="G53" s="11"/>
      <c r="H53" s="5">
        <v>630.54</v>
      </c>
      <c r="I53" s="5">
        <v>0</v>
      </c>
      <c r="J53" s="25">
        <f>+I53*(1+'[1]DCF Valuation'!F10)</f>
        <v>0</v>
      </c>
      <c r="K53" s="25"/>
      <c r="L53" s="25"/>
      <c r="M53" s="25"/>
      <c r="N53" s="25"/>
      <c r="O53" s="25">
        <f>+J53*(1+'[1]DCF Valuation'!G10)</f>
        <v>0</v>
      </c>
      <c r="P53" s="25">
        <f>+O53*(1+'[1]DCF Valuation'!H10)</f>
        <v>0</v>
      </c>
      <c r="Q53" s="25">
        <f>+P53*(1+'[1]DCF Valuation'!I10)</f>
        <v>0</v>
      </c>
      <c r="R53" s="25">
        <f>+Q53*(1+'[1]DCF Valuation'!J10)</f>
        <v>0</v>
      </c>
      <c r="S53" s="25">
        <f>+R53*(1+'[1]DCF Valuation'!K10)</f>
        <v>0</v>
      </c>
      <c r="U53" s="16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ht="12.7" customHeight="1" collapsed="1" x14ac:dyDescent="0.25">
      <c r="A54" s="3"/>
      <c r="B54" s="35" t="s">
        <v>150</v>
      </c>
      <c r="C54" s="7" t="s">
        <v>5</v>
      </c>
      <c r="D54" s="10"/>
      <c r="E54" s="10"/>
      <c r="F54" s="11"/>
      <c r="G54" s="11"/>
      <c r="H54" s="5">
        <v>469</v>
      </c>
      <c r="I54" s="5">
        <v>952</v>
      </c>
      <c r="J54" s="5">
        <f>+'[1]DCF Valuation'!F21*'[1]DCF Valuation'!F13</f>
        <v>3135.1</v>
      </c>
      <c r="K54" s="5"/>
      <c r="L54" s="5"/>
      <c r="M54" s="5"/>
      <c r="N54" s="5"/>
      <c r="O54" s="5">
        <f>+'[1]DCF Valuation'!G21*'[1]DCF Valuation'!G13</f>
        <v>16772.785</v>
      </c>
      <c r="P54" s="5">
        <f>+'[1]DCF Valuation'!H21*'[1]DCF Valuation'!H13</f>
        <v>26920.319925000003</v>
      </c>
      <c r="Q54" s="5">
        <f>+'[1]DCF Valuation'!I21*'[1]DCF Valuation'!I13</f>
        <v>38406.323093000006</v>
      </c>
      <c r="R54" s="5">
        <f>+'[1]DCF Valuation'!J21*'[1]DCF Valuation'!J13</f>
        <v>61642.148564265008</v>
      </c>
      <c r="S54" s="5">
        <f>+'[1]DCF Valuation'!K21*'[1]DCF Valuation'!K13</f>
        <v>65957.098963763565</v>
      </c>
      <c r="U54" s="16" t="s">
        <v>149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2.7" customHeight="1" x14ac:dyDescent="0.25">
      <c r="A55" s="3"/>
      <c r="B55" s="35" t="s">
        <v>148</v>
      </c>
      <c r="C55" s="7" t="s">
        <v>5</v>
      </c>
      <c r="D55" s="10"/>
      <c r="E55" s="10"/>
      <c r="F55" s="51"/>
      <c r="G55" s="51"/>
      <c r="H55" s="46">
        <v>1089</v>
      </c>
      <c r="I55" s="46">
        <v>644</v>
      </c>
      <c r="J55" s="46">
        <f>+I55*(1+J46)</f>
        <v>644</v>
      </c>
      <c r="K55" s="46"/>
      <c r="L55" s="46"/>
      <c r="M55" s="46"/>
      <c r="N55" s="46"/>
      <c r="O55" s="46">
        <f>+J55*(1+O46)</f>
        <v>644</v>
      </c>
      <c r="P55" s="46">
        <f>+O55*(1+P46)</f>
        <v>644</v>
      </c>
      <c r="Q55" s="46">
        <f>+P55*(1+Q46)</f>
        <v>644</v>
      </c>
      <c r="R55" s="46">
        <f>+Q55*(1+R46)</f>
        <v>644</v>
      </c>
      <c r="S55" s="46">
        <f>+R55*(1+S46)</f>
        <v>644</v>
      </c>
      <c r="U55" s="16" t="s">
        <v>147</v>
      </c>
      <c r="V55" s="3"/>
    </row>
    <row r="56" spans="1:38" ht="12.7" customHeight="1" x14ac:dyDescent="0.25">
      <c r="A56" s="3"/>
      <c r="B56" s="12" t="s">
        <v>146</v>
      </c>
      <c r="C56" s="7" t="s">
        <v>5</v>
      </c>
      <c r="D56" s="10"/>
      <c r="E56" s="10"/>
      <c r="F56" s="5">
        <v>34255</v>
      </c>
      <c r="G56" s="5">
        <v>35209</v>
      </c>
      <c r="H56" s="5">
        <v>36188</v>
      </c>
      <c r="I56" s="5">
        <v>32517</v>
      </c>
      <c r="J56" s="25">
        <f>+J48*J57</f>
        <v>32961.016000000003</v>
      </c>
      <c r="K56" s="25"/>
      <c r="L56" s="25"/>
      <c r="M56" s="25"/>
      <c r="N56" s="25"/>
      <c r="O56" s="25">
        <f>+O48*O57</f>
        <v>42756.698600000003</v>
      </c>
      <c r="P56" s="25">
        <f>+P48*P57</f>
        <v>50833.36741725001</v>
      </c>
      <c r="Q56" s="25">
        <f>+Q48*Q57</f>
        <v>59865.587819895009</v>
      </c>
      <c r="R56" s="25">
        <f>R48*R57</f>
        <v>75600.255079694427</v>
      </c>
      <c r="S56" s="25">
        <f>S48*S57</f>
        <v>81191.141170605784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2.7" customHeight="1" x14ac:dyDescent="0.25">
      <c r="A57" s="3"/>
      <c r="B57" s="44" t="s">
        <v>145</v>
      </c>
      <c r="C57" s="7"/>
      <c r="D57" s="25"/>
      <c r="E57" s="25"/>
      <c r="F57" s="50">
        <f>F56/F48</f>
        <v>0.43991678117816274</v>
      </c>
      <c r="G57" s="50">
        <f>G56/G48</f>
        <v>0.4455481878922859</v>
      </c>
      <c r="H57" s="50">
        <f>H56/H48</f>
        <v>0.57392076632727507</v>
      </c>
      <c r="I57" s="50">
        <f>I56/I48</f>
        <v>0.59963487497233903</v>
      </c>
      <c r="J57" s="49">
        <v>0.55000000000000004</v>
      </c>
      <c r="K57" s="49"/>
      <c r="L57" s="49"/>
      <c r="M57" s="49"/>
      <c r="N57" s="49"/>
      <c r="O57" s="49">
        <v>0.55000000000000004</v>
      </c>
      <c r="P57" s="49">
        <v>0.55000000000000004</v>
      </c>
      <c r="Q57" s="49">
        <v>0.55000000000000004</v>
      </c>
      <c r="R57" s="49">
        <v>0.55000000000000004</v>
      </c>
      <c r="S57" s="49">
        <v>0.55000000000000004</v>
      </c>
      <c r="U57" s="16" t="s">
        <v>144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2.7" customHeight="1" x14ac:dyDescent="0.25">
      <c r="A58" s="3"/>
      <c r="B58" s="20" t="s">
        <v>143</v>
      </c>
      <c r="C58" s="7" t="s">
        <v>5</v>
      </c>
      <c r="D58" s="10"/>
      <c r="E58" s="10"/>
      <c r="F58" s="14">
        <f>F48-F56</f>
        <v>43612</v>
      </c>
      <c r="G58" s="14">
        <f>G48-G56</f>
        <v>43815</v>
      </c>
      <c r="H58" s="14">
        <f>H48-H56</f>
        <v>26866</v>
      </c>
      <c r="I58" s="14">
        <f>I48-I56</f>
        <v>21711</v>
      </c>
      <c r="J58" s="26">
        <f>J48-J56</f>
        <v>26968.103999999999</v>
      </c>
      <c r="K58" s="26"/>
      <c r="L58" s="26"/>
      <c r="M58" s="26"/>
      <c r="N58" s="26"/>
      <c r="O58" s="26">
        <f>O48-O56</f>
        <v>34982.753400000001</v>
      </c>
      <c r="P58" s="26">
        <f>P48-P56</f>
        <v>41590.936977750003</v>
      </c>
      <c r="Q58" s="26">
        <f>Q48-Q56</f>
        <v>48980.935489005002</v>
      </c>
      <c r="R58" s="26">
        <f>R48-R56</f>
        <v>61854.754156113617</v>
      </c>
      <c r="S58" s="26">
        <f>S48-S56</f>
        <v>66429.115503222914</v>
      </c>
      <c r="U58" s="48" t="s">
        <v>142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2.7" customHeight="1" x14ac:dyDescent="0.25">
      <c r="A59" s="3"/>
      <c r="B59" s="35" t="s">
        <v>141</v>
      </c>
      <c r="C59" s="7" t="s">
        <v>5</v>
      </c>
      <c r="D59" s="10"/>
      <c r="E59" s="10"/>
      <c r="F59" s="5">
        <v>13556</v>
      </c>
      <c r="G59" s="5">
        <v>15190</v>
      </c>
      <c r="H59" s="5">
        <v>17528</v>
      </c>
      <c r="I59" s="5">
        <v>16046</v>
      </c>
      <c r="J59" s="5" cm="1">
        <f t="array" ref="J59">+AVERAGE($F59:$I59/$F$58:$I$58)*J$58</f>
        <v>13814.494221627623</v>
      </c>
      <c r="K59" s="5"/>
      <c r="L59" s="5"/>
      <c r="M59" s="5"/>
      <c r="N59" s="5"/>
      <c r="O59" s="5" cm="1">
        <f t="array" ref="O59">+AVERAGE($F59:$I59/$F$58:$I$58)*O$58</f>
        <v>17920.023027978685</v>
      </c>
      <c r="P59" s="5" cm="1">
        <f t="array" ref="P59">+AVERAGE($F59:$I59/$F$58:$I$58)*P$58</f>
        <v>21305.085390919809</v>
      </c>
      <c r="Q59" s="5" cm="1">
        <f t="array" ref="Q59">+AVERAGE($F59:$I59/$F$58:$I$58)*Q$58</f>
        <v>25090.634858230114</v>
      </c>
      <c r="R59" s="5" cm="1">
        <f t="array" ref="R59">+AVERAGE($F59:$I59/$F$58:$I$58)*R$58</f>
        <v>31685.288067334237</v>
      </c>
      <c r="S59" s="5" cm="1">
        <f t="array" ref="S59">+AVERAGE($F59:$I59/$F$58:$I$58)*S$58</f>
        <v>34028.518737064602</v>
      </c>
      <c r="U59" s="23" t="s">
        <v>140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2.7" customHeight="1" x14ac:dyDescent="0.25">
      <c r="A60" s="3"/>
      <c r="B60" s="35" t="s">
        <v>139</v>
      </c>
      <c r="C60" s="7" t="s">
        <v>5</v>
      </c>
      <c r="D60" s="10"/>
      <c r="E60" s="10"/>
      <c r="F60" s="5">
        <v>6180</v>
      </c>
      <c r="G60" s="5">
        <v>6543</v>
      </c>
      <c r="H60" s="5">
        <v>7002</v>
      </c>
      <c r="I60" s="5">
        <v>5634</v>
      </c>
      <c r="J60" s="5" cm="1">
        <f t="array" ref="J60">+AVERAGE($F60:$I60/$F$58:$I$58)*J$58</f>
        <v>5468.8830194245884</v>
      </c>
      <c r="K60" s="5"/>
      <c r="L60" s="5"/>
      <c r="M60" s="5"/>
      <c r="N60" s="5"/>
      <c r="O60" s="5" cm="1">
        <f t="array" ref="O60">+AVERAGE($F60:$I60/$F$58:$I$58)*O$58</f>
        <v>7094.1800744308084</v>
      </c>
      <c r="P60" s="5" cm="1">
        <f t="array" ref="P60">+AVERAGE($F60:$I60/$F$58:$I$58)*P$58</f>
        <v>8434.2588192175172</v>
      </c>
      <c r="Q60" s="5" cm="1">
        <f t="array" ref="Q60">+AVERAGE($F60:$I60/$F$58:$I$58)*Q$58</f>
        <v>9932.8824292338322</v>
      </c>
      <c r="R60" s="5" cm="1">
        <f t="array" ref="R60">+AVERAGE($F60:$I60/$F$58:$I$58)*R$58</f>
        <v>12543.574241446571</v>
      </c>
      <c r="S60" s="5" cm="1">
        <f t="array" ref="S60">+AVERAGE($F60:$I60/$F$58:$I$58)*S$58</f>
        <v>13471.212576567135</v>
      </c>
      <c r="U60" s="2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2.7" customHeight="1" x14ac:dyDescent="0.25">
      <c r="A61" s="3"/>
      <c r="B61" s="35" t="s">
        <v>58</v>
      </c>
      <c r="C61" s="7" t="s">
        <v>5</v>
      </c>
      <c r="D61" s="10"/>
      <c r="E61" s="10"/>
      <c r="F61" s="46">
        <v>198</v>
      </c>
      <c r="G61" s="46">
        <v>2626</v>
      </c>
      <c r="H61" s="46">
        <v>2</v>
      </c>
      <c r="I61" s="46">
        <v>-62</v>
      </c>
      <c r="J61" s="47">
        <f>348*4</f>
        <v>1392</v>
      </c>
      <c r="K61" s="129"/>
      <c r="L61" s="129"/>
      <c r="M61" s="129"/>
      <c r="N61" s="129"/>
      <c r="O61" s="46">
        <f>+J61</f>
        <v>1392</v>
      </c>
      <c r="P61" s="46">
        <f>+O61</f>
        <v>1392</v>
      </c>
      <c r="Q61" s="46">
        <f>+P61</f>
        <v>1392</v>
      </c>
      <c r="R61" s="46" cm="1">
        <f t="array" ref="R61">+AVERAGE($F61:$I61/$F$58:$I$58)*$J$58</f>
        <v>415.93308447943144</v>
      </c>
      <c r="S61" s="46" cm="1">
        <f t="array" ref="S61">+AVERAGE($F61:$I61/$F$58:$I$58)*$J$58</f>
        <v>415.93308447943144</v>
      </c>
      <c r="U61" s="16" t="s">
        <v>138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2.7" customHeight="1" x14ac:dyDescent="0.25">
      <c r="A62" s="3"/>
      <c r="B62" s="20" t="s">
        <v>137</v>
      </c>
      <c r="C62" s="7" t="s">
        <v>5</v>
      </c>
      <c r="D62" s="10"/>
      <c r="E62" s="10"/>
      <c r="F62" s="14">
        <f>SUM(F59:F61)</f>
        <v>19934</v>
      </c>
      <c r="G62" s="14">
        <f>SUM(G59:G61)</f>
        <v>24359</v>
      </c>
      <c r="H62" s="14">
        <f>SUM(H59:H61)</f>
        <v>24532</v>
      </c>
      <c r="I62" s="14">
        <f>SUM(I59:I61)</f>
        <v>21618</v>
      </c>
      <c r="J62" s="14">
        <f>SUM(J59:J61)</f>
        <v>20675.377241052211</v>
      </c>
      <c r="K62" s="14"/>
      <c r="L62" s="14"/>
      <c r="M62" s="14"/>
      <c r="N62" s="14"/>
      <c r="O62" s="14">
        <f>SUM(O59:O61)</f>
        <v>26406.203102409494</v>
      </c>
      <c r="P62" s="14">
        <f>SUM(P59:P61)</f>
        <v>31131.344210137326</v>
      </c>
      <c r="Q62" s="14">
        <f>SUM(Q59:Q61)</f>
        <v>36415.517287463947</v>
      </c>
      <c r="R62" s="14">
        <f>SUM(R59:R61)</f>
        <v>44644.79539326024</v>
      </c>
      <c r="S62" s="14">
        <f>SUM(S59:S61)</f>
        <v>47915.66439811117</v>
      </c>
      <c r="V62" s="25"/>
      <c r="W62" s="25"/>
      <c r="X62" s="25"/>
      <c r="Y62" s="25"/>
      <c r="Z62" s="2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2.7" customHeight="1" x14ac:dyDescent="0.25">
      <c r="A63" s="3"/>
      <c r="B63" s="20" t="s">
        <v>136</v>
      </c>
      <c r="C63" s="7" t="s">
        <v>5</v>
      </c>
      <c r="D63" s="10"/>
      <c r="E63" s="10"/>
      <c r="F63" s="14">
        <f>F58-F62</f>
        <v>23678</v>
      </c>
      <c r="G63" s="14">
        <f>G58-G62</f>
        <v>19456</v>
      </c>
      <c r="H63" s="14">
        <f>H58-H62</f>
        <v>2334</v>
      </c>
      <c r="I63" s="14">
        <f>I58-I62</f>
        <v>93</v>
      </c>
      <c r="J63" s="14">
        <f>J58-J62</f>
        <v>6292.7267589477888</v>
      </c>
      <c r="K63" s="14"/>
      <c r="L63" s="14"/>
      <c r="M63" s="14"/>
      <c r="N63" s="14"/>
      <c r="O63" s="14">
        <f>O58-O62</f>
        <v>8576.5502975905074</v>
      </c>
      <c r="P63" s="14">
        <f>P58-P62</f>
        <v>10459.592767612678</v>
      </c>
      <c r="Q63" s="14">
        <f>Q58-Q62</f>
        <v>12565.418201541055</v>
      </c>
      <c r="R63" s="14">
        <f>R58-R62</f>
        <v>17209.958762853377</v>
      </c>
      <c r="S63" s="14">
        <f>S58-S62</f>
        <v>18513.451105111744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2.7" customHeight="1" x14ac:dyDescent="0.25">
      <c r="A64" s="3"/>
      <c r="B64" s="12" t="s">
        <v>135</v>
      </c>
      <c r="C64" s="7" t="s">
        <v>5</v>
      </c>
      <c r="D64" s="10"/>
      <c r="E64" s="10"/>
      <c r="F64" s="5">
        <v>1904</v>
      </c>
      <c r="G64" s="5">
        <v>2729</v>
      </c>
      <c r="H64" s="5">
        <v>4268</v>
      </c>
      <c r="I64" s="5">
        <v>40</v>
      </c>
      <c r="J64" s="5">
        <v>0</v>
      </c>
      <c r="K64" s="5"/>
      <c r="L64" s="5"/>
      <c r="M64" s="5"/>
      <c r="N64" s="5"/>
      <c r="O64" s="5">
        <v>0</v>
      </c>
      <c r="P64" s="5">
        <v>0</v>
      </c>
      <c r="Q64" s="5">
        <v>0</v>
      </c>
      <c r="R64" s="5">
        <v>0</v>
      </c>
      <c r="S64" s="5">
        <v>0</v>
      </c>
      <c r="U64" s="2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2.7" customHeight="1" x14ac:dyDescent="0.25">
      <c r="A65" s="3"/>
      <c r="B65" s="20" t="s">
        <v>134</v>
      </c>
      <c r="C65" s="7" t="s">
        <v>5</v>
      </c>
      <c r="D65" s="24"/>
      <c r="E65" s="24"/>
      <c r="F65" s="14">
        <v>-504</v>
      </c>
      <c r="G65" s="14">
        <f>SUM(G66:G70)</f>
        <v>-482</v>
      </c>
      <c r="H65" s="14">
        <f>SUM(H66:H70)</f>
        <v>1166</v>
      </c>
      <c r="I65" s="14">
        <f>SUM(I66:I70)</f>
        <v>629</v>
      </c>
      <c r="J65" s="26">
        <f>+SUM(J66:J67)</f>
        <v>-3264.9097723873947</v>
      </c>
      <c r="K65" s="26"/>
      <c r="L65" s="26"/>
      <c r="M65" s="26"/>
      <c r="N65" s="26"/>
      <c r="O65" s="26">
        <f>+SUM(O66:O67)</f>
        <v>-6833.9895947747873</v>
      </c>
      <c r="P65" s="26">
        <f>+SUM(P66:P67)</f>
        <v>-2735.5356671621748</v>
      </c>
      <c r="Q65" s="26">
        <f>+SUM(Q66:Q67)</f>
        <v>-5179.9067395495686</v>
      </c>
      <c r="R65" s="26">
        <f>+SUM(R66:R67)</f>
        <v>-4781.5292619369611</v>
      </c>
      <c r="S65" s="26">
        <f>+SUM(S66:S67)</f>
        <v>-5085.7628343243532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2.7" customHeight="1" x14ac:dyDescent="0.25">
      <c r="A66" s="3"/>
      <c r="B66" s="44" t="s">
        <v>133</v>
      </c>
      <c r="C66" s="7" t="s">
        <v>5</v>
      </c>
      <c r="D66" s="10"/>
      <c r="E66" s="10"/>
      <c r="F66" s="11"/>
      <c r="G66" s="11">
        <v>144</v>
      </c>
      <c r="H66" s="11">
        <v>589</v>
      </c>
      <c r="I66" s="11">
        <v>1335</v>
      </c>
      <c r="J66" s="43">
        <v>0</v>
      </c>
      <c r="K66" s="43"/>
      <c r="L66" s="43"/>
      <c r="M66" s="43"/>
      <c r="N66" s="43"/>
      <c r="O66" s="43">
        <v>0</v>
      </c>
      <c r="P66" s="43">
        <v>0</v>
      </c>
      <c r="Q66" s="43">
        <v>0</v>
      </c>
      <c r="R66" s="43">
        <v>0</v>
      </c>
      <c r="S66" s="43">
        <v>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2.7" customHeight="1" x14ac:dyDescent="0.25">
      <c r="A67" s="3"/>
      <c r="B67" s="44" t="s">
        <v>132</v>
      </c>
      <c r="C67" s="7" t="s">
        <v>5</v>
      </c>
      <c r="D67" s="10"/>
      <c r="E67" s="10"/>
      <c r="F67" s="11"/>
      <c r="G67" s="11">
        <v>-597</v>
      </c>
      <c r="H67" s="11">
        <v>-496</v>
      </c>
      <c r="I67" s="11">
        <v>-878</v>
      </c>
      <c r="J67" s="10">
        <f>+SUM(J68:J69)</f>
        <v>-3264.9097723873947</v>
      </c>
      <c r="K67" s="10"/>
      <c r="L67" s="10"/>
      <c r="M67" s="10"/>
      <c r="N67" s="10"/>
      <c r="O67" s="10">
        <f>+SUM(O68:O69)</f>
        <v>-6833.9895947747873</v>
      </c>
      <c r="P67" s="10">
        <f>+SUM(P68:P69)</f>
        <v>-2735.5356671621748</v>
      </c>
      <c r="Q67" s="10">
        <f>+SUM(Q68:Q69)</f>
        <v>-5179.9067395495686</v>
      </c>
      <c r="R67" s="10">
        <f>+SUM(R68:R69)</f>
        <v>-4781.5292619369611</v>
      </c>
      <c r="S67" s="10">
        <f>+SUM(S68:S69)</f>
        <v>-5085.7628343243532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2.7" customHeight="1" outlineLevel="1" x14ac:dyDescent="0.25">
      <c r="A68" s="3"/>
      <c r="B68" s="34" t="s">
        <v>131</v>
      </c>
      <c r="C68" s="7"/>
      <c r="D68" s="10"/>
      <c r="E68" s="10"/>
      <c r="F68" s="11"/>
      <c r="G68" s="11"/>
      <c r="H68" s="11"/>
      <c r="I68" s="11"/>
      <c r="J68" s="10" cm="1">
        <f t="array" ref="J68">-SUM($J$175:J175*'[1]DCF Valuation'!$C$48)</f>
        <v>-234.19607238739181</v>
      </c>
      <c r="K68" s="10"/>
      <c r="L68" s="10"/>
      <c r="M68" s="10"/>
      <c r="N68" s="10"/>
      <c r="O68" s="10" cm="1">
        <f t="array" ref="O68">-SUM($J$175:O175*'[1]DCF Valuation'!$C$48)</f>
        <v>-468.39214477478362</v>
      </c>
      <c r="P68" s="10" cm="1">
        <f t="array" ref="P68">-SUM($J$175:P175*'[1]DCF Valuation'!$C$48)</f>
        <v>-702.5882171621754</v>
      </c>
      <c r="Q68" s="10" cm="1">
        <f t="array" ref="Q68">-SUM($J$175:Q175*'[1]DCF Valuation'!$C$48)</f>
        <v>-936.78428954956723</v>
      </c>
      <c r="R68" s="10" cm="1">
        <f t="array" ref="R68">-SUM($J$175:R175*'[1]DCF Valuation'!$C$48)</f>
        <v>-1170.9803619369591</v>
      </c>
      <c r="S68" s="10" cm="1">
        <f t="array" ref="S68">-SUM($J$175:S175*'[1]DCF Valuation'!$C$48)</f>
        <v>-1405.1764343243508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2.7" customHeight="1" outlineLevel="1" x14ac:dyDescent="0.25">
      <c r="A69" s="3"/>
      <c r="B69" s="34" t="s">
        <v>130</v>
      </c>
      <c r="C69" s="7" t="s">
        <v>5</v>
      </c>
      <c r="D69" s="45"/>
      <c r="E69" s="45"/>
      <c r="F69" s="45"/>
      <c r="G69" s="45"/>
      <c r="H69" s="45"/>
      <c r="I69" s="15"/>
      <c r="J69" s="25">
        <f>-SUM('Debt Schedule'!D5:G48)</f>
        <v>-3030.713700000003</v>
      </c>
      <c r="K69" s="25"/>
      <c r="L69" s="25"/>
      <c r="M69" s="25"/>
      <c r="N69" s="25"/>
      <c r="O69" s="42">
        <f>(+SUM('Debt Schedule'!H5:K48))*-1</f>
        <v>-6365.5974500000038</v>
      </c>
      <c r="P69" s="42">
        <f>(+SUM('Debt Schedule'!L5:O48))*-1</f>
        <v>-2032.9474499999994</v>
      </c>
      <c r="Q69" s="42">
        <f>(SUM('Debt Schedule'!P5:S48))*-1</f>
        <v>-4243.1224500000017</v>
      </c>
      <c r="R69" s="42">
        <f>(SUM('Debt Schedule'!T4:W42))*-1</f>
        <v>-3610.5489000000016</v>
      </c>
      <c r="S69" s="42">
        <f>(SUM('Debt Schedule'!X5:AA42))*-1</f>
        <v>-3680.5864000000024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2.7" customHeight="1" x14ac:dyDescent="0.25">
      <c r="A70" s="3"/>
      <c r="B70" s="44" t="s">
        <v>129</v>
      </c>
      <c r="C70" s="7" t="s">
        <v>5</v>
      </c>
      <c r="D70" s="10"/>
      <c r="E70" s="10"/>
      <c r="F70" s="11"/>
      <c r="G70" s="11">
        <v>-29</v>
      </c>
      <c r="H70" s="11">
        <v>1073</v>
      </c>
      <c r="I70" s="11">
        <v>172</v>
      </c>
      <c r="J70" s="43">
        <v>0</v>
      </c>
      <c r="K70" s="43"/>
      <c r="L70" s="43"/>
      <c r="M70" s="43"/>
      <c r="N70" s="43"/>
      <c r="O70" s="43">
        <v>0</v>
      </c>
      <c r="P70" s="43">
        <v>0</v>
      </c>
      <c r="Q70" s="43">
        <v>0</v>
      </c>
      <c r="R70" s="43">
        <v>0</v>
      </c>
      <c r="S70" s="43">
        <v>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12.7" customHeight="1" x14ac:dyDescent="0.25">
      <c r="A71" s="3"/>
      <c r="B71" s="20" t="s">
        <v>128</v>
      </c>
      <c r="C71" s="7" t="s">
        <v>5</v>
      </c>
      <c r="D71" s="10"/>
      <c r="E71" s="10"/>
      <c r="F71" s="14">
        <f>F63+F64+F65</f>
        <v>25078</v>
      </c>
      <c r="G71" s="14">
        <f>G63+SUM(G64:G65)</f>
        <v>21703</v>
      </c>
      <c r="H71" s="14">
        <f>H63+SUM(H64:H65)</f>
        <v>7768</v>
      </c>
      <c r="I71" s="14">
        <f>I63+SUM(I64:I65)</f>
        <v>762</v>
      </c>
      <c r="J71" s="14">
        <f>J63+SUM(J64:J65)</f>
        <v>3027.8169865603941</v>
      </c>
      <c r="K71" s="14"/>
      <c r="L71" s="14"/>
      <c r="M71" s="14"/>
      <c r="N71" s="14"/>
      <c r="O71" s="14">
        <f>O63+SUM(O64:O65)</f>
        <v>1742.5607028157201</v>
      </c>
      <c r="P71" s="14">
        <f>P63+SUM(P64:P65)</f>
        <v>7724.0571004505027</v>
      </c>
      <c r="Q71" s="14">
        <f>Q63+SUM(Q64:Q65)</f>
        <v>7385.5114619914866</v>
      </c>
      <c r="R71" s="14">
        <f>R63+SUM(R64:R65)</f>
        <v>12428.429500916416</v>
      </c>
      <c r="S71" s="14">
        <f>S63+SUM(S64:S65)</f>
        <v>13427.688270787392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2.7" customHeight="1" x14ac:dyDescent="0.25">
      <c r="A72" s="3"/>
      <c r="B72" s="12" t="s">
        <v>127</v>
      </c>
      <c r="C72" s="7" t="s">
        <v>5</v>
      </c>
      <c r="D72" s="10"/>
      <c r="E72" s="10"/>
      <c r="F72" s="5">
        <v>4179</v>
      </c>
      <c r="G72" s="5">
        <v>1835</v>
      </c>
      <c r="H72" s="5">
        <v>-249</v>
      </c>
      <c r="I72" s="5">
        <v>-913</v>
      </c>
      <c r="J72" s="42">
        <f>+J71*J73</f>
        <v>504.55567377126908</v>
      </c>
      <c r="K72" s="42"/>
      <c r="L72" s="42"/>
      <c r="M72" s="42"/>
      <c r="N72" s="42"/>
      <c r="O72" s="42">
        <f>+O71*O73</f>
        <v>290.38046004732809</v>
      </c>
      <c r="P72" s="42">
        <f>+P71*P73</f>
        <v>1287.1375158618171</v>
      </c>
      <c r="Q72" s="42">
        <f>+Q71*Q73</f>
        <v>1230.7222425896173</v>
      </c>
      <c r="R72" s="42">
        <f>+R71*R73</f>
        <v>2071.0745228618589</v>
      </c>
      <c r="S72" s="42">
        <f>+S71*S73</f>
        <v>2237.5910871529031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2.7" customHeight="1" x14ac:dyDescent="0.25">
      <c r="A73" s="3"/>
      <c r="B73" s="35" t="s">
        <v>126</v>
      </c>
      <c r="C73" s="41"/>
      <c r="D73" s="25"/>
      <c r="E73" s="25"/>
      <c r="F73" s="40">
        <f>+F72/F71</f>
        <v>0.16664008294122337</v>
      </c>
      <c r="G73" s="40">
        <f>+G72/G71</f>
        <v>8.4550522969174771E-2</v>
      </c>
      <c r="H73" s="40">
        <f>+H72/H71</f>
        <v>-3.2054582904222452E-2</v>
      </c>
      <c r="I73" s="40">
        <f>+I72/I71</f>
        <v>-1.1981627296587927</v>
      </c>
      <c r="J73" s="39">
        <f>+F73</f>
        <v>0.16664008294122337</v>
      </c>
      <c r="K73" s="39"/>
      <c r="L73" s="39"/>
      <c r="M73" s="39"/>
      <c r="N73" s="39"/>
      <c r="O73" s="39">
        <f>+J73</f>
        <v>0.16664008294122337</v>
      </c>
      <c r="P73" s="39">
        <f>+O73</f>
        <v>0.16664008294122337</v>
      </c>
      <c r="Q73" s="39">
        <f>+P73</f>
        <v>0.16664008294122337</v>
      </c>
      <c r="R73" s="38">
        <f>+Q73</f>
        <v>0.16664008294122337</v>
      </c>
      <c r="S73" s="38">
        <f>+R73</f>
        <v>0.16664008294122337</v>
      </c>
      <c r="U73" s="16" t="s">
        <v>125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2.7" customHeight="1" x14ac:dyDescent="0.25">
      <c r="A74" s="3"/>
      <c r="B74" s="20" t="s">
        <v>63</v>
      </c>
      <c r="C74" s="7" t="s">
        <v>5</v>
      </c>
      <c r="D74" s="10"/>
      <c r="E74" s="10"/>
      <c r="F74" s="14">
        <f>F71-F72</f>
        <v>20899</v>
      </c>
      <c r="G74" s="14">
        <f>G71-G72</f>
        <v>19868</v>
      </c>
      <c r="H74" s="14">
        <f>H71-H72</f>
        <v>8017</v>
      </c>
      <c r="I74" s="14">
        <f>I71-I72</f>
        <v>1675</v>
      </c>
      <c r="J74" s="25">
        <f>J71-J72</f>
        <v>2523.261312789125</v>
      </c>
      <c r="K74" s="25"/>
      <c r="L74" s="25"/>
      <c r="M74" s="25"/>
      <c r="N74" s="25"/>
      <c r="O74" s="26">
        <f>O71-O72</f>
        <v>1452.180242768392</v>
      </c>
      <c r="P74" s="26">
        <f>P71-P72</f>
        <v>6436.9195845886861</v>
      </c>
      <c r="Q74" s="26">
        <f>Q71-Q72</f>
        <v>6154.7892194018696</v>
      </c>
      <c r="R74" s="26">
        <f>R71-R72</f>
        <v>10357.354978054558</v>
      </c>
      <c r="S74" s="26">
        <f>S71-S72</f>
        <v>11190.097183634489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2.7" customHeight="1" x14ac:dyDescent="0.25">
      <c r="A75" s="3"/>
      <c r="B75" s="12" t="s">
        <v>124</v>
      </c>
      <c r="C75" s="7" t="s">
        <v>5</v>
      </c>
      <c r="D75" s="10"/>
      <c r="E75" s="10"/>
      <c r="F75" s="37">
        <v>0</v>
      </c>
      <c r="G75" s="37" t="s">
        <v>123</v>
      </c>
      <c r="H75" s="5">
        <v>3</v>
      </c>
      <c r="I75" s="5">
        <v>-14</v>
      </c>
      <c r="J75" s="31">
        <v>0</v>
      </c>
      <c r="K75" s="31"/>
      <c r="L75" s="31"/>
      <c r="M75" s="31"/>
      <c r="N75" s="31"/>
      <c r="O75" s="31">
        <v>0</v>
      </c>
      <c r="P75" s="31">
        <v>0</v>
      </c>
      <c r="Q75" s="31">
        <v>0</v>
      </c>
      <c r="R75" s="31">
        <v>0</v>
      </c>
      <c r="S75" s="31">
        <v>0</v>
      </c>
      <c r="U75" s="16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2.7" customHeight="1" x14ac:dyDescent="0.25">
      <c r="A76" s="3"/>
      <c r="B76" s="12" t="s">
        <v>122</v>
      </c>
      <c r="C76" s="7" t="s">
        <v>5</v>
      </c>
      <c r="D76" s="10"/>
      <c r="E76" s="10"/>
      <c r="F76" s="37">
        <f>F74</f>
        <v>20899</v>
      </c>
      <c r="G76" s="37">
        <f>G74</f>
        <v>19868</v>
      </c>
      <c r="H76" s="5">
        <f>+H74-H75</f>
        <v>8014</v>
      </c>
      <c r="I76" s="5">
        <f>+I74-I75</f>
        <v>1689</v>
      </c>
      <c r="J76" s="25">
        <f>+J74-J75</f>
        <v>2523.261312789125</v>
      </c>
      <c r="K76" s="25"/>
      <c r="L76" s="25"/>
      <c r="M76" s="25"/>
      <c r="N76" s="25"/>
      <c r="O76" s="25">
        <f>+O74-O75</f>
        <v>1452.180242768392</v>
      </c>
      <c r="P76" s="25">
        <f>+P74-P75</f>
        <v>6436.9195845886861</v>
      </c>
      <c r="Q76" s="25">
        <f>+Q74-Q75</f>
        <v>6154.7892194018696</v>
      </c>
      <c r="R76" s="25">
        <f>+R74-R75</f>
        <v>10357.354978054558</v>
      </c>
      <c r="S76" s="25">
        <f>+S74-S75</f>
        <v>11190.097183634489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12.7" hidden="1" customHeight="1" outlineLevel="1" x14ac:dyDescent="0.25">
      <c r="A77" s="3"/>
      <c r="B77" s="12" t="s">
        <v>121</v>
      </c>
      <c r="C77" s="7" t="s">
        <v>120</v>
      </c>
      <c r="D77" s="10"/>
      <c r="E77" s="10"/>
      <c r="F77" s="5"/>
      <c r="G77" s="5">
        <v>4.8899999999999997</v>
      </c>
      <c r="H77" s="5">
        <v>1.95</v>
      </c>
      <c r="I77" s="5">
        <v>0.41</v>
      </c>
      <c r="J77" s="25"/>
      <c r="K77" s="25"/>
      <c r="L77" s="25"/>
      <c r="M77" s="25"/>
      <c r="N77" s="25"/>
      <c r="O77" s="25"/>
      <c r="P77" s="25"/>
      <c r="Q77" s="25"/>
      <c r="R77" s="25" t="e">
        <f>R$76/R90</f>
        <v>#DIV/0!</v>
      </c>
      <c r="S77" s="25" t="e">
        <f>S$76/S90</f>
        <v>#DIV/0!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12.7" hidden="1" customHeight="1" outlineLevel="1" x14ac:dyDescent="0.25">
      <c r="A78" s="3"/>
      <c r="B78" s="12" t="str">
        <f>B77</f>
        <v>Earnings per share attributable to Intel</v>
      </c>
      <c r="C78" s="7" t="s">
        <v>119</v>
      </c>
      <c r="D78" s="10"/>
      <c r="E78" s="10"/>
      <c r="F78" s="5"/>
      <c r="G78" s="5">
        <v>4.8600000000000003</v>
      </c>
      <c r="H78" s="5">
        <v>1.94</v>
      </c>
      <c r="I78" s="5">
        <v>0.41</v>
      </c>
      <c r="J78" s="25"/>
      <c r="K78" s="25"/>
      <c r="L78" s="25"/>
      <c r="M78" s="25"/>
      <c r="N78" s="25"/>
      <c r="O78" s="25"/>
      <c r="P78" s="25"/>
      <c r="Q78" s="25"/>
      <c r="R78" s="25" t="e">
        <f>R$76/R91</f>
        <v>#DIV/0!</v>
      </c>
      <c r="S78" s="25" t="e">
        <f>S$76/S91</f>
        <v>#DIV/0!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ht="12.7" customHeight="1" collapsed="1" x14ac:dyDescent="0.25">
      <c r="A79" s="3"/>
      <c r="B79" s="3"/>
      <c r="C79" s="3"/>
      <c r="D79" s="3"/>
      <c r="E79" s="3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12.7" customHeight="1" x14ac:dyDescent="0.25">
      <c r="A80" s="3"/>
      <c r="B80" s="3" t="s">
        <v>118</v>
      </c>
      <c r="C80" s="7"/>
      <c r="D80" s="3"/>
      <c r="E80" s="3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12.7" customHeight="1" x14ac:dyDescent="0.25">
      <c r="A81" s="3"/>
      <c r="B81" s="12" t="s">
        <v>117</v>
      </c>
      <c r="C81" s="7" t="s">
        <v>5</v>
      </c>
      <c r="D81" s="3"/>
      <c r="E81" s="3"/>
      <c r="F81" s="4"/>
      <c r="G81" s="5">
        <v>-520</v>
      </c>
      <c r="H81" s="5">
        <v>-510</v>
      </c>
      <c r="I81" s="5">
        <v>272</v>
      </c>
      <c r="J81" s="36">
        <v>0</v>
      </c>
      <c r="K81" s="36"/>
      <c r="L81" s="36"/>
      <c r="M81" s="36"/>
      <c r="N81" s="36"/>
      <c r="O81" s="36">
        <v>0</v>
      </c>
      <c r="P81" s="36">
        <v>0</v>
      </c>
      <c r="Q81" s="36">
        <v>0</v>
      </c>
      <c r="R81" s="36">
        <v>0</v>
      </c>
      <c r="S81" s="36">
        <v>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2.7" customHeight="1" x14ac:dyDescent="0.25">
      <c r="A82" s="3"/>
      <c r="B82" s="12" t="s">
        <v>116</v>
      </c>
      <c r="C82" s="7" t="s">
        <v>5</v>
      </c>
      <c r="D82" s="10"/>
      <c r="E82" s="10"/>
      <c r="F82" s="5"/>
      <c r="G82" s="5">
        <v>451</v>
      </c>
      <c r="H82" s="5">
        <v>855</v>
      </c>
      <c r="I82" s="5">
        <v>66</v>
      </c>
      <c r="J82" s="36">
        <v>0</v>
      </c>
      <c r="K82" s="36"/>
      <c r="L82" s="36"/>
      <c r="M82" s="36"/>
      <c r="N82" s="36"/>
      <c r="O82" s="36">
        <v>0</v>
      </c>
      <c r="P82" s="36">
        <v>0</v>
      </c>
      <c r="Q82" s="36">
        <v>0</v>
      </c>
      <c r="R82" s="36">
        <v>0</v>
      </c>
      <c r="S82" s="36">
        <v>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2.7" customHeight="1" x14ac:dyDescent="0.25">
      <c r="A83" s="3"/>
      <c r="B83" s="12" t="s">
        <v>115</v>
      </c>
      <c r="C83" s="7" t="s">
        <v>5</v>
      </c>
      <c r="D83" s="10"/>
      <c r="E83" s="10"/>
      <c r="F83" s="5"/>
      <c r="G83" s="5">
        <v>-60</v>
      </c>
      <c r="H83" s="5">
        <v>-27</v>
      </c>
      <c r="I83" s="5">
        <v>9</v>
      </c>
      <c r="J83" s="36">
        <v>0</v>
      </c>
      <c r="K83" s="36"/>
      <c r="L83" s="36"/>
      <c r="M83" s="36"/>
      <c r="N83" s="36"/>
      <c r="O83" s="36">
        <v>0</v>
      </c>
      <c r="P83" s="36">
        <v>0</v>
      </c>
      <c r="Q83" s="36">
        <v>0</v>
      </c>
      <c r="R83" s="36">
        <v>0</v>
      </c>
      <c r="S83" s="36">
        <v>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2.7" customHeight="1" x14ac:dyDescent="0.25">
      <c r="A84" s="3"/>
      <c r="B84" s="20" t="s">
        <v>114</v>
      </c>
      <c r="C84" s="7" t="s">
        <v>5</v>
      </c>
      <c r="D84" s="10"/>
      <c r="E84" s="10"/>
      <c r="F84" s="5"/>
      <c r="G84" s="14">
        <f>SUM(G81:G83)</f>
        <v>-129</v>
      </c>
      <c r="H84" s="14">
        <f>SUM(H81:H83)</f>
        <v>318</v>
      </c>
      <c r="I84" s="14">
        <f>SUM(I81:I83)</f>
        <v>347</v>
      </c>
      <c r="J84" s="25">
        <f>SUM(J81:J83)</f>
        <v>0</v>
      </c>
      <c r="K84" s="25"/>
      <c r="L84" s="25"/>
      <c r="M84" s="25"/>
      <c r="N84" s="25"/>
      <c r="O84" s="26">
        <f>SUM(O81:O83)</f>
        <v>0</v>
      </c>
      <c r="P84" s="26">
        <f>SUM(P81:P83)</f>
        <v>0</v>
      </c>
      <c r="Q84" s="26">
        <f>SUM(Q81:Q83)</f>
        <v>0</v>
      </c>
      <c r="R84" s="26">
        <f>SUM(R81:R83)</f>
        <v>0</v>
      </c>
      <c r="S84" s="26">
        <f>SUM(S81:S83)</f>
        <v>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2.7" customHeight="1" x14ac:dyDescent="0.25">
      <c r="A85" s="3"/>
      <c r="B85" s="12" t="s">
        <v>113</v>
      </c>
      <c r="C85" s="7" t="s">
        <v>5</v>
      </c>
      <c r="D85" s="10"/>
      <c r="E85" s="10"/>
      <c r="F85" s="5"/>
      <c r="G85" s="5">
        <f>G74+G84</f>
        <v>19739</v>
      </c>
      <c r="H85" s="5">
        <f>H74+H84</f>
        <v>8335</v>
      </c>
      <c r="I85" s="5">
        <f>I74+I84</f>
        <v>2022</v>
      </c>
      <c r="J85" s="25">
        <f>J74+J84</f>
        <v>2523.261312789125</v>
      </c>
      <c r="K85" s="25"/>
      <c r="L85" s="25"/>
      <c r="M85" s="25"/>
      <c r="N85" s="25"/>
      <c r="O85" s="25">
        <f>O74+O84</f>
        <v>1452.180242768392</v>
      </c>
      <c r="P85" s="25">
        <f>P74+P84</f>
        <v>6436.9195845886861</v>
      </c>
      <c r="Q85" s="25">
        <f>Q74+Q84</f>
        <v>6154.7892194018696</v>
      </c>
      <c r="R85" s="25">
        <f>R74+R84</f>
        <v>10357.354978054558</v>
      </c>
      <c r="S85" s="25">
        <f>S74+S84</f>
        <v>11190.097183634489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2.7" customHeight="1" x14ac:dyDescent="0.25">
      <c r="A86" s="3"/>
      <c r="B86" s="12" t="s">
        <v>112</v>
      </c>
      <c r="C86" s="7" t="s">
        <v>5</v>
      </c>
      <c r="D86" s="10"/>
      <c r="E86" s="10"/>
      <c r="F86" s="5"/>
      <c r="G86" s="5">
        <v>0</v>
      </c>
      <c r="H86" s="5">
        <v>3</v>
      </c>
      <c r="I86" s="5">
        <v>-14</v>
      </c>
      <c r="J86" s="31">
        <v>0</v>
      </c>
      <c r="K86" s="31"/>
      <c r="L86" s="31"/>
      <c r="M86" s="31"/>
      <c r="N86" s="31"/>
      <c r="O86" s="31">
        <v>0</v>
      </c>
      <c r="P86" s="31">
        <v>0</v>
      </c>
      <c r="Q86" s="31">
        <v>0</v>
      </c>
      <c r="R86" s="31">
        <v>0</v>
      </c>
      <c r="S86" s="31">
        <v>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2.7" customHeight="1" x14ac:dyDescent="0.25">
      <c r="A87" s="3"/>
      <c r="B87" s="12" t="s">
        <v>111</v>
      </c>
      <c r="C87" s="7" t="s">
        <v>5</v>
      </c>
      <c r="D87" s="10"/>
      <c r="E87" s="10"/>
      <c r="F87" s="5"/>
      <c r="G87" s="5">
        <f>+G85-G86</f>
        <v>19739</v>
      </c>
      <c r="H87" s="5">
        <f>+H85-H86</f>
        <v>8332</v>
      </c>
      <c r="I87" s="5">
        <f>I85-I86</f>
        <v>2036</v>
      </c>
      <c r="J87" s="25">
        <f>J85-J86</f>
        <v>2523.261312789125</v>
      </c>
      <c r="K87" s="25"/>
      <c r="L87" s="25"/>
      <c r="M87" s="25"/>
      <c r="N87" s="25"/>
      <c r="O87" s="25">
        <f>O85-O86</f>
        <v>1452.180242768392</v>
      </c>
      <c r="P87" s="25">
        <f>P85-P86</f>
        <v>6436.9195845886861</v>
      </c>
      <c r="Q87" s="25">
        <f>Q85-Q86</f>
        <v>6154.7892194018696</v>
      </c>
      <c r="R87" s="25">
        <f>R85-R86</f>
        <v>10357.354978054558</v>
      </c>
      <c r="S87" s="25">
        <f>S85-S86</f>
        <v>11190.097183634489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2.7" customHeight="1" x14ac:dyDescent="0.25">
      <c r="A88" s="3"/>
      <c r="B88" s="12"/>
      <c r="C88" s="7"/>
      <c r="D88" s="10"/>
      <c r="E88" s="10"/>
      <c r="F88" s="5"/>
      <c r="G88" s="5"/>
      <c r="H88" s="5"/>
      <c r="I88" s="5"/>
      <c r="J88" s="25"/>
      <c r="K88" s="25"/>
      <c r="L88" s="25"/>
      <c r="M88" s="25"/>
      <c r="N88" s="25"/>
      <c r="O88" s="25"/>
      <c r="P88" s="25"/>
      <c r="Q88" s="25"/>
      <c r="R88" s="25"/>
      <c r="S88" s="25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2.7" hidden="1" customHeight="1" outlineLevel="1" x14ac:dyDescent="0.25">
      <c r="A89" s="3"/>
      <c r="B89" s="12" t="s">
        <v>110</v>
      </c>
      <c r="C89" s="2" t="s">
        <v>109</v>
      </c>
      <c r="D89" s="3"/>
      <c r="E89" s="3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2.7" hidden="1" customHeight="1" outlineLevel="1" x14ac:dyDescent="0.25">
      <c r="A90" s="3"/>
      <c r="B90" s="12" t="s">
        <v>108</v>
      </c>
      <c r="C90" s="7" t="s">
        <v>106</v>
      </c>
      <c r="D90" s="10"/>
      <c r="E90" s="10"/>
      <c r="F90" s="5"/>
      <c r="G90" s="5">
        <v>4059</v>
      </c>
      <c r="H90" s="5">
        <v>4108</v>
      </c>
      <c r="I90" s="5">
        <v>4190</v>
      </c>
      <c r="J90" s="25"/>
      <c r="K90" s="25"/>
      <c r="L90" s="25"/>
      <c r="M90" s="25"/>
      <c r="N90" s="25"/>
      <c r="O90" s="25"/>
      <c r="P90" s="25"/>
      <c r="Q90" s="25"/>
      <c r="R90" s="25">
        <f>Q90</f>
        <v>0</v>
      </c>
      <c r="S90" s="25">
        <f>R90</f>
        <v>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2.7" hidden="1" customHeight="1" outlineLevel="1" x14ac:dyDescent="0.25">
      <c r="A91" s="3"/>
      <c r="B91" s="12" t="s">
        <v>107</v>
      </c>
      <c r="C91" s="7" t="s">
        <v>106</v>
      </c>
      <c r="D91" s="10"/>
      <c r="E91" s="10"/>
      <c r="F91" s="5"/>
      <c r="G91" s="5">
        <v>4090</v>
      </c>
      <c r="H91" s="5">
        <v>4123</v>
      </c>
      <c r="I91" s="5">
        <v>4212</v>
      </c>
      <c r="J91" s="25"/>
      <c r="K91" s="25"/>
      <c r="L91" s="25"/>
      <c r="M91" s="25"/>
      <c r="N91" s="25"/>
      <c r="O91" s="25"/>
      <c r="P91" s="25"/>
      <c r="Q91" s="25"/>
      <c r="R91" s="25">
        <f>Q91</f>
        <v>0</v>
      </c>
      <c r="S91" s="25">
        <f>R91</f>
        <v>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2.7" customHeight="1" collapsed="1" x14ac:dyDescent="0.25">
      <c r="A92" s="16" t="s">
        <v>4</v>
      </c>
      <c r="B92" s="20" t="s">
        <v>105</v>
      </c>
      <c r="C92" s="7" t="s">
        <v>5</v>
      </c>
      <c r="D92" s="24"/>
      <c r="E92" s="24"/>
      <c r="F92" s="14">
        <v>5865</v>
      </c>
      <c r="G92" s="14">
        <v>4827</v>
      </c>
      <c r="H92" s="14">
        <v>11144</v>
      </c>
      <c r="I92" s="14">
        <f>+I183</f>
        <v>7079</v>
      </c>
      <c r="J92" s="19">
        <f>+J183</f>
        <v>14787.25</v>
      </c>
      <c r="K92" s="19"/>
      <c r="L92" s="19"/>
      <c r="M92" s="19"/>
      <c r="N92" s="19"/>
      <c r="O92" s="19">
        <f>+O183</f>
        <v>5003.0000000000018</v>
      </c>
      <c r="P92" s="19">
        <f>+P183</f>
        <v>5262.5000000000018</v>
      </c>
      <c r="Q92" s="19">
        <f>+Q183</f>
        <v>9247.0000000000018</v>
      </c>
      <c r="R92" s="19">
        <f>+R183</f>
        <v>30144</v>
      </c>
      <c r="S92" s="19">
        <f>+S183</f>
        <v>61016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2.7" customHeight="1" x14ac:dyDescent="0.25">
      <c r="A93" s="3"/>
      <c r="B93" s="12" t="s">
        <v>104</v>
      </c>
      <c r="C93" s="7" t="s">
        <v>5</v>
      </c>
      <c r="D93" s="10"/>
      <c r="E93" s="10"/>
      <c r="F93" s="5">
        <v>2292</v>
      </c>
      <c r="G93" s="5">
        <v>24426</v>
      </c>
      <c r="H93" s="5">
        <v>17194</v>
      </c>
      <c r="I93" s="5">
        <v>17955</v>
      </c>
      <c r="J93" s="18">
        <v>5391</v>
      </c>
      <c r="K93" s="18"/>
      <c r="L93" s="18"/>
      <c r="M93" s="18"/>
      <c r="N93" s="18"/>
      <c r="O93" s="18">
        <v>2875.25</v>
      </c>
      <c r="P93" s="18">
        <v>0</v>
      </c>
      <c r="Q93" s="18">
        <v>0</v>
      </c>
      <c r="R93" s="18">
        <v>0</v>
      </c>
      <c r="S93" s="18">
        <v>0</v>
      </c>
      <c r="U93" s="30" t="s">
        <v>94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2.7" customHeight="1" x14ac:dyDescent="0.25">
      <c r="A94" s="3"/>
      <c r="B94" s="12" t="s">
        <v>103</v>
      </c>
      <c r="C94" s="7" t="s">
        <v>5</v>
      </c>
      <c r="D94" s="10"/>
      <c r="E94" s="10"/>
      <c r="F94" s="5">
        <v>22520</v>
      </c>
      <c r="G94" s="5">
        <v>9457</v>
      </c>
      <c r="H94" s="5">
        <v>4133</v>
      </c>
      <c r="I94" s="5">
        <v>3402</v>
      </c>
      <c r="J94" s="18">
        <f>+I94</f>
        <v>3402</v>
      </c>
      <c r="K94" s="18"/>
      <c r="L94" s="18"/>
      <c r="M94" s="18"/>
      <c r="N94" s="18"/>
      <c r="O94" s="18">
        <f>+J94</f>
        <v>3402</v>
      </c>
      <c r="P94" s="18">
        <f>+O94</f>
        <v>3402</v>
      </c>
      <c r="Q94" s="18">
        <f>+P94</f>
        <v>3402</v>
      </c>
      <c r="R94" s="18">
        <f>+Q94</f>
        <v>3402</v>
      </c>
      <c r="S94" s="18">
        <f>+R94</f>
        <v>3402</v>
      </c>
      <c r="U94" s="16" t="s">
        <v>102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2.7" customHeight="1" x14ac:dyDescent="0.25">
      <c r="A95" s="3"/>
      <c r="B95" s="12" t="s">
        <v>52</v>
      </c>
      <c r="C95" s="7" t="s">
        <v>5</v>
      </c>
      <c r="D95" s="10"/>
      <c r="E95" s="10"/>
      <c r="F95" s="5">
        <v>8427</v>
      </c>
      <c r="G95" s="5">
        <v>10776</v>
      </c>
      <c r="H95" s="5">
        <v>13224</v>
      </c>
      <c r="I95" s="5">
        <v>11127</v>
      </c>
      <c r="J95" s="18">
        <f>+I95</f>
        <v>11127</v>
      </c>
      <c r="K95" s="18"/>
      <c r="L95" s="18"/>
      <c r="M95" s="18"/>
      <c r="N95" s="18"/>
      <c r="O95" s="18">
        <f>+J95</f>
        <v>11127</v>
      </c>
      <c r="P95" s="18">
        <f>+O95</f>
        <v>11127</v>
      </c>
      <c r="Q95" s="18">
        <f>+P95</f>
        <v>11127</v>
      </c>
      <c r="R95" s="18">
        <f>+Q95</f>
        <v>11127</v>
      </c>
      <c r="S95" s="18">
        <f>+R95</f>
        <v>11127</v>
      </c>
      <c r="U95" s="16" t="s">
        <v>102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2.7" customHeight="1" x14ac:dyDescent="0.25">
      <c r="A96" s="3"/>
      <c r="B96" s="12" t="s">
        <v>101</v>
      </c>
      <c r="C96" s="7" t="s">
        <v>5</v>
      </c>
      <c r="D96" s="10"/>
      <c r="E96" s="10"/>
      <c r="F96" s="5">
        <v>5400</v>
      </c>
      <c r="G96" s="5">
        <v>6942</v>
      </c>
      <c r="H96" s="5">
        <v>0</v>
      </c>
      <c r="I96" s="5">
        <v>0</v>
      </c>
      <c r="J96" s="18">
        <f>+I96</f>
        <v>0</v>
      </c>
      <c r="K96" s="18"/>
      <c r="L96" s="18"/>
      <c r="M96" s="18"/>
      <c r="N96" s="18"/>
      <c r="O96" s="18">
        <f>+J96</f>
        <v>0</v>
      </c>
      <c r="P96" s="18">
        <f>+O96</f>
        <v>0</v>
      </c>
      <c r="Q96" s="18">
        <f>+P96</f>
        <v>0</v>
      </c>
      <c r="R96" s="18">
        <f>+Q96</f>
        <v>0</v>
      </c>
      <c r="S96" s="18">
        <f>+R96</f>
        <v>0</v>
      </c>
      <c r="U96" s="1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2.7" customHeight="1" x14ac:dyDescent="0.25">
      <c r="A97" s="3"/>
      <c r="B97" s="12" t="s">
        <v>100</v>
      </c>
      <c r="C97" s="7" t="s">
        <v>5</v>
      </c>
      <c r="D97" s="10"/>
      <c r="E97" s="10"/>
      <c r="F97" s="5">
        <v>2745</v>
      </c>
      <c r="G97" s="5">
        <v>2130</v>
      </c>
      <c r="H97" s="5">
        <v>4712</v>
      </c>
      <c r="I97" s="5">
        <v>3706</v>
      </c>
      <c r="J97" s="18">
        <f>+I97</f>
        <v>3706</v>
      </c>
      <c r="K97" s="18"/>
      <c r="L97" s="18"/>
      <c r="M97" s="18"/>
      <c r="N97" s="18"/>
      <c r="O97" s="18">
        <f>+J97</f>
        <v>3706</v>
      </c>
      <c r="P97" s="18">
        <f>+O97</f>
        <v>3706</v>
      </c>
      <c r="Q97" s="18">
        <f>+P97</f>
        <v>3706</v>
      </c>
      <c r="R97" s="18">
        <f>+Q97</f>
        <v>3706</v>
      </c>
      <c r="S97" s="18">
        <f>+R97</f>
        <v>3706</v>
      </c>
      <c r="U97" s="1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2.7" customHeight="1" x14ac:dyDescent="0.25">
      <c r="A98" s="3"/>
      <c r="B98" s="20" t="s">
        <v>99</v>
      </c>
      <c r="C98" s="7" t="s">
        <v>5</v>
      </c>
      <c r="D98" s="10"/>
      <c r="E98" s="10"/>
      <c r="F98" s="14">
        <f>SUM(F92:F97)</f>
        <v>47249</v>
      </c>
      <c r="G98" s="14">
        <f>SUM(G92:G97)</f>
        <v>58558</v>
      </c>
      <c r="H98" s="14">
        <f>SUM(H92:H97)</f>
        <v>50407</v>
      </c>
      <c r="I98" s="14">
        <f>SUM(I92:I97)</f>
        <v>43269</v>
      </c>
      <c r="J98" s="14">
        <f>SUM(J92:J97)</f>
        <v>38413.25</v>
      </c>
      <c r="K98" s="14"/>
      <c r="L98" s="14"/>
      <c r="M98" s="14"/>
      <c r="N98" s="14"/>
      <c r="O98" s="14">
        <f>SUM(O92:O97)</f>
        <v>26113.25</v>
      </c>
      <c r="P98" s="14">
        <f>SUM(P92:P97)</f>
        <v>23497.5</v>
      </c>
      <c r="Q98" s="14">
        <f>SUM(Q92:Q97)</f>
        <v>27482</v>
      </c>
      <c r="R98" s="14">
        <f>SUM(R92:R97)</f>
        <v>48379</v>
      </c>
      <c r="S98" s="14">
        <f>SUM(S92:S97)</f>
        <v>79251</v>
      </c>
      <c r="U98" s="1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2.7" customHeight="1" x14ac:dyDescent="0.25">
      <c r="A99" s="3"/>
      <c r="B99" s="3"/>
      <c r="C99" s="2"/>
      <c r="D99" s="3"/>
      <c r="E99" s="25"/>
      <c r="F99" s="5"/>
      <c r="G99" s="5"/>
      <c r="H99" s="5"/>
      <c r="I99" s="5"/>
      <c r="U99" s="1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2.7" customHeight="1" x14ac:dyDescent="0.25">
      <c r="A100" s="3"/>
      <c r="B100" s="20" t="s">
        <v>98</v>
      </c>
      <c r="C100" s="7" t="s">
        <v>5</v>
      </c>
      <c r="D100" s="3"/>
      <c r="E100" s="25"/>
      <c r="F100" s="14">
        <f>+F101-F102</f>
        <v>56584</v>
      </c>
      <c r="G100" s="14">
        <f>+G101-G102</f>
        <v>63245</v>
      </c>
      <c r="H100" s="14">
        <f>+H101-H102</f>
        <v>80860</v>
      </c>
      <c r="I100" s="14">
        <f>+I101-I102</f>
        <v>96647</v>
      </c>
      <c r="J100" s="14">
        <f>+J101-J102</f>
        <v>110043.75</v>
      </c>
      <c r="K100" s="14"/>
      <c r="L100" s="14"/>
      <c r="M100" s="14"/>
      <c r="N100" s="14"/>
      <c r="O100" s="14">
        <f>+O101-O102</f>
        <v>125493.75</v>
      </c>
      <c r="P100" s="14">
        <f>+P101-P102</f>
        <v>139012.5</v>
      </c>
      <c r="Q100" s="14">
        <f>+Q101-Q102</f>
        <v>150600</v>
      </c>
      <c r="R100" s="14">
        <f>+R101-R102</f>
        <v>153000</v>
      </c>
      <c r="S100" s="14">
        <f>+S101-S102</f>
        <v>154275</v>
      </c>
      <c r="U100" s="1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2.7" customHeight="1" x14ac:dyDescent="0.25">
      <c r="A101" s="3"/>
      <c r="B101" s="35" t="s">
        <v>97</v>
      </c>
      <c r="C101" s="7" t="s">
        <v>5</v>
      </c>
      <c r="D101" s="10"/>
      <c r="E101" s="10"/>
      <c r="F101" s="5">
        <v>56584</v>
      </c>
      <c r="G101" s="5">
        <v>63245</v>
      </c>
      <c r="H101" s="5">
        <v>80860</v>
      </c>
      <c r="I101" s="5">
        <v>96647</v>
      </c>
      <c r="J101" s="18">
        <f>+I101-SUM(J160:J161)</f>
        <v>115959.5</v>
      </c>
      <c r="K101" s="18"/>
      <c r="L101" s="18"/>
      <c r="M101" s="18"/>
      <c r="N101" s="18"/>
      <c r="O101" s="18">
        <f>+J101-SUM(O160:O161)</f>
        <v>135272</v>
      </c>
      <c r="P101" s="18">
        <f>+O101-SUM(P160:P161)</f>
        <v>154584.5</v>
      </c>
      <c r="Q101" s="18">
        <f>+P101-SUM(Q160:Q161)</f>
        <v>173897</v>
      </c>
      <c r="R101" s="18">
        <f>+Q101-SUM(R160:R161)</f>
        <v>185147</v>
      </c>
      <c r="S101" s="18">
        <f>+R101-SUM(S160:S161)</f>
        <v>196397</v>
      </c>
      <c r="U101" s="1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2.7" customHeight="1" x14ac:dyDescent="0.25">
      <c r="A102" s="3"/>
      <c r="B102" s="34" t="s">
        <v>96</v>
      </c>
      <c r="C102" s="7" t="s">
        <v>5</v>
      </c>
      <c r="J102" s="6">
        <f>+J143</f>
        <v>5915.75</v>
      </c>
      <c r="K102" s="6"/>
      <c r="L102" s="6"/>
      <c r="M102" s="6"/>
      <c r="N102" s="6"/>
      <c r="O102" s="6">
        <f>+O143</f>
        <v>9778.25</v>
      </c>
      <c r="P102" s="6">
        <f>+P143</f>
        <v>15572</v>
      </c>
      <c r="Q102" s="6">
        <f>+Q143</f>
        <v>23297</v>
      </c>
      <c r="R102" s="6">
        <f>+R143</f>
        <v>32147</v>
      </c>
      <c r="S102" s="6">
        <f>+S143</f>
        <v>42122</v>
      </c>
      <c r="U102" s="33"/>
      <c r="V102" s="32"/>
      <c r="W102" s="32">
        <f>V102*(1+V46)</f>
        <v>0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2.7" customHeight="1" x14ac:dyDescent="0.25">
      <c r="A103" s="3"/>
      <c r="B103" s="15" t="s">
        <v>95</v>
      </c>
      <c r="C103" s="7" t="s">
        <v>5</v>
      </c>
      <c r="D103" s="10"/>
      <c r="E103" s="10"/>
      <c r="F103" s="14">
        <v>5152</v>
      </c>
      <c r="G103" s="14">
        <v>6298</v>
      </c>
      <c r="H103" s="14">
        <v>5912</v>
      </c>
      <c r="I103" s="14">
        <v>5829</v>
      </c>
      <c r="J103" s="14">
        <v>0</v>
      </c>
      <c r="K103" s="14"/>
      <c r="L103" s="14"/>
      <c r="M103" s="14"/>
      <c r="N103" s="14"/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U103" s="30" t="s">
        <v>94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2.7" customHeight="1" x14ac:dyDescent="0.25">
      <c r="A104" s="3"/>
      <c r="B104" s="15" t="s">
        <v>93</v>
      </c>
      <c r="C104" s="7" t="s">
        <v>5</v>
      </c>
      <c r="D104" s="10"/>
      <c r="E104" s="10"/>
      <c r="F104" s="14">
        <v>26971</v>
      </c>
      <c r="G104" s="14">
        <v>26963</v>
      </c>
      <c r="H104" s="14">
        <v>27591</v>
      </c>
      <c r="I104" s="14">
        <v>27591</v>
      </c>
      <c r="J104" s="13">
        <f>+I104</f>
        <v>27591</v>
      </c>
      <c r="K104" s="13"/>
      <c r="L104" s="13"/>
      <c r="M104" s="13"/>
      <c r="N104" s="13"/>
      <c r="O104" s="13">
        <f>+J104</f>
        <v>27591</v>
      </c>
      <c r="P104" s="13">
        <f>+O104</f>
        <v>27591</v>
      </c>
      <c r="Q104" s="13">
        <f>+P104</f>
        <v>27591</v>
      </c>
      <c r="R104" s="13">
        <f>+Q104</f>
        <v>27591</v>
      </c>
      <c r="S104" s="13">
        <f>+R104</f>
        <v>27591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2.7" customHeight="1" x14ac:dyDescent="0.25">
      <c r="A105" s="3"/>
      <c r="B105" s="15" t="s">
        <v>92</v>
      </c>
      <c r="C105" s="7" t="s">
        <v>5</v>
      </c>
      <c r="D105" s="10"/>
      <c r="E105" s="10"/>
      <c r="F105" s="14">
        <v>9026</v>
      </c>
      <c r="G105" s="14">
        <v>7270</v>
      </c>
      <c r="H105" s="14">
        <v>6018</v>
      </c>
      <c r="I105" s="14">
        <v>4589</v>
      </c>
      <c r="J105" s="13">
        <f>+I105</f>
        <v>4589</v>
      </c>
      <c r="K105" s="13"/>
      <c r="L105" s="13"/>
      <c r="M105" s="13"/>
      <c r="N105" s="13"/>
      <c r="O105" s="13">
        <f>+J105</f>
        <v>4589</v>
      </c>
      <c r="P105" s="13">
        <f>+O105</f>
        <v>4589</v>
      </c>
      <c r="Q105" s="13">
        <f>+P105</f>
        <v>4589</v>
      </c>
      <c r="R105" s="13">
        <f>+Q105</f>
        <v>4589</v>
      </c>
      <c r="S105" s="13">
        <f>+R105</f>
        <v>4589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2.7" customHeight="1" x14ac:dyDescent="0.25">
      <c r="A106" s="3"/>
      <c r="B106" s="15" t="s">
        <v>91</v>
      </c>
      <c r="C106" s="7" t="s">
        <v>5</v>
      </c>
      <c r="D106" s="10"/>
      <c r="E106" s="10"/>
      <c r="F106" s="14">
        <v>8109</v>
      </c>
      <c r="G106" s="14">
        <v>6072</v>
      </c>
      <c r="H106" s="14">
        <v>11315</v>
      </c>
      <c r="I106" s="14">
        <v>13647</v>
      </c>
      <c r="J106" s="13">
        <f>+I106</f>
        <v>13647</v>
      </c>
      <c r="K106" s="13"/>
      <c r="L106" s="13"/>
      <c r="M106" s="13"/>
      <c r="N106" s="13"/>
      <c r="O106" s="13">
        <f>+J106</f>
        <v>13647</v>
      </c>
      <c r="P106" s="13">
        <f>+O106</f>
        <v>13647</v>
      </c>
      <c r="Q106" s="13">
        <f>+P106</f>
        <v>13647</v>
      </c>
      <c r="R106" s="13">
        <f>+Q106</f>
        <v>13647</v>
      </c>
      <c r="S106" s="13">
        <f>+R106</f>
        <v>13647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2.7" customHeight="1" x14ac:dyDescent="0.25">
      <c r="A107" s="3"/>
      <c r="B107" s="15"/>
      <c r="C107" s="7"/>
      <c r="D107" s="10"/>
      <c r="E107" s="10"/>
      <c r="F107" s="5"/>
      <c r="G107" s="14"/>
      <c r="H107" s="14"/>
      <c r="I107" s="14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2.7" customHeight="1" x14ac:dyDescent="0.25">
      <c r="A108" s="3"/>
      <c r="B108" s="3" t="s">
        <v>90</v>
      </c>
      <c r="C108" s="7"/>
      <c r="D108" s="3"/>
      <c r="E108" s="25"/>
      <c r="F108" s="5"/>
      <c r="G108" s="5"/>
      <c r="H108" s="5"/>
      <c r="I108" s="5"/>
      <c r="U108" s="31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2.7" customHeight="1" x14ac:dyDescent="0.25">
      <c r="A109" s="3"/>
      <c r="B109" s="15" t="s">
        <v>89</v>
      </c>
      <c r="C109" s="7" t="s">
        <v>5</v>
      </c>
      <c r="D109" s="10"/>
      <c r="E109" s="10"/>
      <c r="F109" s="14">
        <f>F98+SUM(F101:F106)</f>
        <v>153091</v>
      </c>
      <c r="G109" s="14">
        <f>G98+SUM(G101:G106)</f>
        <v>168406</v>
      </c>
      <c r="H109" s="14">
        <f>H98+SUM(H101:H106)</f>
        <v>182103</v>
      </c>
      <c r="I109" s="14">
        <v>191572</v>
      </c>
      <c r="J109" s="13">
        <f>+J98+J100+SUM(J103:J106)</f>
        <v>194284</v>
      </c>
      <c r="K109" s="13"/>
      <c r="L109" s="13"/>
      <c r="M109" s="13"/>
      <c r="N109" s="13"/>
      <c r="O109" s="13">
        <f>+O98+O100+SUM(O103:O106)</f>
        <v>197434</v>
      </c>
      <c r="P109" s="13">
        <f>+P98+P100+SUM(P103:P106)</f>
        <v>208337</v>
      </c>
      <c r="Q109" s="13">
        <f>+Q98+Q100+SUM(Q103:Q106)</f>
        <v>223909</v>
      </c>
      <c r="R109" s="13">
        <f>+R98+R100+SUM(R103:R106)</f>
        <v>247206</v>
      </c>
      <c r="S109" s="13">
        <f>+S98+S100+SUM(S103:S106)</f>
        <v>279353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2.7" customHeight="1" x14ac:dyDescent="0.25">
      <c r="A110" s="3"/>
      <c r="B110" s="3"/>
      <c r="C110" s="2"/>
      <c r="D110" s="3"/>
      <c r="E110" s="10"/>
      <c r="F110" s="5"/>
      <c r="G110" s="5"/>
      <c r="H110" s="5"/>
      <c r="I110" s="5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2.7" customHeight="1" x14ac:dyDescent="0.25">
      <c r="A111" s="3"/>
      <c r="B111" s="3" t="s">
        <v>88</v>
      </c>
      <c r="C111" s="2"/>
      <c r="D111" s="3"/>
      <c r="E111" s="25"/>
      <c r="F111" s="5"/>
      <c r="G111" s="5"/>
      <c r="H111" s="5"/>
      <c r="I111" s="5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2.7" customHeight="1" x14ac:dyDescent="0.25">
      <c r="A112" s="3"/>
      <c r="B112" s="12" t="s">
        <v>87</v>
      </c>
      <c r="C112" s="2"/>
      <c r="D112" s="3"/>
      <c r="E112" s="25"/>
      <c r="F112" s="5"/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6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2.7" customHeight="1" x14ac:dyDescent="0.25">
      <c r="A113" s="3"/>
      <c r="B113" s="12" t="s">
        <v>86</v>
      </c>
      <c r="C113" s="7" t="s">
        <v>5</v>
      </c>
      <c r="D113" s="10"/>
      <c r="E113" s="10"/>
      <c r="F113" s="5">
        <v>0</v>
      </c>
      <c r="G113" s="5">
        <v>0</v>
      </c>
      <c r="H113" s="5">
        <v>0</v>
      </c>
      <c r="I113" s="5">
        <v>0</v>
      </c>
      <c r="J113" s="18">
        <v>0</v>
      </c>
      <c r="K113" s="18"/>
      <c r="L113" s="18"/>
      <c r="M113" s="18"/>
      <c r="N113" s="18"/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2.7" customHeight="1" x14ac:dyDescent="0.25">
      <c r="A114" s="3"/>
      <c r="B114" s="12" t="s">
        <v>85</v>
      </c>
      <c r="C114" s="7" t="s">
        <v>5</v>
      </c>
      <c r="D114" s="10"/>
      <c r="E114" s="10"/>
      <c r="F114" s="5">
        <v>2504</v>
      </c>
      <c r="G114" s="5">
        <v>4591</v>
      </c>
      <c r="H114" s="5">
        <v>4367</v>
      </c>
      <c r="I114" s="5">
        <v>2288</v>
      </c>
      <c r="J114" s="18">
        <f>+'Debt Schedule'!C54-'Debt Schedule'!D54</f>
        <v>1850</v>
      </c>
      <c r="K114" s="18"/>
      <c r="L114" s="18"/>
      <c r="M114" s="18"/>
      <c r="N114" s="18"/>
      <c r="O114" s="18">
        <f>+'Debt Schedule'!D54-'Debt Schedule'!E54</f>
        <v>5250</v>
      </c>
      <c r="P114" s="18">
        <f>+'Debt Schedule'!E54-'Debt Schedule'!F54</f>
        <v>1000</v>
      </c>
      <c r="Q114" s="18">
        <f>+'Debt Schedule'!F54-'Debt Schedule'!G54</f>
        <v>5000</v>
      </c>
      <c r="R114" s="18">
        <f>+Q114</f>
        <v>5000</v>
      </c>
      <c r="S114" s="18">
        <f>+R114</f>
        <v>5000</v>
      </c>
      <c r="U114" s="30" t="s">
        <v>84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2.7" customHeight="1" x14ac:dyDescent="0.25">
      <c r="A115" s="3"/>
      <c r="B115" s="12" t="s">
        <v>51</v>
      </c>
      <c r="C115" s="7" t="s">
        <v>5</v>
      </c>
      <c r="D115" s="10"/>
      <c r="E115" s="10"/>
      <c r="F115" s="5">
        <v>5581</v>
      </c>
      <c r="G115" s="5">
        <v>5747</v>
      </c>
      <c r="H115" s="5">
        <v>9595</v>
      </c>
      <c r="I115" s="5">
        <v>8578</v>
      </c>
      <c r="J115" s="6">
        <f>+I115</f>
        <v>8578</v>
      </c>
      <c r="K115" s="6"/>
      <c r="L115" s="6"/>
      <c r="M115" s="6"/>
      <c r="N115" s="6"/>
      <c r="O115" s="6">
        <f>+J115</f>
        <v>8578</v>
      </c>
      <c r="P115" s="6">
        <f>+O115</f>
        <v>8578</v>
      </c>
      <c r="Q115" s="6">
        <f>+P115</f>
        <v>8578</v>
      </c>
      <c r="R115" s="6">
        <f>+Q115</f>
        <v>8578</v>
      </c>
      <c r="S115" s="6">
        <f>+R115</f>
        <v>8578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2.7" customHeight="1" x14ac:dyDescent="0.25">
      <c r="A116" s="3"/>
      <c r="B116" s="12" t="s">
        <v>50</v>
      </c>
      <c r="C116" s="7" t="s">
        <v>5</v>
      </c>
      <c r="D116" s="10"/>
      <c r="E116" s="10"/>
      <c r="F116" s="5">
        <v>3999</v>
      </c>
      <c r="G116" s="5">
        <v>4535</v>
      </c>
      <c r="H116" s="5">
        <v>4084</v>
      </c>
      <c r="I116" s="5">
        <v>3655</v>
      </c>
      <c r="J116" s="6">
        <f>+I116</f>
        <v>3655</v>
      </c>
      <c r="K116" s="6"/>
      <c r="L116" s="6"/>
      <c r="M116" s="6"/>
      <c r="N116" s="6"/>
      <c r="O116" s="6">
        <f>+J116</f>
        <v>3655</v>
      </c>
      <c r="P116" s="6">
        <f>+O116</f>
        <v>3655</v>
      </c>
      <c r="Q116" s="6">
        <f>+P116</f>
        <v>3655</v>
      </c>
      <c r="R116" s="6">
        <f>+Q116</f>
        <v>3655</v>
      </c>
      <c r="S116" s="6">
        <f>+R116</f>
        <v>3655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2.7" customHeight="1" x14ac:dyDescent="0.25">
      <c r="A117" s="3"/>
      <c r="B117" s="12" t="s">
        <v>83</v>
      </c>
      <c r="C117" s="7" t="s">
        <v>5</v>
      </c>
      <c r="D117" s="10"/>
      <c r="E117" s="10"/>
      <c r="F117" s="5">
        <v>0</v>
      </c>
      <c r="G117" s="5">
        <v>1076</v>
      </c>
      <c r="H117" s="5">
        <v>2251</v>
      </c>
      <c r="I117" s="5">
        <v>1107</v>
      </c>
      <c r="J117" s="6">
        <f>+I117</f>
        <v>1107</v>
      </c>
      <c r="K117" s="6"/>
      <c r="L117" s="6"/>
      <c r="M117" s="6"/>
      <c r="N117" s="6"/>
      <c r="O117" s="6">
        <f>+J117</f>
        <v>1107</v>
      </c>
      <c r="P117" s="6">
        <f>+O117</f>
        <v>1107</v>
      </c>
      <c r="Q117" s="6">
        <f>+P117</f>
        <v>1107</v>
      </c>
      <c r="R117" s="6">
        <f>+Q117</f>
        <v>1107</v>
      </c>
      <c r="S117" s="6">
        <f>+R117</f>
        <v>1107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2.7" customHeight="1" x14ac:dyDescent="0.25">
      <c r="A118" s="3"/>
      <c r="B118" s="12" t="s">
        <v>82</v>
      </c>
      <c r="C118" s="7" t="s">
        <v>5</v>
      </c>
      <c r="D118" s="10"/>
      <c r="E118" s="10"/>
      <c r="F118" s="5">
        <v>12670</v>
      </c>
      <c r="G118" s="5">
        <v>11513</v>
      </c>
      <c r="H118" s="5">
        <v>11858</v>
      </c>
      <c r="I118" s="5">
        <v>12425</v>
      </c>
      <c r="J118" s="6">
        <f>+I118</f>
        <v>12425</v>
      </c>
      <c r="K118" s="6"/>
      <c r="L118" s="6"/>
      <c r="M118" s="6"/>
      <c r="N118" s="6"/>
      <c r="O118" s="6">
        <f>+J118</f>
        <v>12425</v>
      </c>
      <c r="P118" s="6">
        <f>+O118</f>
        <v>12425</v>
      </c>
      <c r="Q118" s="6">
        <f>+P118</f>
        <v>12425</v>
      </c>
      <c r="R118" s="6">
        <f>+Q118</f>
        <v>12425</v>
      </c>
      <c r="S118" s="6">
        <f>+R118</f>
        <v>12425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2.7" customHeight="1" x14ac:dyDescent="0.25">
      <c r="A119" s="3"/>
      <c r="B119" s="15" t="s">
        <v>81</v>
      </c>
      <c r="C119" s="7" t="s">
        <v>5</v>
      </c>
      <c r="D119" s="10"/>
      <c r="E119" s="10"/>
      <c r="F119" s="14">
        <f>SUM(F113:F118)</f>
        <v>24754</v>
      </c>
      <c r="G119" s="14">
        <f>SUM(G113:G118)</f>
        <v>27462</v>
      </c>
      <c r="H119" s="14">
        <f>SUM(H113:H118)</f>
        <v>32155</v>
      </c>
      <c r="I119" s="14">
        <f>SUM(I113:I118)</f>
        <v>28053</v>
      </c>
      <c r="J119" s="14">
        <f>SUM(J113:J118)</f>
        <v>27615</v>
      </c>
      <c r="K119" s="14"/>
      <c r="L119" s="14"/>
      <c r="M119" s="14"/>
      <c r="N119" s="14"/>
      <c r="O119" s="14">
        <f>SUM(O113:O118)</f>
        <v>31015</v>
      </c>
      <c r="P119" s="14">
        <f>SUM(P113:P118)</f>
        <v>26765</v>
      </c>
      <c r="Q119" s="14">
        <f>SUM(Q113:Q118)</f>
        <v>30765</v>
      </c>
      <c r="R119" s="14">
        <f>SUM(R113:R118)</f>
        <v>30765</v>
      </c>
      <c r="S119" s="14">
        <f>SUM(S113:S118)</f>
        <v>30765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2.7" customHeight="1" x14ac:dyDescent="0.25">
      <c r="A120" s="3"/>
      <c r="B120" s="3"/>
      <c r="C120" s="2"/>
      <c r="D120" s="3"/>
      <c r="E120" s="25"/>
      <c r="F120" s="5"/>
      <c r="G120" s="5"/>
      <c r="H120" s="5"/>
      <c r="I120" s="5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2.7" customHeight="1" x14ac:dyDescent="0.25">
      <c r="A121" s="3"/>
      <c r="B121" s="3" t="s">
        <v>80</v>
      </c>
      <c r="C121" s="7" t="s">
        <v>5</v>
      </c>
      <c r="D121" s="10"/>
      <c r="E121" s="25"/>
      <c r="F121" s="5">
        <v>33897</v>
      </c>
      <c r="G121" s="5">
        <v>33510</v>
      </c>
      <c r="H121" s="5">
        <v>37684</v>
      </c>
      <c r="I121" s="5">
        <f>+'Debt Schedule'!C54</f>
        <v>46978</v>
      </c>
      <c r="J121" s="6">
        <f>+I121+J175-J114</f>
        <v>50128</v>
      </c>
      <c r="K121" s="6"/>
      <c r="L121" s="6"/>
      <c r="M121" s="6"/>
      <c r="N121" s="6"/>
      <c r="O121" s="6">
        <f>+J121+O175-O114</f>
        <v>49878</v>
      </c>
      <c r="P121" s="6">
        <f>+O121+P175-P114</f>
        <v>53878</v>
      </c>
      <c r="Q121" s="6">
        <f>+P121+Q175-Q114</f>
        <v>53878</v>
      </c>
      <c r="R121" s="6">
        <f>+Q121+R175-R114</f>
        <v>53878</v>
      </c>
      <c r="S121" s="6">
        <f>+R121+S175-S114</f>
        <v>53878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2.7" customHeight="1" x14ac:dyDescent="0.25">
      <c r="A122" s="3"/>
      <c r="B122" s="3" t="s">
        <v>79</v>
      </c>
      <c r="C122" s="7" t="s">
        <v>5</v>
      </c>
      <c r="D122" s="10"/>
      <c r="E122" s="25"/>
      <c r="F122" s="5">
        <v>5945</v>
      </c>
      <c r="G122" s="5">
        <v>4305</v>
      </c>
      <c r="H122" s="5">
        <v>0</v>
      </c>
      <c r="I122" s="5">
        <v>0</v>
      </c>
      <c r="J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2.7" customHeight="1" x14ac:dyDescent="0.25">
      <c r="A123" s="3"/>
      <c r="B123" s="3" t="s">
        <v>78</v>
      </c>
      <c r="C123" s="7" t="s">
        <v>5</v>
      </c>
      <c r="D123" s="10"/>
      <c r="E123" s="25"/>
      <c r="F123" s="5">
        <v>3843</v>
      </c>
      <c r="G123" s="5">
        <v>2667</v>
      </c>
      <c r="H123" s="5">
        <v>0</v>
      </c>
      <c r="I123" s="5">
        <v>0</v>
      </c>
      <c r="J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2.7" customHeight="1" x14ac:dyDescent="0.25">
      <c r="A124" s="3"/>
      <c r="B124" s="3" t="s">
        <v>77</v>
      </c>
      <c r="C124" s="7" t="s">
        <v>5</v>
      </c>
      <c r="D124" s="10"/>
      <c r="E124" s="25"/>
      <c r="F124" s="5">
        <v>3614</v>
      </c>
      <c r="G124" s="5">
        <v>5071</v>
      </c>
      <c r="H124" s="5">
        <v>8978</v>
      </c>
      <c r="I124" s="5">
        <v>6576</v>
      </c>
      <c r="J124" s="6">
        <f>+I124</f>
        <v>6576</v>
      </c>
      <c r="K124" s="6"/>
      <c r="L124" s="6"/>
      <c r="M124" s="6"/>
      <c r="N124" s="6"/>
      <c r="O124" s="6">
        <f>+J124</f>
        <v>6576</v>
      </c>
      <c r="P124" s="6">
        <f>+O124</f>
        <v>6576</v>
      </c>
      <c r="Q124" s="6">
        <f>+P124</f>
        <v>6576</v>
      </c>
      <c r="R124" s="6">
        <f>+Q124</f>
        <v>6576</v>
      </c>
      <c r="S124" s="6">
        <f>+R124</f>
        <v>6576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2.7" customHeight="1" x14ac:dyDescent="0.25">
      <c r="A125" s="3"/>
      <c r="B125" s="15" t="s">
        <v>76</v>
      </c>
      <c r="C125" s="7"/>
      <c r="D125" s="10"/>
      <c r="E125" s="26"/>
      <c r="F125" s="14">
        <f>+SUM(F121:F124)+F119</f>
        <v>72053</v>
      </c>
      <c r="G125" s="14">
        <f>+SUM(G121:G124)+G119</f>
        <v>73015</v>
      </c>
      <c r="H125" s="14">
        <f>+SUM(H121:H124)+H119</f>
        <v>78817</v>
      </c>
      <c r="I125" s="14">
        <f>+SUM(I121:I124)+I119</f>
        <v>81607</v>
      </c>
      <c r="J125" s="14">
        <f>+SUM(J121:J124)+J119</f>
        <v>84319</v>
      </c>
      <c r="K125" s="14"/>
      <c r="L125" s="14"/>
      <c r="M125" s="14"/>
      <c r="N125" s="14"/>
      <c r="O125" s="14">
        <f>+SUM(O121:O124)+O119</f>
        <v>87469</v>
      </c>
      <c r="P125" s="14">
        <f>+SUM(P121:P124)+P119</f>
        <v>87219</v>
      </c>
      <c r="Q125" s="14">
        <f>+SUM(Q121:Q124)+Q119</f>
        <v>91219</v>
      </c>
      <c r="R125" s="14">
        <f>+SUM(R121:R124)+R119</f>
        <v>91219</v>
      </c>
      <c r="S125" s="14">
        <f>+SUM(S121:S124)+S119</f>
        <v>91219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2.7" hidden="1" customHeight="1" outlineLevel="1" x14ac:dyDescent="0.25">
      <c r="A126" s="3"/>
      <c r="B126" s="3" t="s">
        <v>75</v>
      </c>
      <c r="C126" s="7" t="s">
        <v>5</v>
      </c>
      <c r="D126" s="10"/>
      <c r="E126" s="25"/>
      <c r="F126" s="5">
        <v>25556</v>
      </c>
      <c r="G126" s="5">
        <v>28006</v>
      </c>
      <c r="H126" s="5">
        <v>31580</v>
      </c>
      <c r="I126" s="5">
        <v>36649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2.7" hidden="1" customHeight="1" outlineLevel="1" x14ac:dyDescent="0.25">
      <c r="A127" s="3"/>
      <c r="B127" s="12" t="s">
        <v>74</v>
      </c>
      <c r="C127" s="7" t="s">
        <v>5</v>
      </c>
      <c r="D127" s="10"/>
      <c r="E127" s="28"/>
      <c r="F127" s="27">
        <v>-751</v>
      </c>
      <c r="G127" s="27">
        <v>-880</v>
      </c>
      <c r="H127" s="5">
        <v>-562</v>
      </c>
      <c r="I127" s="5">
        <v>-215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2.7" hidden="1" customHeight="1" outlineLevel="1" x14ac:dyDescent="0.25">
      <c r="A128" s="3"/>
      <c r="B128" s="12" t="s">
        <v>73</v>
      </c>
      <c r="C128" s="7" t="s">
        <v>5</v>
      </c>
      <c r="D128" s="10"/>
      <c r="E128" s="28"/>
      <c r="F128" s="27">
        <v>56233</v>
      </c>
      <c r="G128" s="27">
        <v>68265</v>
      </c>
      <c r="H128" s="5">
        <v>70405</v>
      </c>
      <c r="I128" s="5">
        <v>69156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2.7" customHeight="1" collapsed="1" x14ac:dyDescent="0.25">
      <c r="A129" s="3"/>
      <c r="B129" s="12"/>
      <c r="C129" s="7"/>
      <c r="D129" s="10"/>
      <c r="E129" s="28"/>
      <c r="F129" s="27"/>
      <c r="G129" s="27"/>
      <c r="H129" s="5"/>
      <c r="I129" s="5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2.7" customHeight="1" x14ac:dyDescent="0.25">
      <c r="A130" s="3"/>
      <c r="B130" s="29" t="s">
        <v>72</v>
      </c>
      <c r="C130" s="7" t="s">
        <v>0</v>
      </c>
      <c r="D130" s="10"/>
      <c r="E130" s="10"/>
      <c r="F130" s="9">
        <f>MAX(0, (F128-E128)/F74)</f>
        <v>2.6907029044451889</v>
      </c>
      <c r="G130" s="9">
        <f>MAX(0, (G128-F128)/G74)</f>
        <v>0.6055969398026978</v>
      </c>
      <c r="H130" s="9">
        <f>MAX(0, (H128-G128)/H74)</f>
        <v>0.26693276786827991</v>
      </c>
      <c r="I130" s="9">
        <f>MAX(0, (I128-H128)/I74)</f>
        <v>0</v>
      </c>
      <c r="J130" s="9">
        <f>MAX(0, (J128-I128)/J74)</f>
        <v>0</v>
      </c>
      <c r="K130" s="9"/>
      <c r="L130" s="9"/>
      <c r="M130" s="9"/>
      <c r="N130" s="9"/>
      <c r="O130" s="9">
        <f>MAX(0, (O128-J128)/O74)</f>
        <v>0</v>
      </c>
      <c r="P130" s="9">
        <f>MAX(0, (P128-O128)/P74)</f>
        <v>0</v>
      </c>
      <c r="Q130" s="9">
        <f>MAX(0, (Q128-P128)/Q74)</f>
        <v>0</v>
      </c>
      <c r="R130" s="9">
        <f>MAX(0, (R128-Q128)/R74)</f>
        <v>0</v>
      </c>
      <c r="S130" s="9">
        <f>MAX(0, (S128-R128)/S74)</f>
        <v>0</v>
      </c>
      <c r="U130" s="16" t="s">
        <v>71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2.7" customHeight="1" x14ac:dyDescent="0.25">
      <c r="A131" s="3"/>
      <c r="B131" s="12"/>
      <c r="C131" s="7"/>
      <c r="D131" s="10"/>
      <c r="E131" s="28"/>
      <c r="F131" s="27"/>
      <c r="G131" s="27"/>
      <c r="H131" s="5"/>
      <c r="I131" s="5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2.7" customHeight="1" x14ac:dyDescent="0.25">
      <c r="A132" s="3"/>
      <c r="B132" s="15" t="s">
        <v>70</v>
      </c>
      <c r="C132" s="7" t="s">
        <v>5</v>
      </c>
      <c r="D132" s="10"/>
      <c r="E132" s="26"/>
      <c r="F132" s="14">
        <f>SUM(F126:F128)</f>
        <v>81038</v>
      </c>
      <c r="G132" s="14">
        <f>SUM(G126:G128)</f>
        <v>95391</v>
      </c>
      <c r="H132" s="14">
        <f>SUM(H126:H128)</f>
        <v>101423</v>
      </c>
      <c r="I132" s="14">
        <f>SUM(I126:I128)</f>
        <v>105590</v>
      </c>
      <c r="J132" s="13">
        <f>+I132</f>
        <v>105590</v>
      </c>
      <c r="K132" s="13"/>
      <c r="L132" s="13"/>
      <c r="M132" s="13"/>
      <c r="N132" s="13"/>
      <c r="O132" s="13">
        <f>+J132</f>
        <v>105590</v>
      </c>
      <c r="P132" s="13">
        <f>+O132</f>
        <v>105590</v>
      </c>
      <c r="Q132" s="13">
        <f>+P132</f>
        <v>105590</v>
      </c>
      <c r="R132" s="13">
        <f>+Q132</f>
        <v>105590</v>
      </c>
      <c r="S132" s="13">
        <f>+R132</f>
        <v>105590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2.7" customHeight="1" x14ac:dyDescent="0.25">
      <c r="A133" s="3"/>
      <c r="B133" s="15" t="s">
        <v>69</v>
      </c>
      <c r="C133" s="7" t="s">
        <v>5</v>
      </c>
      <c r="D133" s="10"/>
      <c r="E133" s="26"/>
      <c r="F133" s="14">
        <v>0</v>
      </c>
      <c r="G133" s="11">
        <v>0</v>
      </c>
      <c r="H133" s="14">
        <v>1863</v>
      </c>
      <c r="I133" s="14">
        <v>4375</v>
      </c>
      <c r="J133" s="13">
        <f>+I133</f>
        <v>4375</v>
      </c>
      <c r="K133" s="13"/>
      <c r="L133" s="13"/>
      <c r="M133" s="13"/>
      <c r="N133" s="13"/>
      <c r="O133" s="13">
        <f>+J133</f>
        <v>4375</v>
      </c>
      <c r="P133" s="13">
        <f>+O133</f>
        <v>4375</v>
      </c>
      <c r="Q133" s="13">
        <f>+P133</f>
        <v>4375</v>
      </c>
      <c r="R133" s="13">
        <f>+Q133</f>
        <v>4375</v>
      </c>
      <c r="S133" s="13">
        <f>+R133</f>
        <v>4375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2.7" customHeight="1" x14ac:dyDescent="0.25">
      <c r="A134" s="3"/>
      <c r="B134" s="15" t="s">
        <v>68</v>
      </c>
      <c r="C134" s="7" t="s">
        <v>5</v>
      </c>
      <c r="D134" s="10"/>
      <c r="E134" s="26"/>
      <c r="F134" s="14">
        <f>F132+F133</f>
        <v>81038</v>
      </c>
      <c r="G134" s="14">
        <f>G132+G133</f>
        <v>95391</v>
      </c>
      <c r="H134" s="14">
        <f>H132+H133</f>
        <v>103286</v>
      </c>
      <c r="I134" s="14">
        <f>SUM(I132:I133)</f>
        <v>109965</v>
      </c>
      <c r="J134" s="14">
        <f>SUM(J132:J133)</f>
        <v>109965</v>
      </c>
      <c r="K134" s="14"/>
      <c r="L134" s="14"/>
      <c r="M134" s="14"/>
      <c r="N134" s="14"/>
      <c r="O134" s="14">
        <f>SUM(O132:O133)</f>
        <v>109965</v>
      </c>
      <c r="P134" s="14">
        <f>SUM(P132:P133)</f>
        <v>109965</v>
      </c>
      <c r="Q134" s="14">
        <f>SUM(Q132:Q133)</f>
        <v>109965</v>
      </c>
      <c r="R134" s="14">
        <f>SUM(R132:R133)</f>
        <v>109965</v>
      </c>
      <c r="S134" s="14">
        <f>SUM(S132:S133)</f>
        <v>109965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2.7" customHeight="1" x14ac:dyDescent="0.25">
      <c r="A135" s="3"/>
      <c r="B135" s="15" t="s">
        <v>67</v>
      </c>
      <c r="C135" s="7" t="s">
        <v>5</v>
      </c>
      <c r="D135" s="10"/>
      <c r="E135" s="26"/>
      <c r="F135" s="14">
        <f>+F125+F132</f>
        <v>153091</v>
      </c>
      <c r="G135" s="14">
        <f>+G125+G132</f>
        <v>168406</v>
      </c>
      <c r="H135" s="14">
        <f>+H125+H132</f>
        <v>180240</v>
      </c>
      <c r="I135" s="14">
        <f>(+I125+I132)+4375</f>
        <v>191572</v>
      </c>
      <c r="J135" s="14">
        <f>(+J125+J132)+4375</f>
        <v>194284</v>
      </c>
      <c r="K135" s="14"/>
      <c r="L135" s="14"/>
      <c r="M135" s="14"/>
      <c r="N135" s="14"/>
      <c r="O135" s="14">
        <f>(+O125+O132)+4375</f>
        <v>197434</v>
      </c>
      <c r="P135" s="14">
        <f>((+P125+P132)+4375)--11153</f>
        <v>208337</v>
      </c>
      <c r="Q135" s="14">
        <f>((+Q125+Q132)+4375)--22725</f>
        <v>223909</v>
      </c>
      <c r="R135" s="14">
        <f>((+R125+R132)+4375)--46022</f>
        <v>247206</v>
      </c>
      <c r="S135" s="14">
        <f>((+S125+S132)+4375)--78169</f>
        <v>279353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2.7" customHeight="1" x14ac:dyDescent="0.25">
      <c r="A136" s="3"/>
      <c r="B136" s="15"/>
      <c r="C136" s="2"/>
      <c r="D136" s="3"/>
      <c r="E136" s="25"/>
      <c r="F136" s="5"/>
      <c r="G136" s="5"/>
      <c r="H136" s="5"/>
      <c r="I136" s="5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2.7" customHeight="1" x14ac:dyDescent="0.25">
      <c r="A137" s="3"/>
      <c r="B137" s="3" t="s">
        <v>66</v>
      </c>
      <c r="C137" s="7" t="s">
        <v>5</v>
      </c>
      <c r="D137" s="3"/>
      <c r="E137" s="25"/>
      <c r="F137" s="5">
        <f>F95+F94-F115</f>
        <v>25366</v>
      </c>
      <c r="G137" s="5">
        <f>G95+G94-G115</f>
        <v>14486</v>
      </c>
      <c r="H137" s="5">
        <f>H95+H94-H115</f>
        <v>7762</v>
      </c>
      <c r="I137" s="5">
        <f>I95+I94-I115</f>
        <v>5951</v>
      </c>
      <c r="J137" s="5">
        <f>J95+J94-J115</f>
        <v>5951</v>
      </c>
      <c r="K137" s="5"/>
      <c r="L137" s="5"/>
      <c r="M137" s="5"/>
      <c r="N137" s="5"/>
      <c r="O137" s="5">
        <f>O95+O94-O115</f>
        <v>5951</v>
      </c>
      <c r="P137" s="5">
        <f>P95+P94-P115</f>
        <v>5951</v>
      </c>
      <c r="Q137" s="5">
        <f>Q95+Q94-Q115</f>
        <v>5951</v>
      </c>
      <c r="R137" s="5">
        <f>R95+R94-R115</f>
        <v>5951</v>
      </c>
      <c r="S137" s="5">
        <f>S95+S94-S115</f>
        <v>5951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2.7" customHeight="1" x14ac:dyDescent="0.25">
      <c r="A138" s="3"/>
      <c r="B138" s="3"/>
      <c r="C138" s="2"/>
      <c r="D138" s="3"/>
      <c r="E138" s="25"/>
      <c r="F138" s="5"/>
      <c r="G138" s="5"/>
      <c r="H138" s="5"/>
      <c r="I138" s="5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2.7" customHeight="1" x14ac:dyDescent="0.25">
      <c r="A139" s="16" t="s">
        <v>4</v>
      </c>
      <c r="B139" s="15" t="s">
        <v>65</v>
      </c>
      <c r="C139" s="7" t="s">
        <v>5</v>
      </c>
      <c r="D139" s="10"/>
      <c r="E139" s="10"/>
      <c r="F139" s="14">
        <v>4194</v>
      </c>
      <c r="G139" s="14">
        <f>F183</f>
        <v>5865</v>
      </c>
      <c r="H139" s="14">
        <f>G183</f>
        <v>4827</v>
      </c>
      <c r="I139" s="14">
        <f>H183</f>
        <v>11144</v>
      </c>
      <c r="J139" s="19">
        <f>+J74</f>
        <v>2523.261312789125</v>
      </c>
      <c r="K139" s="19"/>
      <c r="L139" s="19"/>
      <c r="M139" s="19"/>
      <c r="N139" s="19"/>
      <c r="O139" s="19">
        <f>+O74</f>
        <v>1452.180242768392</v>
      </c>
      <c r="P139" s="19">
        <f>+P74</f>
        <v>6436.9195845886861</v>
      </c>
      <c r="Q139" s="19">
        <f>+Q74</f>
        <v>6154.7892194018696</v>
      </c>
      <c r="R139" s="19">
        <f>+R74</f>
        <v>10357.354978054558</v>
      </c>
      <c r="S139" s="19">
        <f>+S74</f>
        <v>11190.097183634489</v>
      </c>
      <c r="U139" s="23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2.7" customHeight="1" x14ac:dyDescent="0.25">
      <c r="A140" s="3"/>
      <c r="B140" s="12" t="s">
        <v>64</v>
      </c>
      <c r="C140" s="2"/>
      <c r="D140" s="3"/>
      <c r="E140" s="3"/>
      <c r="F140" s="5"/>
      <c r="G140" s="5"/>
      <c r="H140" s="5"/>
      <c r="I140" s="5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2.7" customHeight="1" x14ac:dyDescent="0.25">
      <c r="A141" s="3"/>
      <c r="B141" s="20" t="s">
        <v>63</v>
      </c>
      <c r="C141" s="7" t="s">
        <v>5</v>
      </c>
      <c r="D141" s="24"/>
      <c r="E141" s="24"/>
      <c r="F141" s="14">
        <v>20899</v>
      </c>
      <c r="G141" s="14">
        <v>19868</v>
      </c>
      <c r="H141" s="14">
        <v>8017</v>
      </c>
      <c r="I141" s="14">
        <v>1675</v>
      </c>
      <c r="J141" s="6">
        <f>+J74</f>
        <v>2523.261312789125</v>
      </c>
      <c r="K141" s="6"/>
      <c r="L141" s="6"/>
      <c r="M141" s="6"/>
      <c r="N141" s="6"/>
      <c r="O141" s="6">
        <f>+O74</f>
        <v>1452.180242768392</v>
      </c>
      <c r="P141" s="6">
        <f>+P74</f>
        <v>6436.9195845886861</v>
      </c>
      <c r="Q141" s="6">
        <f>+Q74</f>
        <v>6154.7892194018696</v>
      </c>
      <c r="R141" s="6">
        <f>+R74</f>
        <v>10357.354978054558</v>
      </c>
      <c r="S141" s="6">
        <f>+S74</f>
        <v>11190.097183634489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2.7" customHeight="1" x14ac:dyDescent="0.25">
      <c r="A142" s="3"/>
      <c r="B142" s="12" t="s">
        <v>62</v>
      </c>
      <c r="C142" s="2"/>
      <c r="D142" s="3"/>
      <c r="E142" s="3"/>
      <c r="F142" s="5"/>
      <c r="G142" s="5"/>
      <c r="H142" s="5"/>
      <c r="I142" s="5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2.7" customHeight="1" x14ac:dyDescent="0.25">
      <c r="A143" s="3"/>
      <c r="B143" s="12" t="s">
        <v>61</v>
      </c>
      <c r="C143" s="7" t="s">
        <v>5</v>
      </c>
      <c r="D143" s="10"/>
      <c r="E143" s="10"/>
      <c r="F143" s="5">
        <v>10482</v>
      </c>
      <c r="G143" s="5">
        <v>9953</v>
      </c>
      <c r="H143" s="5">
        <v>11128</v>
      </c>
      <c r="I143" s="5">
        <v>7847</v>
      </c>
      <c r="J143" s="6">
        <f>+I143+(SUM($J$160:J161)/'[1]DCF Valuation'!$D$34)</f>
        <v>5915.75</v>
      </c>
      <c r="K143" s="6"/>
      <c r="L143" s="6"/>
      <c r="M143" s="6"/>
      <c r="N143" s="6"/>
      <c r="O143" s="6">
        <f>+J143+(-SUM($J$160:O161)/'[1]DCF Valuation'!$D$34)</f>
        <v>9778.25</v>
      </c>
      <c r="P143" s="6">
        <f>+O143+(-SUM($J$160:P161)/'[1]DCF Valuation'!$D$34)</f>
        <v>15572</v>
      </c>
      <c r="Q143" s="6">
        <f>+P143+(-SUM($J$160:Q161)/'[1]DCF Valuation'!$D$34)</f>
        <v>23297</v>
      </c>
      <c r="R143" s="6">
        <f>+Q143+(-SUM($J$160:R161)/'[1]DCF Valuation'!$D$34)</f>
        <v>32147</v>
      </c>
      <c r="S143" s="6">
        <f>+R143+(-SUM($J$160:S161)/'[1]DCF Valuation'!$D$34)</f>
        <v>42122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2.7" customHeight="1" x14ac:dyDescent="0.25">
      <c r="A144" s="3"/>
      <c r="B144" s="12" t="s">
        <v>60</v>
      </c>
      <c r="C144" s="7" t="s">
        <v>5</v>
      </c>
      <c r="D144" s="10"/>
      <c r="E144" s="10"/>
      <c r="F144" s="5">
        <v>1854</v>
      </c>
      <c r="G144" s="5">
        <v>2036</v>
      </c>
      <c r="H144" s="5">
        <v>3128</v>
      </c>
      <c r="I144" s="5">
        <v>3229</v>
      </c>
      <c r="U144" s="23" t="s">
        <v>59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2.7" customHeight="1" x14ac:dyDescent="0.25">
      <c r="A145" s="3"/>
      <c r="B145" s="12" t="s">
        <v>58</v>
      </c>
      <c r="C145" s="7" t="s">
        <v>5</v>
      </c>
      <c r="D145" s="10"/>
      <c r="E145" s="10"/>
      <c r="F145" s="5">
        <v>198</v>
      </c>
      <c r="G145" s="5">
        <v>2626</v>
      </c>
      <c r="H145" s="5">
        <v>1074</v>
      </c>
      <c r="I145" s="5">
        <v>-424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2.7" customHeight="1" x14ac:dyDescent="0.25">
      <c r="A146" s="3"/>
      <c r="B146" s="12" t="s">
        <v>57</v>
      </c>
      <c r="C146" s="7" t="s">
        <v>5</v>
      </c>
      <c r="D146" s="10"/>
      <c r="E146" s="10"/>
      <c r="F146" s="5">
        <v>1757</v>
      </c>
      <c r="G146" s="5">
        <v>1839</v>
      </c>
      <c r="H146" s="5">
        <v>1907</v>
      </c>
      <c r="I146" s="5">
        <v>1755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2.7" customHeight="1" x14ac:dyDescent="0.25">
      <c r="A147" s="3"/>
      <c r="B147" s="12" t="s">
        <v>56</v>
      </c>
      <c r="C147" s="7" t="s">
        <v>5</v>
      </c>
      <c r="D147" s="10"/>
      <c r="E147" s="10"/>
      <c r="F147" s="5">
        <v>-1757</v>
      </c>
      <c r="G147" s="5">
        <v>-1458</v>
      </c>
      <c r="H147" s="5">
        <v>-4254</v>
      </c>
      <c r="I147" s="5">
        <v>-42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2.7" customHeight="1" x14ac:dyDescent="0.25">
      <c r="A148" s="3"/>
      <c r="B148" s="12" t="s">
        <v>55</v>
      </c>
      <c r="C148" s="7" t="s">
        <v>5</v>
      </c>
      <c r="D148" s="10"/>
      <c r="E148" s="10"/>
      <c r="F148" s="5">
        <v>-30</v>
      </c>
      <c r="G148" s="11">
        <v>0</v>
      </c>
      <c r="H148" s="5">
        <v>-1059</v>
      </c>
      <c r="I148" s="5">
        <v>0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2.7" customHeight="1" x14ac:dyDescent="0.25">
      <c r="A149" s="3"/>
      <c r="B149" s="12" t="s">
        <v>54</v>
      </c>
      <c r="C149" s="2"/>
      <c r="D149" s="3"/>
      <c r="E149" s="3"/>
      <c r="F149" s="5"/>
      <c r="G149" s="5"/>
      <c r="H149" s="5"/>
      <c r="I149" s="5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2.7" customHeight="1" x14ac:dyDescent="0.25">
      <c r="A150" s="3"/>
      <c r="B150" s="12" t="s">
        <v>53</v>
      </c>
      <c r="C150" s="7" t="s">
        <v>5</v>
      </c>
      <c r="D150" s="10"/>
      <c r="E150" s="10"/>
      <c r="F150" s="5">
        <v>883</v>
      </c>
      <c r="G150" s="5">
        <v>-2674</v>
      </c>
      <c r="H150" s="5">
        <v>5327</v>
      </c>
      <c r="I150" s="5">
        <v>731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2.7" customHeight="1" x14ac:dyDescent="0.25">
      <c r="A151" s="3"/>
      <c r="B151" s="12" t="s">
        <v>52</v>
      </c>
      <c r="C151" s="7" t="s">
        <v>5</v>
      </c>
      <c r="D151" s="10"/>
      <c r="E151" s="10"/>
      <c r="F151" s="5">
        <v>-687</v>
      </c>
      <c r="G151" s="5">
        <v>-2339</v>
      </c>
      <c r="H151" s="5">
        <v>-2436</v>
      </c>
      <c r="I151" s="5">
        <v>2097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2.7" customHeight="1" x14ac:dyDescent="0.25">
      <c r="A152" s="3"/>
      <c r="B152" s="12" t="s">
        <v>51</v>
      </c>
      <c r="C152" s="7" t="s">
        <v>5</v>
      </c>
      <c r="D152" s="10"/>
      <c r="E152" s="10"/>
      <c r="F152" s="5">
        <v>405</v>
      </c>
      <c r="G152" s="5">
        <v>1190</v>
      </c>
      <c r="H152" s="5">
        <v>-29</v>
      </c>
      <c r="I152" s="5">
        <v>-801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2.7" customHeight="1" x14ac:dyDescent="0.25">
      <c r="A153" s="3"/>
      <c r="B153" s="12" t="s">
        <v>50</v>
      </c>
      <c r="C153" s="7" t="s">
        <v>5</v>
      </c>
      <c r="D153" s="10"/>
      <c r="E153" s="10"/>
      <c r="F153" s="5">
        <v>348</v>
      </c>
      <c r="G153" s="5">
        <v>515</v>
      </c>
      <c r="H153" s="5">
        <v>-1533</v>
      </c>
      <c r="I153" s="5">
        <v>-614</v>
      </c>
      <c r="U153" s="16" t="s">
        <v>49</v>
      </c>
      <c r="V153" s="16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2.7" customHeight="1" x14ac:dyDescent="0.25">
      <c r="A154" s="3"/>
      <c r="B154" s="12" t="s">
        <v>48</v>
      </c>
      <c r="C154" s="7" t="s">
        <v>5</v>
      </c>
      <c r="D154" s="10"/>
      <c r="E154" s="10"/>
      <c r="F154" s="5">
        <v>-181</v>
      </c>
      <c r="G154" s="5">
        <v>-1583</v>
      </c>
      <c r="H154" s="5">
        <v>-24</v>
      </c>
      <c r="I154" s="5">
        <v>0</v>
      </c>
      <c r="U154" s="16"/>
      <c r="V154" s="16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2.7" customHeight="1" x14ac:dyDescent="0.25">
      <c r="A155" s="3"/>
      <c r="B155" s="12" t="s">
        <v>47</v>
      </c>
      <c r="C155" s="7" t="s">
        <v>5</v>
      </c>
      <c r="D155" s="10"/>
      <c r="E155" s="10"/>
      <c r="F155" s="5">
        <v>1620</v>
      </c>
      <c r="G155" s="5">
        <v>-441</v>
      </c>
      <c r="H155" s="5">
        <v>-4535</v>
      </c>
      <c r="I155" s="5">
        <v>-3531</v>
      </c>
      <c r="U155" s="16"/>
      <c r="V155" s="16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2.7" customHeight="1" x14ac:dyDescent="0.25">
      <c r="A156" s="3"/>
      <c r="B156" s="12" t="s">
        <v>46</v>
      </c>
      <c r="C156" s="7" t="s">
        <v>5</v>
      </c>
      <c r="D156" s="10"/>
      <c r="E156" s="10"/>
      <c r="F156" s="5">
        <v>73</v>
      </c>
      <c r="G156" s="5">
        <v>-76</v>
      </c>
      <c r="H156" s="5">
        <v>-1278</v>
      </c>
      <c r="I156" s="5">
        <v>-451</v>
      </c>
      <c r="U156" s="16"/>
      <c r="V156" s="16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2.7" customHeight="1" x14ac:dyDescent="0.25">
      <c r="A157" s="3"/>
      <c r="B157" s="12" t="s">
        <v>45</v>
      </c>
      <c r="C157" s="7" t="s">
        <v>5</v>
      </c>
      <c r="D157" s="10"/>
      <c r="E157" s="10"/>
      <c r="F157" s="5">
        <f>SUM(F143:F156)</f>
        <v>14965</v>
      </c>
      <c r="G157" s="5">
        <f>SUM(G143:G156)</f>
        <v>9588</v>
      </c>
      <c r="H157" s="5">
        <f>SUM(H143:H156)</f>
        <v>7416</v>
      </c>
      <c r="I157" s="5">
        <f>SUM(I143:I156)</f>
        <v>9796</v>
      </c>
      <c r="J157" s="5">
        <f>SUM(J143:J156)</f>
        <v>5915.75</v>
      </c>
      <c r="K157" s="5"/>
      <c r="L157" s="5"/>
      <c r="M157" s="5"/>
      <c r="N157" s="5"/>
      <c r="O157" s="5">
        <f>SUM(O143:O156)</f>
        <v>9778.25</v>
      </c>
      <c r="P157" s="5">
        <f>SUM(P143:P156)</f>
        <v>15572</v>
      </c>
      <c r="Q157" s="5">
        <f>SUM(Q143:Q156)</f>
        <v>23297</v>
      </c>
      <c r="R157" s="5">
        <f>SUM(R143:R156)</f>
        <v>32147</v>
      </c>
      <c r="S157" s="5">
        <f>SUM(S143:S156)</f>
        <v>42122</v>
      </c>
      <c r="U157" s="22"/>
      <c r="V157" s="16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2.7" customHeight="1" x14ac:dyDescent="0.25">
      <c r="A158" s="3"/>
      <c r="B158" s="15" t="s">
        <v>44</v>
      </c>
      <c r="C158" s="7" t="s">
        <v>5</v>
      </c>
      <c r="D158" s="10"/>
      <c r="E158" s="10"/>
      <c r="F158" s="14">
        <f>F141+F157</f>
        <v>35864</v>
      </c>
      <c r="G158" s="14">
        <f>G141+G157</f>
        <v>29456</v>
      </c>
      <c r="H158" s="14">
        <f>H141+H157</f>
        <v>15433</v>
      </c>
      <c r="I158" s="14">
        <f>I141+I157</f>
        <v>11471</v>
      </c>
      <c r="J158" s="14">
        <f>J141+J157</f>
        <v>8439.0113127891254</v>
      </c>
      <c r="K158" s="14"/>
      <c r="L158" s="14"/>
      <c r="M158" s="14"/>
      <c r="N158" s="14"/>
      <c r="O158" s="14">
        <f>O141+O157</f>
        <v>11230.430242768392</v>
      </c>
      <c r="P158" s="14">
        <f>P141+P157</f>
        <v>22008.919584588686</v>
      </c>
      <c r="Q158" s="14">
        <f>Q141+Q157</f>
        <v>29451.789219401871</v>
      </c>
      <c r="R158" s="14">
        <f>R141+R157</f>
        <v>42504.354978054558</v>
      </c>
      <c r="S158" s="14">
        <f>S141+S157</f>
        <v>53312.097183634491</v>
      </c>
      <c r="U158" s="22"/>
      <c r="V158" s="16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2.7" customHeight="1" x14ac:dyDescent="0.25">
      <c r="A159" s="3"/>
      <c r="B159" s="12" t="s">
        <v>43</v>
      </c>
      <c r="C159" s="2"/>
      <c r="D159" s="3"/>
      <c r="E159" s="3"/>
      <c r="F159" s="5"/>
      <c r="G159" s="5"/>
      <c r="H159" s="5"/>
      <c r="I159" s="5"/>
      <c r="U159" s="16" t="s">
        <v>42</v>
      </c>
      <c r="V159" s="16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2.7" customHeight="1" x14ac:dyDescent="0.25">
      <c r="A160" s="3"/>
      <c r="B160" s="12" t="s">
        <v>41</v>
      </c>
      <c r="C160" s="7" t="s">
        <v>5</v>
      </c>
      <c r="D160" s="10"/>
      <c r="E160" s="10"/>
      <c r="F160" s="5">
        <v>-14259</v>
      </c>
      <c r="G160" s="5">
        <v>-18733</v>
      </c>
      <c r="H160" s="5">
        <v>-24844</v>
      </c>
      <c r="I160" s="5">
        <v>-25750</v>
      </c>
      <c r="J160" s="5">
        <v>-25750</v>
      </c>
      <c r="K160" s="5"/>
      <c r="L160" s="5"/>
      <c r="M160" s="5"/>
      <c r="N160" s="5"/>
      <c r="O160" s="5">
        <v>-25750</v>
      </c>
      <c r="P160" s="5">
        <v>-25750</v>
      </c>
      <c r="Q160" s="5">
        <v>-25750</v>
      </c>
      <c r="R160" s="5">
        <v>-15000</v>
      </c>
      <c r="S160" s="5">
        <v>-15000</v>
      </c>
      <c r="U160" s="16" t="s">
        <v>40</v>
      </c>
      <c r="V160" s="16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2.7" customHeight="1" x14ac:dyDescent="0.25">
      <c r="A161" s="3"/>
      <c r="B161" s="12" t="s">
        <v>39</v>
      </c>
      <c r="C161" s="7" t="s">
        <v>5</v>
      </c>
      <c r="D161" s="10"/>
      <c r="E161" s="10"/>
      <c r="F161" s="5">
        <v>0</v>
      </c>
      <c r="G161" s="5">
        <v>0</v>
      </c>
      <c r="H161" s="5">
        <v>246</v>
      </c>
      <c r="I161" s="5">
        <v>0</v>
      </c>
      <c r="J161" s="18">
        <f>-J160*0.25</f>
        <v>6437.5</v>
      </c>
      <c r="K161" s="18"/>
      <c r="L161" s="18"/>
      <c r="M161" s="18"/>
      <c r="N161" s="18"/>
      <c r="O161" s="18">
        <f>-O160*0.25</f>
        <v>6437.5</v>
      </c>
      <c r="P161" s="18">
        <f>-P160*0.25</f>
        <v>6437.5</v>
      </c>
      <c r="Q161" s="18">
        <f>-Q160*0.25</f>
        <v>6437.5</v>
      </c>
      <c r="R161" s="18">
        <f>-R160*0.25</f>
        <v>3750</v>
      </c>
      <c r="S161" s="18">
        <f>-S160*0.25</f>
        <v>3750</v>
      </c>
      <c r="U161" s="21" t="s">
        <v>38</v>
      </c>
      <c r="V161" s="16"/>
      <c r="W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2.7" customHeight="1" x14ac:dyDescent="0.25">
      <c r="A162" s="3"/>
      <c r="B162" s="12" t="s">
        <v>37</v>
      </c>
      <c r="C162" s="7" t="s">
        <v>5</v>
      </c>
      <c r="D162" s="10"/>
      <c r="E162" s="10"/>
      <c r="F162" s="5">
        <v>-194</v>
      </c>
      <c r="G162" s="5">
        <v>-1596</v>
      </c>
      <c r="H162" s="5">
        <v>-206</v>
      </c>
      <c r="I162" s="5">
        <v>1011</v>
      </c>
      <c r="U162" s="16"/>
      <c r="V162" s="16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2.7" customHeight="1" x14ac:dyDescent="0.25">
      <c r="A163" s="3"/>
      <c r="B163" s="12" t="s">
        <v>36</v>
      </c>
      <c r="C163" s="7" t="s">
        <v>5</v>
      </c>
      <c r="D163" s="10"/>
      <c r="E163" s="10"/>
      <c r="F163" s="5">
        <v>-29239</v>
      </c>
      <c r="G163" s="5">
        <v>-40554</v>
      </c>
      <c r="H163" s="5">
        <v>-43647</v>
      </c>
      <c r="I163" s="5">
        <v>-44414</v>
      </c>
      <c r="U163" s="16"/>
      <c r="V163" s="16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2.7" customHeight="1" x14ac:dyDescent="0.25">
      <c r="A164" s="3"/>
      <c r="B164" s="12" t="s">
        <v>35</v>
      </c>
      <c r="C164" s="7" t="s">
        <v>5</v>
      </c>
      <c r="D164" s="10"/>
      <c r="E164" s="10"/>
      <c r="F164" s="5">
        <v>22158</v>
      </c>
      <c r="G164" s="5">
        <v>35299</v>
      </c>
      <c r="H164" s="5">
        <v>48730</v>
      </c>
      <c r="I164" s="5">
        <v>44077</v>
      </c>
      <c r="J164" s="6">
        <f>+I93</f>
        <v>17955</v>
      </c>
      <c r="K164" s="6"/>
      <c r="L164" s="6"/>
      <c r="M164" s="6"/>
      <c r="N164" s="6"/>
      <c r="U164" s="17" t="s">
        <v>34</v>
      </c>
      <c r="V164" s="16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2.7" customHeight="1" x14ac:dyDescent="0.25">
      <c r="A165" s="3"/>
      <c r="B165" s="12" t="s">
        <v>33</v>
      </c>
      <c r="C165" s="7" t="s">
        <v>5</v>
      </c>
      <c r="D165" s="10"/>
      <c r="E165" s="10"/>
      <c r="F165" s="5">
        <v>-720</v>
      </c>
      <c r="G165" s="5">
        <v>-613</v>
      </c>
      <c r="H165" s="5">
        <v>-510</v>
      </c>
      <c r="I165" s="5">
        <v>-399</v>
      </c>
      <c r="U165" s="16"/>
      <c r="V165" s="16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2.7" customHeight="1" x14ac:dyDescent="0.25">
      <c r="A166" s="3"/>
      <c r="B166" s="12" t="s">
        <v>32</v>
      </c>
      <c r="C166" s="7" t="s">
        <v>5</v>
      </c>
      <c r="D166" s="10"/>
      <c r="E166" s="10"/>
      <c r="F166" s="5">
        <v>910</v>
      </c>
      <c r="G166" s="5">
        <v>581</v>
      </c>
      <c r="H166" s="5">
        <v>4961</v>
      </c>
      <c r="I166" s="5">
        <v>472</v>
      </c>
      <c r="U166" s="16"/>
      <c r="V166" s="16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2.7" customHeight="1" x14ac:dyDescent="0.25">
      <c r="A167" s="3"/>
      <c r="B167" s="12" t="s">
        <v>31</v>
      </c>
      <c r="C167" s="7" t="s">
        <v>5</v>
      </c>
      <c r="D167" s="10"/>
      <c r="E167" s="10"/>
      <c r="F167" s="5">
        <v>123</v>
      </c>
      <c r="G167" s="11">
        <v>0</v>
      </c>
      <c r="H167" s="5">
        <v>6579</v>
      </c>
      <c r="I167" s="5">
        <v>0</v>
      </c>
      <c r="U167" s="16"/>
      <c r="V167" s="16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2.7" customHeight="1" x14ac:dyDescent="0.25">
      <c r="A168" s="3"/>
      <c r="B168" s="12" t="s">
        <v>30</v>
      </c>
      <c r="C168" s="7" t="s">
        <v>5</v>
      </c>
      <c r="D168" s="10"/>
      <c r="E168" s="10"/>
      <c r="F168" s="5">
        <v>-303</v>
      </c>
      <c r="G168" s="5">
        <v>1167</v>
      </c>
      <c r="H168" s="5">
        <v>-1540</v>
      </c>
      <c r="I168" s="5">
        <v>962</v>
      </c>
      <c r="U168" s="16"/>
      <c r="V168" s="16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2.7" customHeight="1" x14ac:dyDescent="0.25">
      <c r="A169" s="3"/>
      <c r="B169" s="20" t="s">
        <v>29</v>
      </c>
      <c r="C169" s="7" t="s">
        <v>5</v>
      </c>
      <c r="D169" s="10"/>
      <c r="E169" s="10"/>
      <c r="F169" s="14">
        <f>SUM(F160:F168)</f>
        <v>-21524</v>
      </c>
      <c r="G169" s="14">
        <f>SUM(G160:G168)</f>
        <v>-24449</v>
      </c>
      <c r="H169" s="14">
        <f>SUM(H160:H168)</f>
        <v>-10231</v>
      </c>
      <c r="I169" s="14">
        <f>SUM(I160:I168)</f>
        <v>-24041</v>
      </c>
      <c r="J169" s="19">
        <f>+SUM(J160:J168)</f>
        <v>-1357.5</v>
      </c>
      <c r="K169" s="19"/>
      <c r="L169" s="19"/>
      <c r="M169" s="19"/>
      <c r="N169" s="19"/>
      <c r="O169" s="19">
        <f>+SUM(O160:O168)</f>
        <v>-19312.5</v>
      </c>
      <c r="P169" s="19">
        <f>+SUM(P160:P168)</f>
        <v>-19312.5</v>
      </c>
      <c r="Q169" s="19">
        <f>+SUM(Q160:Q168)</f>
        <v>-19312.5</v>
      </c>
      <c r="R169" s="19">
        <f>+SUM(R160:R168)</f>
        <v>-11250</v>
      </c>
      <c r="S169" s="19">
        <f>+SUM(S160:S168)</f>
        <v>-11250</v>
      </c>
      <c r="U169" s="16"/>
      <c r="V169" s="16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2.7" customHeight="1" x14ac:dyDescent="0.25">
      <c r="A170" s="3"/>
      <c r="B170" s="12" t="s">
        <v>28</v>
      </c>
      <c r="C170" s="2"/>
      <c r="D170" s="3"/>
      <c r="E170" s="3"/>
      <c r="F170" s="5"/>
      <c r="G170" s="5"/>
      <c r="H170" s="5"/>
      <c r="I170" s="5"/>
      <c r="U170" s="16"/>
      <c r="V170" s="16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2.7" customHeight="1" x14ac:dyDescent="0.25">
      <c r="A171" s="3"/>
      <c r="B171" s="12" t="s">
        <v>27</v>
      </c>
      <c r="C171" s="7" t="s">
        <v>5</v>
      </c>
      <c r="D171" s="10"/>
      <c r="E171" s="10"/>
      <c r="F171" s="11">
        <v>0</v>
      </c>
      <c r="G171" s="11">
        <v>0</v>
      </c>
      <c r="H171" s="5">
        <v>3945</v>
      </c>
      <c r="I171" s="5">
        <v>-3944</v>
      </c>
      <c r="U171" s="16"/>
      <c r="V171" s="16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2.7" customHeight="1" x14ac:dyDescent="0.25">
      <c r="A172" s="3"/>
      <c r="B172" s="12" t="s">
        <v>26</v>
      </c>
      <c r="C172" s="7" t="s">
        <v>5</v>
      </c>
      <c r="D172" s="10"/>
      <c r="E172" s="10"/>
      <c r="F172" s="11">
        <v>0</v>
      </c>
      <c r="G172" s="11">
        <v>0</v>
      </c>
      <c r="H172" s="5">
        <v>-345</v>
      </c>
      <c r="I172" s="5">
        <v>-96</v>
      </c>
      <c r="U172" s="16"/>
      <c r="V172" s="16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2.7" customHeight="1" x14ac:dyDescent="0.25">
      <c r="A173" s="3"/>
      <c r="B173" s="12" t="s">
        <v>25</v>
      </c>
      <c r="C173" s="7" t="s">
        <v>5</v>
      </c>
      <c r="D173" s="10"/>
      <c r="E173" s="10"/>
      <c r="F173" s="11">
        <v>0</v>
      </c>
      <c r="G173" s="11">
        <v>0</v>
      </c>
      <c r="H173" s="5">
        <v>874</v>
      </c>
      <c r="I173" s="5">
        <v>1511</v>
      </c>
      <c r="U173" s="16"/>
      <c r="V173" s="16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2.7" customHeight="1" x14ac:dyDescent="0.25">
      <c r="A174" s="3"/>
      <c r="B174" s="12" t="s">
        <v>24</v>
      </c>
      <c r="C174" s="7" t="s">
        <v>5</v>
      </c>
      <c r="D174" s="10"/>
      <c r="E174" s="10"/>
      <c r="F174" s="11">
        <v>0</v>
      </c>
      <c r="G174" s="11">
        <v>0</v>
      </c>
      <c r="H174" s="5">
        <v>1032</v>
      </c>
      <c r="I174" s="5">
        <v>2959</v>
      </c>
      <c r="U174" s="16"/>
      <c r="V174" s="16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2.7" customHeight="1" x14ac:dyDescent="0.25">
      <c r="A175" s="3"/>
      <c r="B175" s="12" t="s">
        <v>23</v>
      </c>
      <c r="C175" s="7" t="s">
        <v>5</v>
      </c>
      <c r="D175" s="10"/>
      <c r="E175" s="10"/>
      <c r="F175" s="5">
        <v>10247</v>
      </c>
      <c r="G175" s="5">
        <v>4974</v>
      </c>
      <c r="H175" s="5">
        <v>6548</v>
      </c>
      <c r="I175" s="5">
        <v>11391</v>
      </c>
      <c r="J175" s="18">
        <v>5000</v>
      </c>
      <c r="K175" s="18"/>
      <c r="L175" s="18"/>
      <c r="M175" s="18"/>
      <c r="N175" s="18"/>
      <c r="O175" s="18">
        <v>5000</v>
      </c>
      <c r="P175" s="18">
        <v>5000</v>
      </c>
      <c r="Q175" s="18">
        <v>5000</v>
      </c>
      <c r="R175" s="18">
        <v>5000</v>
      </c>
      <c r="S175" s="18">
        <v>5000</v>
      </c>
      <c r="U175" s="16" t="s">
        <v>22</v>
      </c>
      <c r="V175" s="16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2.7" customHeight="1" x14ac:dyDescent="0.25">
      <c r="A176" s="3"/>
      <c r="B176" s="12" t="s">
        <v>21</v>
      </c>
      <c r="C176" s="7" t="s">
        <v>5</v>
      </c>
      <c r="D176" s="10"/>
      <c r="E176" s="10"/>
      <c r="F176" s="5">
        <v>-4525</v>
      </c>
      <c r="G176" s="5">
        <v>-2500</v>
      </c>
      <c r="H176" s="5">
        <v>-4984</v>
      </c>
      <c r="I176" s="5">
        <v>-423</v>
      </c>
      <c r="J176" s="6">
        <f>-J114</f>
        <v>-1850</v>
      </c>
      <c r="K176" s="6"/>
      <c r="L176" s="6"/>
      <c r="M176" s="6"/>
      <c r="N176" s="6"/>
      <c r="O176" s="6">
        <f>-O114</f>
        <v>-5250</v>
      </c>
      <c r="P176" s="6">
        <f>-P114</f>
        <v>-1000</v>
      </c>
      <c r="Q176" s="6">
        <f>-Q114</f>
        <v>-5000</v>
      </c>
      <c r="R176" s="6">
        <f>-R114</f>
        <v>-5000</v>
      </c>
      <c r="S176" s="6">
        <f>-S114</f>
        <v>-5000</v>
      </c>
      <c r="U176" s="16"/>
      <c r="V176" s="16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2.7" customHeight="1" x14ac:dyDescent="0.25">
      <c r="A177" s="3"/>
      <c r="B177" s="12" t="s">
        <v>20</v>
      </c>
      <c r="C177" s="7" t="s">
        <v>5</v>
      </c>
      <c r="D177" s="10"/>
      <c r="E177" s="10"/>
      <c r="F177" s="5">
        <v>897</v>
      </c>
      <c r="G177" s="5">
        <v>1020</v>
      </c>
      <c r="H177" s="5">
        <v>977</v>
      </c>
      <c r="I177" s="5">
        <v>1042</v>
      </c>
      <c r="U177" s="17"/>
      <c r="V177" s="16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2.7" customHeight="1" x14ac:dyDescent="0.25">
      <c r="A178" s="3"/>
      <c r="B178" s="12" t="s">
        <v>19</v>
      </c>
      <c r="C178" s="7" t="s">
        <v>5</v>
      </c>
      <c r="D178" s="10"/>
      <c r="E178" s="10"/>
      <c r="F178" s="5">
        <v>-14229</v>
      </c>
      <c r="G178" s="5">
        <v>-2415</v>
      </c>
      <c r="H178" s="5">
        <v>0</v>
      </c>
      <c r="I178" s="5">
        <v>0</v>
      </c>
      <c r="U178" s="16" t="s">
        <v>18</v>
      </c>
      <c r="V178" s="16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2.7" customHeight="1" x14ac:dyDescent="0.25">
      <c r="A179" s="3"/>
      <c r="B179" s="12" t="s">
        <v>17</v>
      </c>
      <c r="C179" s="7" t="s">
        <v>5</v>
      </c>
      <c r="D179" s="10"/>
      <c r="E179" s="10"/>
      <c r="F179" s="5">
        <v>-5568</v>
      </c>
      <c r="G179" s="5">
        <v>-5644</v>
      </c>
      <c r="H179" s="5">
        <v>-5997</v>
      </c>
      <c r="I179" s="5">
        <v>-3088</v>
      </c>
      <c r="U179" s="16" t="s">
        <v>16</v>
      </c>
      <c r="V179" s="16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2.7" customHeight="1" x14ac:dyDescent="0.25">
      <c r="A180" s="3"/>
      <c r="B180" s="12" t="s">
        <v>15</v>
      </c>
      <c r="C180" s="7" t="s">
        <v>5</v>
      </c>
      <c r="D180" s="10"/>
      <c r="E180" s="10"/>
      <c r="F180" s="5">
        <v>509</v>
      </c>
      <c r="G180" s="5">
        <v>-1480</v>
      </c>
      <c r="H180" s="5">
        <v>-935</v>
      </c>
      <c r="I180" s="5">
        <v>-847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2.7" customHeight="1" x14ac:dyDescent="0.25">
      <c r="A181" s="3"/>
      <c r="B181" s="15" t="s">
        <v>14</v>
      </c>
      <c r="C181" s="7" t="s">
        <v>5</v>
      </c>
      <c r="D181" s="10"/>
      <c r="E181" s="10"/>
      <c r="F181" s="14">
        <f>SUM(F171:F180)</f>
        <v>-12669</v>
      </c>
      <c r="G181" s="14">
        <f>SUM(G171:G180)</f>
        <v>-6045</v>
      </c>
      <c r="H181" s="14">
        <f>SUM(H171:H180)</f>
        <v>1115</v>
      </c>
      <c r="I181" s="14">
        <f>SUM(I171:I180)</f>
        <v>8505</v>
      </c>
      <c r="J181" s="14">
        <f>+SUM(J170:J180)</f>
        <v>3150</v>
      </c>
      <c r="K181" s="14"/>
      <c r="L181" s="14"/>
      <c r="M181" s="14"/>
      <c r="N181" s="14"/>
      <c r="O181" s="14">
        <f>+SUM(O170:O180)</f>
        <v>-250</v>
      </c>
      <c r="P181" s="14">
        <f>+SUM(P170:P180)</f>
        <v>4000</v>
      </c>
      <c r="Q181" s="14">
        <f>+SUM(Q170:Q180)</f>
        <v>0</v>
      </c>
      <c r="R181" s="14">
        <f>+SUM(R170:R180)</f>
        <v>0</v>
      </c>
      <c r="S181" s="14">
        <f>+SUM(S170:S180)</f>
        <v>0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2.7" customHeight="1" x14ac:dyDescent="0.25">
      <c r="A182" s="3"/>
      <c r="B182" s="15" t="s">
        <v>13</v>
      </c>
      <c r="C182" s="7" t="s">
        <v>5</v>
      </c>
      <c r="D182" s="10"/>
      <c r="E182" s="10"/>
      <c r="F182" s="14">
        <f>F181+F169+F158</f>
        <v>1671</v>
      </c>
      <c r="G182" s="14">
        <f>G181+G169+G158</f>
        <v>-1038</v>
      </c>
      <c r="H182" s="14">
        <f>H181+H169+H158</f>
        <v>6317</v>
      </c>
      <c r="I182" s="14">
        <f>I181+I169+I158</f>
        <v>-4065</v>
      </c>
      <c r="J182" s="6">
        <f>-J141+J181+J169+J158</f>
        <v>7708.25</v>
      </c>
      <c r="K182" s="6"/>
      <c r="L182" s="6"/>
      <c r="M182" s="6"/>
      <c r="N182" s="6"/>
      <c r="O182" s="6">
        <f>-O141+O181+O169+O158</f>
        <v>-9784.2499999999982</v>
      </c>
      <c r="P182" s="6">
        <f>-P141+P181+P169+P158</f>
        <v>259.5</v>
      </c>
      <c r="Q182" s="6">
        <f>-Q141+Q181+Q169+Q158</f>
        <v>3984.5</v>
      </c>
      <c r="R182" s="6">
        <f>-R141+R181+R169+R158</f>
        <v>20897</v>
      </c>
      <c r="S182" s="6">
        <f>-S141+S181+S169+S158</f>
        <v>30872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2.7" customHeight="1" x14ac:dyDescent="0.25">
      <c r="A183" s="3"/>
      <c r="B183" s="15" t="s">
        <v>12</v>
      </c>
      <c r="C183" s="7" t="s">
        <v>5</v>
      </c>
      <c r="D183" s="10"/>
      <c r="E183" s="10"/>
      <c r="F183" s="14">
        <v>5865</v>
      </c>
      <c r="G183" s="14">
        <f>G182+G139</f>
        <v>4827</v>
      </c>
      <c r="H183" s="14">
        <f>H182+H139</f>
        <v>11144</v>
      </c>
      <c r="I183" s="14">
        <f>I182+I139</f>
        <v>7079</v>
      </c>
      <c r="J183" s="13">
        <f>+I183+J182</f>
        <v>14787.25</v>
      </c>
      <c r="K183" s="13"/>
      <c r="L183" s="13"/>
      <c r="M183" s="13"/>
      <c r="N183" s="13"/>
      <c r="O183" s="13">
        <f>+J183+O182</f>
        <v>5003.0000000000018</v>
      </c>
      <c r="P183" s="13">
        <f>+O183+P182</f>
        <v>5262.5000000000018</v>
      </c>
      <c r="Q183" s="13">
        <f>+P183+Q182</f>
        <v>9247.0000000000018</v>
      </c>
      <c r="R183" s="13">
        <f>+Q183+R182</f>
        <v>30144</v>
      </c>
      <c r="S183" s="13">
        <f>+R183+S182</f>
        <v>61016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2.7" customHeight="1" x14ac:dyDescent="0.25">
      <c r="A184" s="3"/>
      <c r="B184" s="3" t="s">
        <v>11</v>
      </c>
      <c r="C184" s="2"/>
      <c r="D184" s="3"/>
      <c r="E184" s="3"/>
      <c r="F184" s="5"/>
      <c r="G184" s="5"/>
      <c r="H184" s="5"/>
      <c r="I184" s="5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2.7" hidden="1" customHeight="1" outlineLevel="1" x14ac:dyDescent="0.25">
      <c r="A185" s="3"/>
      <c r="B185" s="12" t="s">
        <v>10</v>
      </c>
      <c r="C185" s="7" t="s">
        <v>5</v>
      </c>
      <c r="D185" s="10"/>
      <c r="E185" s="10"/>
      <c r="F185" s="5">
        <v>2973</v>
      </c>
      <c r="G185" s="5">
        <v>1619</v>
      </c>
      <c r="H185" s="5">
        <v>5431</v>
      </c>
      <c r="I185" s="5">
        <v>4804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2.7" customHeight="1" collapsed="1" x14ac:dyDescent="0.25">
      <c r="A186" s="3"/>
      <c r="B186" s="3" t="s">
        <v>9</v>
      </c>
      <c r="C186" s="2"/>
      <c r="D186" s="3"/>
      <c r="E186" s="3"/>
      <c r="F186" s="5"/>
      <c r="G186" s="5"/>
      <c r="H186" s="5"/>
      <c r="I186" s="5"/>
      <c r="U186" s="2"/>
      <c r="V186" s="2"/>
      <c r="W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2.7" customHeight="1" x14ac:dyDescent="0.25">
      <c r="A187" s="3"/>
      <c r="B187" s="3" t="s">
        <v>8</v>
      </c>
      <c r="C187" s="7" t="s">
        <v>5</v>
      </c>
      <c r="D187" s="10"/>
      <c r="E187" s="10"/>
      <c r="F187" s="5">
        <v>594</v>
      </c>
      <c r="G187" s="5">
        <v>545</v>
      </c>
      <c r="H187" s="5">
        <v>459</v>
      </c>
      <c r="I187" s="5">
        <v>613</v>
      </c>
      <c r="U187" s="2"/>
      <c r="V187" s="2"/>
      <c r="W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2.7" customHeight="1" x14ac:dyDescent="0.25">
      <c r="A188" s="3"/>
      <c r="B188" s="3" t="s">
        <v>7</v>
      </c>
      <c r="C188" s="7" t="s">
        <v>5</v>
      </c>
      <c r="D188" s="10"/>
      <c r="E188" s="10"/>
      <c r="F188" s="5">
        <v>2436</v>
      </c>
      <c r="G188" s="5">
        <v>2263</v>
      </c>
      <c r="H188" s="5">
        <v>4282</v>
      </c>
      <c r="I188" s="5">
        <v>2621</v>
      </c>
      <c r="U188" s="2"/>
      <c r="V188" s="2"/>
      <c r="W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2.7" customHeight="1" x14ac:dyDescent="0.25">
      <c r="A189" s="3"/>
      <c r="B189" s="8" t="s">
        <v>6</v>
      </c>
      <c r="C189" s="7" t="s">
        <v>5</v>
      </c>
      <c r="D189" s="10"/>
      <c r="E189" s="10"/>
      <c r="F189" s="11">
        <v>0</v>
      </c>
      <c r="G189" s="11">
        <v>0</v>
      </c>
      <c r="H189" s="11">
        <v>0</v>
      </c>
      <c r="I189" s="11">
        <v>0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2.7" customHeight="1" x14ac:dyDescent="0.25">
      <c r="A190" s="3" t="s">
        <v>4</v>
      </c>
      <c r="B190" s="8" t="s">
        <v>3</v>
      </c>
      <c r="C190" s="7" t="s">
        <v>0</v>
      </c>
      <c r="D190" s="10"/>
      <c r="E190" s="10"/>
      <c r="F190" s="9">
        <f>+F141/(F135+F92)</f>
        <v>0.13147663504365989</v>
      </c>
      <c r="G190" s="9">
        <f>+G141/(G135+G92)</f>
        <v>0.11468946447847697</v>
      </c>
      <c r="H190" s="9">
        <f>+H141/(H135+H92)</f>
        <v>4.188960414663713E-2</v>
      </c>
      <c r="I190" s="9">
        <f>+I141/(I135+I92)</f>
        <v>8.4318729832721703E-3</v>
      </c>
      <c r="J190" s="9">
        <f>+J141/(J135+J92)</f>
        <v>1.2068906235501654E-2</v>
      </c>
      <c r="K190" s="9"/>
      <c r="L190" s="9"/>
      <c r="M190" s="9"/>
      <c r="N190" s="9"/>
      <c r="O190" s="9">
        <f>+O141/(O135+O92)</f>
        <v>7.1734922112479038E-3</v>
      </c>
      <c r="P190" s="9">
        <f>+P141/(P135+P92)</f>
        <v>3.0135461855428904E-2</v>
      </c>
      <c r="Q190" s="9">
        <f>+Q141/(Q135+Q92)</f>
        <v>2.6397730358223119E-2</v>
      </c>
      <c r="R190" s="9">
        <f>+R141/(R135+R92)</f>
        <v>3.7343987661995884E-2</v>
      </c>
      <c r="S190" s="9">
        <f>+S141/(S135+S92)</f>
        <v>3.2876370009120949E-2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2.7" customHeight="1" x14ac:dyDescent="0.25">
      <c r="A191" s="3"/>
      <c r="B191" s="8" t="s">
        <v>2</v>
      </c>
      <c r="C191" s="7" t="s">
        <v>0</v>
      </c>
      <c r="F191" s="6"/>
      <c r="G191" s="6"/>
      <c r="H191" s="6"/>
      <c r="I191" s="6">
        <f>+I63/-I67</f>
        <v>0.10592255125284739</v>
      </c>
      <c r="J191" s="6">
        <f>+J63/-J67</f>
        <v>1.9273815197491257</v>
      </c>
      <c r="K191" s="6"/>
      <c r="L191" s="6"/>
      <c r="M191" s="6"/>
      <c r="N191" s="6"/>
      <c r="O191" s="6">
        <f>+O63/-O67</f>
        <v>1.2549843950813253</v>
      </c>
      <c r="P191" s="6">
        <f>+P63/-P67</f>
        <v>3.8235994847997667</v>
      </c>
      <c r="Q191" s="6">
        <f>+Q63/-Q67</f>
        <v>2.425800083542375</v>
      </c>
      <c r="R191" s="6">
        <f>+R63/-R67</f>
        <v>3.5992582749314295</v>
      </c>
      <c r="S191" s="6">
        <f>+S63/-S67</f>
        <v>3.6402505795517039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2.7" customHeight="1" x14ac:dyDescent="0.25">
      <c r="A192" s="3"/>
      <c r="B192" s="8" t="s">
        <v>1</v>
      </c>
      <c r="C192" s="7" t="s">
        <v>0</v>
      </c>
      <c r="D192" s="3"/>
      <c r="E192" s="3"/>
      <c r="F192" s="6"/>
      <c r="G192" s="6"/>
      <c r="H192" s="6"/>
      <c r="I192" s="6">
        <f>+I98/I119</f>
        <v>1.5424018821516416</v>
      </c>
      <c r="J192" s="6">
        <f>+J98/J119</f>
        <v>1.3910284265797574</v>
      </c>
      <c r="K192" s="6"/>
      <c r="L192" s="6"/>
      <c r="M192" s="6"/>
      <c r="N192" s="6"/>
      <c r="O192" s="6">
        <f>+O98/O119</f>
        <v>0.84195550540061259</v>
      </c>
      <c r="P192" s="6">
        <f>+P98/P119</f>
        <v>0.87791892396786853</v>
      </c>
      <c r="Q192" s="6">
        <f>+Q98/Q119</f>
        <v>0.89328782707622301</v>
      </c>
      <c r="R192" s="6">
        <f>+R98/R119</f>
        <v>1.5725337233869656</v>
      </c>
      <c r="S192" s="6">
        <f>+S98/S119</f>
        <v>2.5760117016089712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2.7" customHeight="1" x14ac:dyDescent="0.25">
      <c r="A193" s="3"/>
      <c r="B193" s="3"/>
      <c r="C193" s="3"/>
      <c r="D193" s="3"/>
      <c r="E193" s="3"/>
      <c r="F193" s="4"/>
      <c r="G193" s="4"/>
      <c r="H193" s="4"/>
      <c r="I193" s="4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2.7" customHeight="1" x14ac:dyDescent="0.25">
      <c r="A194" s="3"/>
      <c r="B194" s="3"/>
      <c r="C194" s="3"/>
      <c r="D194" s="3"/>
      <c r="E194" s="3"/>
      <c r="F194" s="4"/>
      <c r="G194" s="4"/>
      <c r="H194" s="4"/>
      <c r="I194" s="4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2.7" customHeight="1" x14ac:dyDescent="0.25">
      <c r="A195" s="3"/>
      <c r="B195" s="3"/>
      <c r="C195" s="3"/>
      <c r="D195" s="3"/>
      <c r="E195" s="3"/>
      <c r="F195" s="5"/>
      <c r="G195" s="5"/>
      <c r="H195" s="5"/>
      <c r="I195" s="5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2.7" customHeight="1" x14ac:dyDescent="0.25">
      <c r="A196" s="3"/>
      <c r="B196" s="3"/>
      <c r="C196" s="3"/>
      <c r="D196" s="3"/>
      <c r="E196" s="3"/>
      <c r="F196" s="4"/>
      <c r="G196" s="4"/>
      <c r="H196" s="4"/>
      <c r="I196" s="4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2.7" customHeight="1" x14ac:dyDescent="0.25">
      <c r="A197" s="3"/>
      <c r="B197" s="3"/>
      <c r="C197" s="3"/>
      <c r="D197" s="3"/>
      <c r="E197" s="3"/>
      <c r="F197" s="4"/>
      <c r="G197" s="4"/>
      <c r="H197" s="4"/>
      <c r="I197" s="4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2.7" customHeight="1" x14ac:dyDescent="0.25">
      <c r="A198" s="3"/>
      <c r="B198" s="3"/>
      <c r="C198" s="3"/>
      <c r="D198" s="3"/>
      <c r="E198" s="3"/>
      <c r="F198" s="4"/>
      <c r="G198" s="4"/>
      <c r="H198" s="4"/>
      <c r="I198" s="4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2.7" customHeight="1" x14ac:dyDescent="0.25">
      <c r="A199" s="3"/>
      <c r="B199" s="3"/>
      <c r="C199" s="3"/>
      <c r="D199" s="3"/>
      <c r="E199" s="3"/>
      <c r="F199" s="4"/>
      <c r="G199" s="4"/>
      <c r="H199" s="4"/>
      <c r="I199" s="4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2.7" customHeight="1" x14ac:dyDescent="0.25">
      <c r="A200" s="3"/>
      <c r="B200" s="3"/>
      <c r="C200" s="3"/>
      <c r="D200" s="3"/>
      <c r="E200" s="3"/>
      <c r="F200" s="4"/>
      <c r="G200" s="4"/>
      <c r="H200" s="4"/>
      <c r="I200" s="4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2.7" customHeight="1" x14ac:dyDescent="0.25">
      <c r="A201" s="3"/>
      <c r="B201" s="3"/>
      <c r="C201" s="3"/>
      <c r="D201" s="3"/>
      <c r="E201" s="3"/>
      <c r="F201" s="4"/>
      <c r="G201" s="4"/>
      <c r="H201" s="4"/>
      <c r="I201" s="4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2.7" customHeight="1" x14ac:dyDescent="0.25">
      <c r="A202" s="3"/>
      <c r="B202" s="3"/>
      <c r="C202" s="3"/>
      <c r="D202" s="3"/>
      <c r="E202" s="3"/>
      <c r="F202" s="4"/>
      <c r="G202" s="4"/>
      <c r="H202" s="4"/>
      <c r="I202" s="4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2.7" customHeight="1" x14ac:dyDescent="0.25">
      <c r="A203" s="3"/>
      <c r="B203" s="3"/>
      <c r="C203" s="3"/>
      <c r="D203" s="3"/>
      <c r="E203" s="3"/>
      <c r="F203" s="4"/>
      <c r="G203" s="4"/>
      <c r="H203" s="4"/>
      <c r="I203" s="4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2.7" customHeight="1" x14ac:dyDescent="0.25">
      <c r="A204" s="3"/>
      <c r="B204" s="3"/>
      <c r="C204" s="3"/>
      <c r="D204" s="3"/>
      <c r="E204" s="3"/>
      <c r="F204" s="4"/>
      <c r="G204" s="4"/>
      <c r="H204" s="4"/>
      <c r="I204" s="4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2.7" customHeight="1" x14ac:dyDescent="0.25">
      <c r="A205" s="3"/>
      <c r="B205" s="3"/>
      <c r="C205" s="3"/>
      <c r="D205" s="3"/>
      <c r="E205" s="3"/>
      <c r="F205" s="3"/>
      <c r="G205" s="3"/>
      <c r="H205" s="2"/>
      <c r="I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2.7" customHeight="1" x14ac:dyDescent="0.25">
      <c r="A206" s="3"/>
      <c r="B206" s="3"/>
      <c r="C206" s="3"/>
      <c r="D206" s="3"/>
      <c r="E206" s="3"/>
      <c r="F206" s="3"/>
      <c r="G206" s="3"/>
      <c r="H206" s="2"/>
      <c r="I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2.7" customHeight="1" x14ac:dyDescent="0.25">
      <c r="A207" s="3"/>
      <c r="B207" s="3"/>
      <c r="C207" s="3"/>
      <c r="D207" s="3"/>
      <c r="E207" s="3"/>
      <c r="F207" s="3"/>
      <c r="G207" s="3"/>
      <c r="H207" s="2"/>
      <c r="I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2.7" customHeight="1" x14ac:dyDescent="0.25">
      <c r="A208" s="3"/>
      <c r="B208" s="3"/>
      <c r="C208" s="3"/>
      <c r="D208" s="3"/>
      <c r="E208" s="3"/>
      <c r="F208" s="3"/>
      <c r="G208" s="3"/>
      <c r="H208" s="2"/>
      <c r="I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2.7" customHeight="1" x14ac:dyDescent="0.25">
      <c r="A209" s="3"/>
      <c r="B209" s="3"/>
      <c r="C209" s="3"/>
      <c r="D209" s="3"/>
      <c r="E209" s="3"/>
      <c r="F209" s="3"/>
      <c r="G209" s="3"/>
      <c r="H209" s="2"/>
      <c r="I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2.7" customHeight="1" x14ac:dyDescent="0.25">
      <c r="A210" s="3"/>
      <c r="B210" s="3"/>
      <c r="C210" s="3"/>
      <c r="D210" s="3"/>
      <c r="E210" s="3"/>
      <c r="F210" s="3"/>
      <c r="G210" s="3"/>
      <c r="H210" s="2"/>
      <c r="I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2.7" customHeight="1" x14ac:dyDescent="0.25">
      <c r="A211" s="3"/>
      <c r="B211" s="3"/>
      <c r="C211" s="3"/>
      <c r="D211" s="3"/>
      <c r="E211" s="3"/>
      <c r="F211" s="3"/>
      <c r="G211" s="3"/>
      <c r="H211" s="2"/>
      <c r="I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2.7" customHeight="1" x14ac:dyDescent="0.25">
      <c r="A212" s="3"/>
      <c r="B212" s="3"/>
      <c r="C212" s="3"/>
      <c r="D212" s="3"/>
      <c r="E212" s="3"/>
      <c r="F212" s="3"/>
      <c r="G212" s="3"/>
      <c r="H212" s="2"/>
      <c r="I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2.7" customHeight="1" x14ac:dyDescent="0.25">
      <c r="A213" s="3"/>
      <c r="B213" s="3"/>
      <c r="C213" s="3"/>
      <c r="D213" s="3"/>
      <c r="E213" s="3"/>
      <c r="F213" s="3"/>
      <c r="G213" s="3"/>
      <c r="H213" s="2"/>
      <c r="I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2.7" customHeight="1" x14ac:dyDescent="0.25">
      <c r="A214" s="3"/>
      <c r="B214" s="3"/>
      <c r="C214" s="3"/>
      <c r="D214" s="3"/>
      <c r="E214" s="3"/>
      <c r="F214" s="3"/>
      <c r="G214" s="3"/>
      <c r="H214" s="2"/>
      <c r="I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2.7" customHeight="1" x14ac:dyDescent="0.25">
      <c r="A215" s="3"/>
      <c r="B215" s="3"/>
      <c r="C215" s="3"/>
      <c r="D215" s="3"/>
      <c r="E215" s="3"/>
      <c r="F215" s="3"/>
      <c r="G215" s="3"/>
      <c r="H215" s="2"/>
      <c r="I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2.7" customHeight="1" x14ac:dyDescent="0.25">
      <c r="A216" s="3"/>
      <c r="B216" s="3"/>
      <c r="C216" s="3"/>
      <c r="D216" s="3"/>
      <c r="E216" s="3"/>
      <c r="F216" s="3"/>
      <c r="G216" s="3"/>
      <c r="H216" s="2"/>
      <c r="I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2.7" customHeight="1" x14ac:dyDescent="0.25">
      <c r="A217" s="3"/>
      <c r="B217" s="3"/>
      <c r="C217" s="3"/>
      <c r="D217" s="3"/>
      <c r="E217" s="3"/>
      <c r="F217" s="3"/>
      <c r="G217" s="3"/>
      <c r="H217" s="2"/>
      <c r="I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2.7" customHeight="1" x14ac:dyDescent="0.25">
      <c r="A218" s="3"/>
      <c r="B218" s="3"/>
      <c r="C218" s="3"/>
      <c r="D218" s="3"/>
      <c r="E218" s="3"/>
      <c r="F218" s="3"/>
      <c r="G218" s="3"/>
      <c r="H218" s="2"/>
      <c r="I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2.7" customHeight="1" x14ac:dyDescent="0.25">
      <c r="A219" s="3"/>
      <c r="B219" s="3"/>
      <c r="C219" s="3"/>
      <c r="D219" s="3"/>
      <c r="E219" s="3"/>
      <c r="F219" s="3"/>
      <c r="G219" s="3"/>
      <c r="H219" s="2"/>
      <c r="I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2.7" customHeight="1" x14ac:dyDescent="0.25">
      <c r="A220" s="3"/>
      <c r="B220" s="3"/>
      <c r="C220" s="3"/>
      <c r="D220" s="3"/>
      <c r="E220" s="3"/>
      <c r="F220" s="3"/>
      <c r="G220" s="3"/>
      <c r="H220" s="2"/>
      <c r="I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2.7" customHeight="1" x14ac:dyDescent="0.25">
      <c r="A221" s="3"/>
      <c r="B221" s="3"/>
      <c r="C221" s="3"/>
      <c r="D221" s="3"/>
      <c r="E221" s="3"/>
      <c r="F221" s="3"/>
      <c r="G221" s="3"/>
      <c r="H221" s="2"/>
      <c r="I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2.7" customHeight="1" x14ac:dyDescent="0.25">
      <c r="A222" s="3"/>
      <c r="B222" s="3"/>
      <c r="C222" s="3"/>
      <c r="D222" s="3"/>
      <c r="E222" s="3"/>
      <c r="F222" s="3"/>
      <c r="G222" s="3"/>
      <c r="H222" s="2"/>
      <c r="I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2.7" customHeight="1" x14ac:dyDescent="0.25">
      <c r="A223" s="3"/>
      <c r="B223" s="3"/>
      <c r="C223" s="3"/>
      <c r="D223" s="3"/>
      <c r="E223" s="3"/>
      <c r="F223" s="3"/>
      <c r="G223" s="3"/>
      <c r="H223" s="2"/>
      <c r="I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2.7" customHeight="1" x14ac:dyDescent="0.25">
      <c r="A224" s="3"/>
      <c r="B224" s="3"/>
      <c r="C224" s="3"/>
      <c r="D224" s="3"/>
      <c r="E224" s="3"/>
      <c r="F224" s="3"/>
      <c r="G224" s="3"/>
      <c r="H224" s="2"/>
      <c r="I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2.7" customHeight="1" x14ac:dyDescent="0.25">
      <c r="A225" s="3"/>
      <c r="B225" s="3"/>
      <c r="C225" s="3"/>
      <c r="D225" s="3"/>
      <c r="E225" s="3"/>
      <c r="F225" s="3"/>
      <c r="G225" s="3"/>
      <c r="H225" s="2"/>
      <c r="I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2.7" customHeight="1" x14ac:dyDescent="0.25">
      <c r="A226" s="3"/>
      <c r="B226" s="3"/>
      <c r="C226" s="3"/>
      <c r="D226" s="3"/>
      <c r="E226" s="3"/>
      <c r="F226" s="3"/>
      <c r="G226" s="3"/>
      <c r="H226" s="2"/>
      <c r="I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2.7" customHeight="1" x14ac:dyDescent="0.25">
      <c r="A227" s="3"/>
      <c r="B227" s="3"/>
      <c r="C227" s="3"/>
      <c r="D227" s="3"/>
      <c r="E227" s="3"/>
      <c r="F227" s="3"/>
      <c r="G227" s="3"/>
      <c r="H227" s="2"/>
      <c r="I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2.7" customHeight="1" x14ac:dyDescent="0.25">
      <c r="A228" s="3"/>
      <c r="B228" s="3"/>
      <c r="C228" s="3"/>
      <c r="D228" s="3"/>
      <c r="E228" s="3"/>
      <c r="F228" s="3"/>
      <c r="G228" s="3"/>
      <c r="H228" s="2"/>
      <c r="I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2.7" customHeight="1" x14ac:dyDescent="0.25">
      <c r="A229" s="3"/>
      <c r="B229" s="3"/>
      <c r="C229" s="3"/>
      <c r="D229" s="3"/>
      <c r="E229" s="3"/>
      <c r="F229" s="3"/>
      <c r="G229" s="3"/>
      <c r="H229" s="2"/>
      <c r="I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2.7" customHeight="1" x14ac:dyDescent="0.25">
      <c r="A230" s="3"/>
      <c r="B230" s="3"/>
      <c r="C230" s="3"/>
      <c r="D230" s="3"/>
      <c r="E230" s="3"/>
      <c r="F230" s="3"/>
      <c r="G230" s="3"/>
      <c r="H230" s="2"/>
      <c r="I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2.7" customHeight="1" x14ac:dyDescent="0.25">
      <c r="A231" s="3"/>
      <c r="B231" s="3"/>
      <c r="C231" s="3"/>
      <c r="D231" s="3"/>
      <c r="E231" s="3"/>
      <c r="F231" s="3"/>
      <c r="G231" s="3"/>
      <c r="H231" s="2"/>
      <c r="I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2.7" customHeight="1" x14ac:dyDescent="0.25">
      <c r="A232" s="3"/>
      <c r="B232" s="3"/>
      <c r="C232" s="3"/>
      <c r="D232" s="3"/>
      <c r="E232" s="3"/>
      <c r="F232" s="3"/>
      <c r="G232" s="3"/>
      <c r="H232" s="2"/>
      <c r="I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2.7" customHeight="1" x14ac:dyDescent="0.25">
      <c r="A233" s="3"/>
      <c r="B233" s="3"/>
      <c r="C233" s="3"/>
      <c r="D233" s="3"/>
      <c r="E233" s="3"/>
      <c r="F233" s="3"/>
      <c r="G233" s="3"/>
      <c r="H233" s="2"/>
      <c r="I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2.7" customHeight="1" x14ac:dyDescent="0.25">
      <c r="A234" s="3"/>
      <c r="B234" s="3"/>
      <c r="C234" s="3"/>
      <c r="D234" s="3"/>
      <c r="E234" s="3"/>
      <c r="F234" s="3"/>
      <c r="G234" s="3"/>
      <c r="H234" s="2"/>
      <c r="I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2.7" customHeight="1" x14ac:dyDescent="0.25">
      <c r="A235" s="3"/>
      <c r="B235" s="3"/>
      <c r="C235" s="3"/>
      <c r="D235" s="3"/>
      <c r="E235" s="3"/>
      <c r="F235" s="3"/>
      <c r="G235" s="3"/>
      <c r="H235" s="2"/>
      <c r="I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2.7" customHeight="1" x14ac:dyDescent="0.25">
      <c r="A236" s="3"/>
      <c r="B236" s="3"/>
      <c r="C236" s="3"/>
      <c r="D236" s="3"/>
      <c r="E236" s="3"/>
      <c r="F236" s="3"/>
      <c r="G236" s="3"/>
      <c r="H236" s="2"/>
      <c r="I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2.7" customHeight="1" x14ac:dyDescent="0.25">
      <c r="A237" s="3"/>
      <c r="B237" s="3"/>
      <c r="C237" s="3"/>
      <c r="D237" s="3"/>
      <c r="E237" s="3"/>
      <c r="F237" s="3"/>
      <c r="G237" s="3"/>
      <c r="H237" s="2"/>
      <c r="I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2.7" customHeight="1" x14ac:dyDescent="0.25">
      <c r="A238" s="3"/>
      <c r="B238" s="3"/>
      <c r="C238" s="3"/>
      <c r="D238" s="3"/>
      <c r="E238" s="3"/>
      <c r="F238" s="3"/>
      <c r="G238" s="3"/>
      <c r="H238" s="2"/>
      <c r="I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2.7" customHeight="1" x14ac:dyDescent="0.25">
      <c r="A239" s="3"/>
      <c r="B239" s="3"/>
      <c r="C239" s="3"/>
      <c r="D239" s="3"/>
      <c r="E239" s="3"/>
      <c r="F239" s="3"/>
      <c r="G239" s="3"/>
      <c r="H239" s="2"/>
      <c r="I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2.7" customHeight="1" x14ac:dyDescent="0.25">
      <c r="A240" s="3"/>
      <c r="B240" s="3"/>
      <c r="C240" s="3"/>
      <c r="D240" s="3"/>
      <c r="E240" s="3"/>
      <c r="F240" s="3"/>
      <c r="G240" s="3"/>
      <c r="H240" s="2"/>
      <c r="I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2.7" customHeight="1" x14ac:dyDescent="0.25">
      <c r="A241" s="3"/>
      <c r="B241" s="3"/>
      <c r="C241" s="3"/>
      <c r="D241" s="3"/>
      <c r="E241" s="3"/>
      <c r="F241" s="3"/>
      <c r="G241" s="3"/>
      <c r="H241" s="2"/>
      <c r="I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2.7" customHeight="1" x14ac:dyDescent="0.25">
      <c r="A242" s="3"/>
      <c r="B242" s="3"/>
      <c r="C242" s="3"/>
      <c r="D242" s="3"/>
      <c r="E242" s="3"/>
      <c r="F242" s="3"/>
      <c r="G242" s="3"/>
      <c r="H242" s="2"/>
      <c r="I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2.7" customHeight="1" x14ac:dyDescent="0.25">
      <c r="A243" s="3"/>
      <c r="B243" s="3"/>
      <c r="C243" s="3"/>
      <c r="D243" s="3"/>
      <c r="E243" s="3"/>
      <c r="F243" s="3"/>
      <c r="G243" s="3"/>
      <c r="H243" s="2"/>
      <c r="I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2.7" customHeight="1" x14ac:dyDescent="0.25">
      <c r="A244" s="3"/>
      <c r="B244" s="3"/>
      <c r="C244" s="3"/>
      <c r="D244" s="3"/>
      <c r="E244" s="3"/>
      <c r="F244" s="3"/>
      <c r="G244" s="3"/>
      <c r="H244" s="2"/>
      <c r="I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2.7" customHeight="1" x14ac:dyDescent="0.25">
      <c r="A245" s="3"/>
      <c r="B245" s="3"/>
      <c r="C245" s="3"/>
      <c r="D245" s="3"/>
      <c r="E245" s="3"/>
      <c r="F245" s="3"/>
      <c r="G245" s="3"/>
      <c r="H245" s="2"/>
      <c r="I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2.7" customHeight="1" x14ac:dyDescent="0.25">
      <c r="A246" s="3"/>
      <c r="B246" s="3"/>
      <c r="C246" s="3"/>
      <c r="D246" s="3"/>
      <c r="E246" s="3"/>
      <c r="F246" s="3"/>
      <c r="G246" s="3"/>
      <c r="H246" s="2"/>
      <c r="I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2.7" customHeight="1" x14ac:dyDescent="0.25">
      <c r="A247" s="3"/>
      <c r="B247" s="3"/>
      <c r="C247" s="3"/>
      <c r="D247" s="3"/>
      <c r="E247" s="3"/>
      <c r="F247" s="3"/>
      <c r="G247" s="3"/>
      <c r="H247" s="2"/>
      <c r="I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2.7" customHeight="1" x14ac:dyDescent="0.25">
      <c r="A248" s="3"/>
      <c r="B248" s="3"/>
      <c r="C248" s="3"/>
      <c r="D248" s="3"/>
      <c r="E248" s="3"/>
      <c r="F248" s="3"/>
      <c r="G248" s="3"/>
      <c r="H248" s="2"/>
      <c r="I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2.7" customHeight="1" x14ac:dyDescent="0.25">
      <c r="A249" s="3"/>
      <c r="B249" s="3"/>
      <c r="C249" s="3"/>
      <c r="D249" s="3"/>
      <c r="E249" s="3"/>
      <c r="F249" s="3"/>
      <c r="G249" s="3"/>
      <c r="H249" s="2"/>
      <c r="I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2.7" customHeight="1" x14ac:dyDescent="0.25">
      <c r="A250" s="3"/>
      <c r="B250" s="3"/>
      <c r="C250" s="3"/>
      <c r="D250" s="3"/>
      <c r="E250" s="3"/>
      <c r="F250" s="3"/>
      <c r="G250" s="3"/>
      <c r="H250" s="2"/>
      <c r="I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2.7" customHeight="1" x14ac:dyDescent="0.25">
      <c r="A251" s="3"/>
      <c r="B251" s="3"/>
      <c r="C251" s="3"/>
      <c r="D251" s="3"/>
      <c r="E251" s="3"/>
      <c r="F251" s="3"/>
      <c r="G251" s="3"/>
      <c r="H251" s="2"/>
      <c r="I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2.7" customHeight="1" x14ac:dyDescent="0.25">
      <c r="A252" s="3"/>
      <c r="B252" s="3"/>
      <c r="C252" s="3"/>
      <c r="D252" s="3"/>
      <c r="E252" s="3"/>
      <c r="F252" s="3"/>
      <c r="G252" s="3"/>
      <c r="H252" s="2"/>
      <c r="I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2.7" customHeight="1" x14ac:dyDescent="0.25">
      <c r="A253" s="3"/>
      <c r="B253" s="3"/>
      <c r="C253" s="3"/>
      <c r="D253" s="3"/>
      <c r="E253" s="3"/>
      <c r="F253" s="3"/>
      <c r="G253" s="3"/>
      <c r="H253" s="2"/>
      <c r="I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2.7" customHeight="1" x14ac:dyDescent="0.25">
      <c r="A254" s="3"/>
      <c r="B254" s="3"/>
      <c r="C254" s="3"/>
      <c r="D254" s="3"/>
      <c r="E254" s="3"/>
      <c r="F254" s="3"/>
      <c r="G254" s="3"/>
      <c r="H254" s="2"/>
      <c r="I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2.7" customHeight="1" x14ac:dyDescent="0.25">
      <c r="A255" s="3"/>
      <c r="B255" s="3"/>
      <c r="C255" s="3"/>
      <c r="D255" s="3"/>
      <c r="E255" s="3"/>
      <c r="F255" s="3"/>
      <c r="G255" s="3"/>
      <c r="H255" s="2"/>
      <c r="I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2.7" customHeight="1" x14ac:dyDescent="0.25">
      <c r="A256" s="3"/>
      <c r="B256" s="3"/>
      <c r="C256" s="3"/>
      <c r="D256" s="3"/>
      <c r="E256" s="3"/>
      <c r="F256" s="3"/>
      <c r="G256" s="3"/>
      <c r="H256" s="2"/>
      <c r="I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2.7" customHeight="1" x14ac:dyDescent="0.25">
      <c r="A257" s="3"/>
      <c r="B257" s="3"/>
      <c r="C257" s="3"/>
      <c r="D257" s="3"/>
      <c r="E257" s="3"/>
      <c r="F257" s="3"/>
      <c r="G257" s="3"/>
      <c r="H257" s="2"/>
      <c r="I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2.7" customHeight="1" x14ac:dyDescent="0.25">
      <c r="A258" s="3"/>
      <c r="B258" s="3"/>
      <c r="C258" s="3"/>
      <c r="D258" s="3"/>
      <c r="E258" s="3"/>
      <c r="F258" s="3"/>
      <c r="G258" s="3"/>
      <c r="H258" s="2"/>
      <c r="I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2.7" customHeight="1" x14ac:dyDescent="0.25">
      <c r="A259" s="3"/>
      <c r="B259" s="3"/>
      <c r="C259" s="3"/>
      <c r="D259" s="3"/>
      <c r="E259" s="3"/>
      <c r="F259" s="3"/>
      <c r="G259" s="3"/>
      <c r="H259" s="2"/>
      <c r="I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2.7" customHeight="1" x14ac:dyDescent="0.25">
      <c r="A260" s="3"/>
      <c r="B260" s="3"/>
      <c r="C260" s="3"/>
      <c r="D260" s="3"/>
      <c r="E260" s="3"/>
      <c r="F260" s="3"/>
      <c r="G260" s="3"/>
      <c r="H260" s="2"/>
      <c r="I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2.7" customHeight="1" x14ac:dyDescent="0.25">
      <c r="A261" s="3"/>
      <c r="B261" s="3"/>
      <c r="C261" s="3"/>
      <c r="D261" s="3"/>
      <c r="E261" s="3"/>
      <c r="F261" s="3"/>
      <c r="G261" s="3"/>
      <c r="H261" s="2"/>
      <c r="I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2.7" customHeight="1" x14ac:dyDescent="0.25">
      <c r="A262" s="3"/>
      <c r="B262" s="3"/>
      <c r="C262" s="3"/>
      <c r="D262" s="3"/>
      <c r="E262" s="3"/>
      <c r="F262" s="3"/>
      <c r="G262" s="3"/>
      <c r="H262" s="2"/>
      <c r="I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2.7" customHeight="1" x14ac:dyDescent="0.25">
      <c r="A263" s="3"/>
      <c r="B263" s="3"/>
      <c r="C263" s="3"/>
      <c r="D263" s="3"/>
      <c r="E263" s="3"/>
      <c r="F263" s="3"/>
      <c r="G263" s="3"/>
      <c r="H263" s="2"/>
      <c r="I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2.7" customHeight="1" x14ac:dyDescent="0.25">
      <c r="A264" s="3"/>
      <c r="B264" s="3"/>
      <c r="C264" s="3"/>
      <c r="D264" s="3"/>
      <c r="E264" s="3"/>
      <c r="F264" s="3"/>
      <c r="G264" s="3"/>
      <c r="H264" s="2"/>
      <c r="I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2.7" customHeight="1" x14ac:dyDescent="0.25">
      <c r="A265" s="3"/>
      <c r="B265" s="3"/>
      <c r="C265" s="3"/>
      <c r="D265" s="3"/>
      <c r="E265" s="3"/>
      <c r="F265" s="3"/>
      <c r="G265" s="3"/>
      <c r="H265" s="2"/>
      <c r="I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2.7" customHeight="1" x14ac:dyDescent="0.25">
      <c r="A266" s="3"/>
      <c r="B266" s="3"/>
      <c r="C266" s="3"/>
      <c r="D266" s="3"/>
      <c r="E266" s="3"/>
      <c r="F266" s="3"/>
      <c r="G266" s="3"/>
      <c r="H266" s="2"/>
      <c r="I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2.7" customHeight="1" x14ac:dyDescent="0.25">
      <c r="A267" s="3"/>
      <c r="B267" s="3"/>
      <c r="C267" s="3"/>
      <c r="D267" s="3"/>
      <c r="E267" s="3"/>
      <c r="F267" s="3"/>
      <c r="G267" s="3"/>
      <c r="H267" s="2"/>
      <c r="I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2.7" customHeight="1" x14ac:dyDescent="0.25">
      <c r="A268" s="3"/>
      <c r="B268" s="3"/>
      <c r="C268" s="3"/>
      <c r="D268" s="3"/>
      <c r="E268" s="3"/>
      <c r="F268" s="3"/>
      <c r="G268" s="3"/>
      <c r="H268" s="2"/>
      <c r="I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2.7" customHeight="1" x14ac:dyDescent="0.25">
      <c r="A269" s="3"/>
      <c r="B269" s="3"/>
      <c r="C269" s="3"/>
      <c r="D269" s="3"/>
      <c r="E269" s="3"/>
      <c r="F269" s="3"/>
      <c r="G269" s="3"/>
      <c r="H269" s="2"/>
      <c r="I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2.7" customHeight="1" x14ac:dyDescent="0.25">
      <c r="A270" s="3"/>
      <c r="B270" s="3"/>
      <c r="C270" s="3"/>
      <c r="D270" s="3"/>
      <c r="E270" s="3"/>
      <c r="F270" s="3"/>
      <c r="G270" s="3"/>
      <c r="H270" s="2"/>
      <c r="I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2.7" customHeight="1" x14ac:dyDescent="0.25">
      <c r="A271" s="3"/>
      <c r="B271" s="3"/>
      <c r="C271" s="3"/>
      <c r="D271" s="3"/>
      <c r="E271" s="3"/>
      <c r="F271" s="3"/>
      <c r="G271" s="3"/>
      <c r="H271" s="2"/>
      <c r="I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2.7" customHeight="1" x14ac:dyDescent="0.25">
      <c r="A272" s="3"/>
      <c r="B272" s="3"/>
      <c r="C272" s="3"/>
      <c r="D272" s="3"/>
      <c r="E272" s="3"/>
      <c r="F272" s="3"/>
      <c r="G272" s="3"/>
      <c r="H272" s="2"/>
      <c r="I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2.7" customHeight="1" x14ac:dyDescent="0.25">
      <c r="A273" s="3"/>
      <c r="B273" s="3"/>
      <c r="C273" s="3"/>
      <c r="D273" s="3"/>
      <c r="E273" s="3"/>
      <c r="F273" s="3"/>
      <c r="G273" s="3"/>
      <c r="H273" s="2"/>
      <c r="I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2.7" customHeight="1" x14ac:dyDescent="0.25">
      <c r="A274" s="3"/>
      <c r="B274" s="3"/>
      <c r="C274" s="3"/>
      <c r="D274" s="3"/>
      <c r="E274" s="3"/>
      <c r="F274" s="3"/>
      <c r="G274" s="3"/>
      <c r="H274" s="2"/>
      <c r="I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2.7" customHeight="1" x14ac:dyDescent="0.25">
      <c r="A275" s="3"/>
      <c r="B275" s="3"/>
      <c r="C275" s="3"/>
      <c r="D275" s="3"/>
      <c r="E275" s="3"/>
      <c r="F275" s="3"/>
      <c r="G275" s="3"/>
      <c r="H275" s="2"/>
      <c r="I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2.7" customHeight="1" x14ac:dyDescent="0.25">
      <c r="A276" s="3"/>
      <c r="B276" s="3"/>
      <c r="C276" s="3"/>
      <c r="D276" s="3"/>
      <c r="E276" s="3"/>
      <c r="F276" s="3"/>
      <c r="G276" s="3"/>
      <c r="H276" s="2"/>
      <c r="I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2.7" customHeight="1" x14ac:dyDescent="0.25">
      <c r="A277" s="3"/>
      <c r="B277" s="3"/>
      <c r="C277" s="3"/>
      <c r="D277" s="3"/>
      <c r="E277" s="3"/>
      <c r="F277" s="3"/>
      <c r="G277" s="3"/>
      <c r="H277" s="2"/>
      <c r="I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2.7" customHeight="1" x14ac:dyDescent="0.25">
      <c r="A278" s="3"/>
      <c r="B278" s="3"/>
      <c r="C278" s="3"/>
      <c r="D278" s="3"/>
      <c r="E278" s="3"/>
      <c r="F278" s="3"/>
      <c r="G278" s="3"/>
      <c r="H278" s="2"/>
      <c r="I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2.7" customHeight="1" x14ac:dyDescent="0.25">
      <c r="A279" s="3"/>
      <c r="B279" s="3"/>
      <c r="C279" s="3"/>
      <c r="D279" s="3"/>
      <c r="E279" s="3"/>
      <c r="F279" s="3"/>
      <c r="G279" s="3"/>
      <c r="H279" s="2"/>
      <c r="I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2.7" customHeight="1" x14ac:dyDescent="0.25">
      <c r="A280" s="3"/>
      <c r="B280" s="3"/>
      <c r="C280" s="3"/>
      <c r="D280" s="3"/>
      <c r="E280" s="3"/>
      <c r="F280" s="3"/>
      <c r="G280" s="3"/>
      <c r="H280" s="2"/>
      <c r="I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2.7" customHeight="1" x14ac:dyDescent="0.25">
      <c r="A281" s="3"/>
      <c r="B281" s="3"/>
      <c r="C281" s="3"/>
      <c r="D281" s="3"/>
      <c r="E281" s="3"/>
      <c r="F281" s="3"/>
      <c r="G281" s="3"/>
      <c r="H281" s="2"/>
      <c r="I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2.7" customHeight="1" x14ac:dyDescent="0.25">
      <c r="A282" s="3"/>
      <c r="B282" s="3"/>
      <c r="C282" s="3"/>
      <c r="D282" s="3"/>
      <c r="E282" s="3"/>
      <c r="F282" s="3"/>
      <c r="G282" s="3"/>
      <c r="H282" s="2"/>
      <c r="I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2.7" customHeight="1" x14ac:dyDescent="0.25">
      <c r="A283" s="3"/>
      <c r="B283" s="3"/>
      <c r="C283" s="3"/>
      <c r="D283" s="3"/>
      <c r="E283" s="3"/>
      <c r="F283" s="3"/>
      <c r="G283" s="3"/>
      <c r="H283" s="2"/>
      <c r="I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2.7" customHeight="1" x14ac:dyDescent="0.25">
      <c r="A284" s="3"/>
      <c r="B284" s="3"/>
      <c r="C284" s="3"/>
      <c r="D284" s="3"/>
      <c r="E284" s="3"/>
      <c r="F284" s="3"/>
      <c r="G284" s="3"/>
      <c r="H284" s="2"/>
      <c r="I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2.7" customHeight="1" x14ac:dyDescent="0.25">
      <c r="A285" s="3"/>
      <c r="B285" s="3"/>
      <c r="C285" s="3"/>
      <c r="D285" s="3"/>
      <c r="E285" s="3"/>
      <c r="F285" s="3"/>
      <c r="G285" s="3"/>
      <c r="H285" s="2"/>
      <c r="I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2.7" customHeight="1" x14ac:dyDescent="0.25">
      <c r="A286" s="3"/>
      <c r="B286" s="3"/>
      <c r="C286" s="3"/>
      <c r="D286" s="3"/>
      <c r="E286" s="3"/>
      <c r="F286" s="3"/>
      <c r="G286" s="3"/>
      <c r="H286" s="2"/>
      <c r="I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2.7" customHeight="1" x14ac:dyDescent="0.25">
      <c r="A287" s="3"/>
      <c r="B287" s="3"/>
      <c r="C287" s="3"/>
      <c r="D287" s="3"/>
      <c r="E287" s="3"/>
      <c r="F287" s="3"/>
      <c r="G287" s="3"/>
      <c r="H287" s="2"/>
      <c r="I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2.7" customHeight="1" x14ac:dyDescent="0.25">
      <c r="A288" s="3"/>
      <c r="B288" s="3"/>
      <c r="C288" s="3"/>
      <c r="D288" s="3"/>
      <c r="E288" s="3"/>
      <c r="F288" s="3"/>
      <c r="G288" s="3"/>
      <c r="H288" s="2"/>
      <c r="I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2.7" customHeight="1" x14ac:dyDescent="0.25">
      <c r="A289" s="3"/>
      <c r="B289" s="3"/>
      <c r="C289" s="3"/>
      <c r="D289" s="3"/>
      <c r="E289" s="3"/>
      <c r="F289" s="3"/>
      <c r="G289" s="3"/>
      <c r="H289" s="2"/>
      <c r="I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2.7" customHeight="1" x14ac:dyDescent="0.25">
      <c r="A290" s="3"/>
      <c r="B290" s="3"/>
      <c r="C290" s="3"/>
      <c r="D290" s="3"/>
      <c r="E290" s="3"/>
      <c r="F290" s="3"/>
      <c r="G290" s="3"/>
      <c r="H290" s="2"/>
      <c r="I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2.7" customHeight="1" x14ac:dyDescent="0.25">
      <c r="A291" s="3"/>
      <c r="B291" s="3"/>
      <c r="C291" s="3"/>
      <c r="D291" s="3"/>
      <c r="E291" s="3"/>
      <c r="F291" s="3"/>
      <c r="G291" s="3"/>
      <c r="H291" s="2"/>
      <c r="I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2.7" customHeight="1" x14ac:dyDescent="0.25">
      <c r="A292" s="3"/>
      <c r="B292" s="3"/>
      <c r="C292" s="3"/>
      <c r="D292" s="3"/>
      <c r="E292" s="3"/>
      <c r="F292" s="3"/>
      <c r="G292" s="3"/>
      <c r="H292" s="2"/>
      <c r="I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2.7" customHeight="1" x14ac:dyDescent="0.25">
      <c r="A293" s="3"/>
      <c r="B293" s="3"/>
      <c r="C293" s="3"/>
      <c r="D293" s="3"/>
      <c r="E293" s="3"/>
      <c r="F293" s="3"/>
      <c r="G293" s="3"/>
      <c r="H293" s="2"/>
      <c r="I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2.7" customHeight="1" x14ac:dyDescent="0.25">
      <c r="A294" s="3"/>
      <c r="B294" s="3"/>
      <c r="C294" s="3"/>
      <c r="D294" s="3"/>
      <c r="E294" s="3"/>
      <c r="F294" s="3"/>
      <c r="G294" s="3"/>
      <c r="H294" s="2"/>
      <c r="I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2.7" customHeight="1" x14ac:dyDescent="0.25">
      <c r="A295" s="3"/>
      <c r="B295" s="3"/>
      <c r="C295" s="3"/>
      <c r="D295" s="3"/>
      <c r="E295" s="3"/>
      <c r="F295" s="3"/>
      <c r="G295" s="3"/>
      <c r="H295" s="2"/>
      <c r="I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2.7" customHeight="1" x14ac:dyDescent="0.25">
      <c r="A296" s="3"/>
      <c r="B296" s="3"/>
      <c r="C296" s="3"/>
      <c r="D296" s="3"/>
      <c r="E296" s="3"/>
      <c r="F296" s="3"/>
      <c r="G296" s="3"/>
      <c r="H296" s="2"/>
      <c r="I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2.7" customHeight="1" x14ac:dyDescent="0.25">
      <c r="A297" s="3"/>
      <c r="B297" s="3"/>
      <c r="C297" s="3"/>
      <c r="D297" s="3"/>
      <c r="E297" s="3"/>
      <c r="F297" s="3"/>
      <c r="G297" s="3"/>
      <c r="H297" s="2"/>
      <c r="I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2.7" customHeight="1" x14ac:dyDescent="0.25">
      <c r="A298" s="3"/>
      <c r="B298" s="3"/>
      <c r="C298" s="3"/>
      <c r="D298" s="3"/>
      <c r="E298" s="3"/>
      <c r="F298" s="3"/>
      <c r="G298" s="3"/>
      <c r="H298" s="2"/>
      <c r="I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2.7" customHeight="1" x14ac:dyDescent="0.25">
      <c r="A299" s="3"/>
      <c r="B299" s="3"/>
      <c r="C299" s="3"/>
      <c r="D299" s="3"/>
      <c r="E299" s="3"/>
      <c r="F299" s="3"/>
      <c r="G299" s="3"/>
      <c r="H299" s="2"/>
      <c r="I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2.7" customHeight="1" x14ac:dyDescent="0.25">
      <c r="A300" s="3"/>
      <c r="B300" s="3"/>
      <c r="C300" s="3"/>
      <c r="D300" s="3"/>
      <c r="E300" s="3"/>
      <c r="F300" s="3"/>
      <c r="G300" s="3"/>
      <c r="H300" s="2"/>
      <c r="I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2.7" customHeight="1" x14ac:dyDescent="0.25">
      <c r="A301" s="3"/>
      <c r="B301" s="3"/>
      <c r="C301" s="3"/>
      <c r="D301" s="3"/>
      <c r="E301" s="3"/>
      <c r="F301" s="3"/>
      <c r="G301" s="3"/>
      <c r="H301" s="2"/>
      <c r="I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2.7" customHeight="1" x14ac:dyDescent="0.25">
      <c r="A302" s="3"/>
      <c r="B302" s="3"/>
      <c r="C302" s="3"/>
      <c r="D302" s="3"/>
      <c r="E302" s="3"/>
      <c r="F302" s="3"/>
      <c r="G302" s="3"/>
      <c r="H302" s="2"/>
      <c r="I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2.7" customHeight="1" x14ac:dyDescent="0.25">
      <c r="A303" s="3"/>
      <c r="B303" s="3"/>
      <c r="C303" s="3"/>
      <c r="D303" s="3"/>
      <c r="E303" s="3"/>
      <c r="F303" s="3"/>
      <c r="G303" s="3"/>
      <c r="H303" s="2"/>
      <c r="I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2.7" customHeight="1" x14ac:dyDescent="0.25">
      <c r="A304" s="3"/>
      <c r="B304" s="3"/>
      <c r="C304" s="3"/>
      <c r="D304" s="3"/>
      <c r="E304" s="3"/>
      <c r="F304" s="3"/>
      <c r="G304" s="3"/>
      <c r="H304" s="2"/>
      <c r="I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2.7" customHeight="1" x14ac:dyDescent="0.25">
      <c r="A305" s="3"/>
      <c r="B305" s="3"/>
      <c r="C305" s="3"/>
      <c r="D305" s="3"/>
      <c r="E305" s="3"/>
      <c r="F305" s="3"/>
      <c r="G305" s="3"/>
      <c r="H305" s="2"/>
      <c r="I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2.7" customHeight="1" x14ac:dyDescent="0.25">
      <c r="A306" s="3"/>
      <c r="B306" s="3"/>
      <c r="C306" s="3"/>
      <c r="D306" s="3"/>
      <c r="E306" s="3"/>
      <c r="F306" s="3"/>
      <c r="G306" s="3"/>
      <c r="H306" s="2"/>
      <c r="I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2.7" customHeight="1" x14ac:dyDescent="0.25">
      <c r="A307" s="3"/>
      <c r="B307" s="3"/>
      <c r="C307" s="3"/>
      <c r="D307" s="3"/>
      <c r="E307" s="3"/>
      <c r="F307" s="3"/>
      <c r="G307" s="3"/>
      <c r="H307" s="2"/>
      <c r="I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2.7" customHeight="1" x14ac:dyDescent="0.25">
      <c r="A308" s="3"/>
      <c r="B308" s="3"/>
      <c r="C308" s="3"/>
      <c r="D308" s="3"/>
      <c r="E308" s="3"/>
      <c r="F308" s="3"/>
      <c r="G308" s="3"/>
      <c r="H308" s="2"/>
      <c r="I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2.7" customHeight="1" x14ac:dyDescent="0.25">
      <c r="A309" s="3"/>
      <c r="B309" s="3"/>
      <c r="C309" s="3"/>
      <c r="D309" s="3"/>
      <c r="E309" s="3"/>
      <c r="F309" s="3"/>
      <c r="G309" s="3"/>
      <c r="H309" s="2"/>
      <c r="I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2.7" customHeight="1" x14ac:dyDescent="0.25">
      <c r="A310" s="3"/>
      <c r="B310" s="3"/>
      <c r="C310" s="3"/>
      <c r="D310" s="3"/>
      <c r="E310" s="3"/>
      <c r="F310" s="3"/>
      <c r="G310" s="3"/>
      <c r="H310" s="2"/>
      <c r="I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2.7" customHeight="1" x14ac:dyDescent="0.25">
      <c r="A311" s="3"/>
      <c r="B311" s="3"/>
      <c r="C311" s="3"/>
      <c r="D311" s="3"/>
      <c r="E311" s="3"/>
      <c r="F311" s="3"/>
      <c r="G311" s="3"/>
      <c r="H311" s="2"/>
      <c r="I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2.7" customHeight="1" x14ac:dyDescent="0.25">
      <c r="A312" s="3"/>
      <c r="B312" s="3"/>
      <c r="C312" s="3"/>
      <c r="D312" s="3"/>
      <c r="E312" s="3"/>
      <c r="F312" s="3"/>
      <c r="G312" s="3"/>
      <c r="H312" s="2"/>
      <c r="I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2.7" customHeight="1" x14ac:dyDescent="0.25">
      <c r="A313" s="3"/>
      <c r="B313" s="3"/>
      <c r="C313" s="3"/>
      <c r="D313" s="3"/>
      <c r="E313" s="3"/>
      <c r="F313" s="3"/>
      <c r="G313" s="3"/>
      <c r="H313" s="2"/>
      <c r="I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2.7" customHeight="1" x14ac:dyDescent="0.25">
      <c r="A314" s="3"/>
      <c r="B314" s="3"/>
      <c r="C314" s="3"/>
      <c r="D314" s="3"/>
      <c r="E314" s="3"/>
      <c r="F314" s="3"/>
      <c r="G314" s="3"/>
      <c r="H314" s="2"/>
      <c r="I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2.7" customHeight="1" x14ac:dyDescent="0.25">
      <c r="A315" s="3"/>
      <c r="B315" s="3"/>
      <c r="C315" s="3"/>
      <c r="D315" s="3"/>
      <c r="E315" s="3"/>
      <c r="F315" s="3"/>
      <c r="G315" s="3"/>
      <c r="H315" s="2"/>
      <c r="I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2.7" customHeight="1" x14ac:dyDescent="0.25">
      <c r="A316" s="3"/>
      <c r="B316" s="3"/>
      <c r="C316" s="3"/>
      <c r="D316" s="3"/>
      <c r="E316" s="3"/>
      <c r="F316" s="3"/>
      <c r="G316" s="3"/>
      <c r="H316" s="2"/>
      <c r="I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2.7" customHeight="1" x14ac:dyDescent="0.25">
      <c r="A317" s="3"/>
      <c r="B317" s="3"/>
      <c r="C317" s="3"/>
      <c r="D317" s="3"/>
      <c r="E317" s="3"/>
      <c r="F317" s="3"/>
      <c r="G317" s="3"/>
      <c r="H317" s="2"/>
      <c r="I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2.7" customHeight="1" x14ac:dyDescent="0.25">
      <c r="A318" s="3"/>
      <c r="B318" s="3"/>
      <c r="C318" s="3"/>
      <c r="D318" s="3"/>
      <c r="E318" s="3"/>
      <c r="F318" s="3"/>
      <c r="G318" s="3"/>
      <c r="H318" s="2"/>
      <c r="I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2.7" customHeight="1" x14ac:dyDescent="0.25">
      <c r="A319" s="3"/>
      <c r="B319" s="3"/>
      <c r="C319" s="3"/>
      <c r="D319" s="3"/>
      <c r="E319" s="3"/>
      <c r="F319" s="3"/>
      <c r="G319" s="3"/>
      <c r="H319" s="2"/>
      <c r="I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2.7" customHeight="1" x14ac:dyDescent="0.25">
      <c r="A320" s="3"/>
      <c r="B320" s="3"/>
      <c r="C320" s="3"/>
      <c r="D320" s="3"/>
      <c r="E320" s="3"/>
      <c r="F320" s="3"/>
      <c r="G320" s="3"/>
      <c r="H320" s="2"/>
      <c r="I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2.7" customHeight="1" x14ac:dyDescent="0.25">
      <c r="A321" s="3"/>
      <c r="B321" s="3"/>
      <c r="C321" s="3"/>
      <c r="D321" s="3"/>
      <c r="E321" s="3"/>
      <c r="F321" s="3"/>
      <c r="G321" s="3"/>
      <c r="H321" s="2"/>
      <c r="I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2.7" customHeight="1" x14ac:dyDescent="0.25">
      <c r="A322" s="3"/>
      <c r="B322" s="3"/>
      <c r="C322" s="3"/>
      <c r="D322" s="3"/>
      <c r="E322" s="3"/>
      <c r="F322" s="3"/>
      <c r="G322" s="3"/>
      <c r="H322" s="2"/>
      <c r="I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2.7" customHeight="1" x14ac:dyDescent="0.25">
      <c r="A323" s="3"/>
      <c r="B323" s="3"/>
      <c r="C323" s="3"/>
      <c r="D323" s="3"/>
      <c r="E323" s="3"/>
      <c r="F323" s="3"/>
      <c r="G323" s="3"/>
      <c r="H323" s="2"/>
      <c r="I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2.7" customHeight="1" x14ac:dyDescent="0.25">
      <c r="A324" s="3"/>
      <c r="B324" s="3"/>
      <c r="C324" s="3"/>
      <c r="D324" s="3"/>
      <c r="E324" s="3"/>
      <c r="F324" s="3"/>
      <c r="G324" s="3"/>
      <c r="H324" s="2"/>
      <c r="I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2.7" customHeight="1" x14ac:dyDescent="0.25">
      <c r="A325" s="3"/>
      <c r="B325" s="3"/>
      <c r="C325" s="3"/>
      <c r="D325" s="3"/>
      <c r="E325" s="3"/>
      <c r="F325" s="3"/>
      <c r="G325" s="3"/>
      <c r="H325" s="2"/>
      <c r="I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2.7" customHeight="1" x14ac:dyDescent="0.25">
      <c r="A326" s="3"/>
      <c r="B326" s="3"/>
      <c r="C326" s="3"/>
      <c r="D326" s="3"/>
      <c r="E326" s="3"/>
      <c r="F326" s="3"/>
      <c r="G326" s="3"/>
      <c r="H326" s="2"/>
      <c r="I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2.7" customHeight="1" x14ac:dyDescent="0.25">
      <c r="A327" s="3"/>
      <c r="B327" s="3"/>
      <c r="C327" s="3"/>
      <c r="D327" s="3"/>
      <c r="E327" s="3"/>
      <c r="F327" s="3"/>
      <c r="G327" s="3"/>
      <c r="H327" s="2"/>
      <c r="I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2.7" customHeight="1" x14ac:dyDescent="0.25">
      <c r="A328" s="3"/>
      <c r="B328" s="3"/>
      <c r="C328" s="3"/>
      <c r="D328" s="3"/>
      <c r="E328" s="3"/>
      <c r="F328" s="3"/>
      <c r="G328" s="3"/>
      <c r="H328" s="2"/>
      <c r="I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2.7" customHeight="1" x14ac:dyDescent="0.25">
      <c r="A329" s="3"/>
      <c r="B329" s="3"/>
      <c r="C329" s="3"/>
      <c r="D329" s="3"/>
      <c r="E329" s="3"/>
      <c r="F329" s="3"/>
      <c r="G329" s="3"/>
      <c r="H329" s="2"/>
      <c r="I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2.7" customHeight="1" x14ac:dyDescent="0.25">
      <c r="A330" s="3"/>
      <c r="B330" s="3"/>
      <c r="C330" s="3"/>
      <c r="D330" s="3"/>
      <c r="E330" s="3"/>
      <c r="F330" s="3"/>
      <c r="G330" s="3"/>
      <c r="H330" s="2"/>
      <c r="I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2.7" customHeight="1" x14ac:dyDescent="0.25">
      <c r="A331" s="3"/>
      <c r="B331" s="3"/>
      <c r="C331" s="3"/>
      <c r="D331" s="3"/>
      <c r="E331" s="3"/>
      <c r="F331" s="3"/>
      <c r="G331" s="3"/>
      <c r="H331" s="2"/>
      <c r="I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2.7" customHeight="1" x14ac:dyDescent="0.25">
      <c r="A332" s="3"/>
      <c r="B332" s="3"/>
      <c r="C332" s="3"/>
      <c r="D332" s="3"/>
      <c r="E332" s="3"/>
      <c r="F332" s="3"/>
      <c r="G332" s="3"/>
      <c r="H332" s="2"/>
      <c r="I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2.7" customHeight="1" x14ac:dyDescent="0.25">
      <c r="A333" s="3"/>
      <c r="B333" s="3"/>
      <c r="C333" s="3"/>
      <c r="D333" s="3"/>
      <c r="E333" s="3"/>
      <c r="F333" s="3"/>
      <c r="G333" s="3"/>
      <c r="H333" s="2"/>
      <c r="I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2.7" customHeight="1" x14ac:dyDescent="0.25">
      <c r="A334" s="3"/>
      <c r="B334" s="3"/>
      <c r="C334" s="3"/>
      <c r="D334" s="3"/>
      <c r="E334" s="3"/>
      <c r="F334" s="3"/>
      <c r="G334" s="3"/>
      <c r="H334" s="2"/>
      <c r="I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2.7" customHeight="1" x14ac:dyDescent="0.25">
      <c r="A335" s="3"/>
      <c r="B335" s="3"/>
      <c r="C335" s="3"/>
      <c r="D335" s="3"/>
      <c r="E335" s="3"/>
      <c r="F335" s="3"/>
      <c r="G335" s="3"/>
      <c r="H335" s="2"/>
      <c r="I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2.7" customHeight="1" x14ac:dyDescent="0.25">
      <c r="A336" s="3"/>
      <c r="B336" s="3"/>
      <c r="C336" s="3"/>
      <c r="D336" s="3"/>
      <c r="E336" s="3"/>
      <c r="F336" s="3"/>
      <c r="G336" s="3"/>
      <c r="H336" s="2"/>
      <c r="I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2.7" customHeight="1" x14ac:dyDescent="0.25">
      <c r="A337" s="3"/>
      <c r="B337" s="3"/>
      <c r="C337" s="3"/>
      <c r="D337" s="3"/>
      <c r="E337" s="3"/>
      <c r="F337" s="3"/>
      <c r="G337" s="3"/>
      <c r="H337" s="2"/>
      <c r="I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2.7" customHeight="1" x14ac:dyDescent="0.25">
      <c r="A338" s="3"/>
      <c r="B338" s="3"/>
      <c r="C338" s="3"/>
      <c r="D338" s="3"/>
      <c r="E338" s="3"/>
      <c r="F338" s="3"/>
      <c r="G338" s="3"/>
      <c r="H338" s="2"/>
      <c r="I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2.7" customHeight="1" x14ac:dyDescent="0.25">
      <c r="A339" s="3"/>
      <c r="B339" s="3"/>
      <c r="C339" s="3"/>
      <c r="D339" s="3"/>
      <c r="E339" s="3"/>
      <c r="F339" s="3"/>
      <c r="G339" s="3"/>
      <c r="H339" s="2"/>
      <c r="I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2.7" customHeight="1" x14ac:dyDescent="0.25">
      <c r="A340" s="3"/>
      <c r="B340" s="3"/>
      <c r="C340" s="3"/>
      <c r="D340" s="3"/>
      <c r="E340" s="3"/>
      <c r="F340" s="3"/>
      <c r="G340" s="3"/>
      <c r="H340" s="2"/>
      <c r="I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2.7" customHeight="1" x14ac:dyDescent="0.25">
      <c r="A341" s="3"/>
      <c r="B341" s="3"/>
      <c r="C341" s="3"/>
      <c r="D341" s="3"/>
      <c r="E341" s="3"/>
      <c r="F341" s="3"/>
      <c r="G341" s="3"/>
      <c r="H341" s="2"/>
      <c r="I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2.7" customHeight="1" x14ac:dyDescent="0.25">
      <c r="A342" s="3"/>
      <c r="B342" s="3"/>
      <c r="C342" s="3"/>
      <c r="D342" s="3"/>
      <c r="E342" s="3"/>
      <c r="F342" s="3"/>
      <c r="G342" s="3"/>
      <c r="H342" s="2"/>
      <c r="I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2.7" customHeight="1" x14ac:dyDescent="0.25">
      <c r="A343" s="3"/>
      <c r="B343" s="3"/>
      <c r="C343" s="3"/>
      <c r="D343" s="3"/>
      <c r="E343" s="3"/>
      <c r="F343" s="3"/>
      <c r="G343" s="3"/>
      <c r="H343" s="2"/>
      <c r="I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2.7" customHeight="1" x14ac:dyDescent="0.25">
      <c r="A344" s="3"/>
      <c r="B344" s="3"/>
      <c r="C344" s="3"/>
      <c r="D344" s="3"/>
      <c r="E344" s="3"/>
      <c r="F344" s="3"/>
      <c r="G344" s="3"/>
      <c r="H344" s="2"/>
      <c r="I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2.7" customHeight="1" x14ac:dyDescent="0.25">
      <c r="A345" s="3"/>
      <c r="B345" s="3"/>
      <c r="C345" s="3"/>
      <c r="D345" s="3"/>
      <c r="E345" s="3"/>
      <c r="F345" s="3"/>
      <c r="G345" s="3"/>
      <c r="H345" s="2"/>
      <c r="I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2.7" customHeight="1" x14ac:dyDescent="0.25">
      <c r="A346" s="3"/>
      <c r="B346" s="3"/>
      <c r="C346" s="3"/>
      <c r="D346" s="3"/>
      <c r="E346" s="3"/>
      <c r="F346" s="3"/>
      <c r="G346" s="3"/>
      <c r="H346" s="2"/>
      <c r="I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2.7" customHeight="1" x14ac:dyDescent="0.25">
      <c r="A347" s="3"/>
      <c r="B347" s="3"/>
      <c r="C347" s="3"/>
      <c r="D347" s="3"/>
      <c r="E347" s="3"/>
      <c r="F347" s="3"/>
      <c r="G347" s="3"/>
      <c r="H347" s="2"/>
      <c r="I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2.7" customHeight="1" x14ac:dyDescent="0.25">
      <c r="A348" s="3"/>
      <c r="B348" s="3"/>
      <c r="C348" s="3"/>
      <c r="D348" s="3"/>
      <c r="E348" s="3"/>
      <c r="F348" s="3"/>
      <c r="G348" s="3"/>
      <c r="H348" s="2"/>
      <c r="I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2.7" customHeight="1" x14ac:dyDescent="0.25">
      <c r="A349" s="3"/>
      <c r="B349" s="3"/>
      <c r="C349" s="3"/>
      <c r="D349" s="3"/>
      <c r="E349" s="3"/>
      <c r="F349" s="3"/>
      <c r="G349" s="3"/>
      <c r="H349" s="2"/>
      <c r="I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2.7" customHeight="1" x14ac:dyDescent="0.25">
      <c r="A350" s="3"/>
      <c r="B350" s="3"/>
      <c r="C350" s="3"/>
      <c r="D350" s="3"/>
      <c r="E350" s="3"/>
      <c r="F350" s="3"/>
      <c r="G350" s="3"/>
      <c r="H350" s="2"/>
      <c r="I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2.7" customHeight="1" x14ac:dyDescent="0.25">
      <c r="A351" s="3"/>
      <c r="B351" s="3"/>
      <c r="C351" s="3"/>
      <c r="D351" s="3"/>
      <c r="E351" s="3"/>
      <c r="F351" s="3"/>
      <c r="G351" s="3"/>
      <c r="H351" s="2"/>
      <c r="I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2.7" customHeight="1" x14ac:dyDescent="0.25">
      <c r="A352" s="3"/>
      <c r="B352" s="3"/>
      <c r="C352" s="3"/>
      <c r="D352" s="3"/>
      <c r="E352" s="3"/>
      <c r="F352" s="3"/>
      <c r="G352" s="3"/>
      <c r="H352" s="2"/>
      <c r="I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2.7" customHeight="1" x14ac:dyDescent="0.25">
      <c r="A353" s="3"/>
      <c r="B353" s="3"/>
      <c r="C353" s="3"/>
      <c r="D353" s="3"/>
      <c r="E353" s="3"/>
      <c r="F353" s="3"/>
      <c r="G353" s="3"/>
      <c r="H353" s="2"/>
      <c r="I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2.7" customHeight="1" x14ac:dyDescent="0.25">
      <c r="A354" s="3"/>
      <c r="B354" s="3"/>
      <c r="C354" s="3"/>
      <c r="D354" s="3"/>
      <c r="E354" s="3"/>
      <c r="F354" s="3"/>
      <c r="G354" s="3"/>
      <c r="H354" s="2"/>
      <c r="I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2.7" customHeight="1" x14ac:dyDescent="0.25">
      <c r="A355" s="3"/>
      <c r="B355" s="3"/>
      <c r="C355" s="3"/>
      <c r="D355" s="3"/>
      <c r="E355" s="3"/>
      <c r="F355" s="3"/>
      <c r="G355" s="3"/>
      <c r="H355" s="2"/>
      <c r="I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2.7" customHeight="1" x14ac:dyDescent="0.25">
      <c r="A356" s="3"/>
      <c r="B356" s="3"/>
      <c r="C356" s="3"/>
      <c r="D356" s="3"/>
      <c r="E356" s="3"/>
      <c r="F356" s="3"/>
      <c r="G356" s="3"/>
      <c r="H356" s="2"/>
      <c r="I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2.7" customHeight="1" x14ac:dyDescent="0.25">
      <c r="A357" s="3"/>
      <c r="B357" s="3"/>
      <c r="C357" s="3"/>
      <c r="D357" s="3"/>
      <c r="E357" s="3"/>
      <c r="F357" s="3"/>
      <c r="G357" s="3"/>
      <c r="H357" s="2"/>
      <c r="I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2.7" customHeight="1" x14ac:dyDescent="0.25">
      <c r="A358" s="3"/>
      <c r="B358" s="3"/>
      <c r="C358" s="3"/>
      <c r="D358" s="3"/>
      <c r="E358" s="3"/>
      <c r="F358" s="3"/>
      <c r="G358" s="3"/>
      <c r="H358" s="2"/>
      <c r="I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2.7" customHeight="1" x14ac:dyDescent="0.25">
      <c r="A359" s="3"/>
      <c r="B359" s="3"/>
      <c r="C359" s="3"/>
      <c r="D359" s="3"/>
      <c r="E359" s="3"/>
      <c r="F359" s="3"/>
      <c r="G359" s="3"/>
      <c r="H359" s="2"/>
      <c r="I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2.7" customHeight="1" x14ac:dyDescent="0.25">
      <c r="A360" s="3"/>
      <c r="B360" s="3"/>
      <c r="C360" s="3"/>
      <c r="D360" s="3"/>
      <c r="E360" s="3"/>
      <c r="F360" s="3"/>
      <c r="G360" s="3"/>
      <c r="H360" s="2"/>
      <c r="I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2.7" customHeight="1" x14ac:dyDescent="0.25">
      <c r="A361" s="3"/>
      <c r="B361" s="3"/>
      <c r="C361" s="3"/>
      <c r="D361" s="3"/>
      <c r="E361" s="3"/>
      <c r="F361" s="3"/>
      <c r="G361" s="3"/>
      <c r="H361" s="2"/>
      <c r="I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2.7" customHeight="1" x14ac:dyDescent="0.25">
      <c r="A362" s="3"/>
      <c r="B362" s="3"/>
      <c r="C362" s="3"/>
      <c r="D362" s="3"/>
      <c r="E362" s="3"/>
      <c r="F362" s="3"/>
      <c r="G362" s="3"/>
      <c r="H362" s="2"/>
      <c r="I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2.7" customHeight="1" x14ac:dyDescent="0.25">
      <c r="A363" s="3"/>
      <c r="B363" s="3"/>
      <c r="C363" s="3"/>
      <c r="D363" s="3"/>
      <c r="E363" s="3"/>
      <c r="F363" s="3"/>
      <c r="G363" s="3"/>
      <c r="H363" s="2"/>
      <c r="I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2.7" customHeight="1" x14ac:dyDescent="0.25">
      <c r="A364" s="3"/>
      <c r="B364" s="3"/>
      <c r="C364" s="3"/>
      <c r="D364" s="3"/>
      <c r="E364" s="3"/>
      <c r="F364" s="3"/>
      <c r="G364" s="3"/>
      <c r="H364" s="2"/>
      <c r="I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2.7" customHeight="1" x14ac:dyDescent="0.25">
      <c r="A365" s="3"/>
      <c r="B365" s="3"/>
      <c r="C365" s="3"/>
      <c r="D365" s="3"/>
      <c r="E365" s="3"/>
      <c r="F365" s="3"/>
      <c r="G365" s="3"/>
      <c r="H365" s="2"/>
      <c r="I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2.7" customHeight="1" x14ac:dyDescent="0.25">
      <c r="A366" s="3"/>
      <c r="B366" s="3"/>
      <c r="C366" s="3"/>
      <c r="D366" s="3"/>
      <c r="E366" s="3"/>
      <c r="F366" s="3"/>
      <c r="G366" s="3"/>
      <c r="H366" s="2"/>
      <c r="I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2.7" customHeight="1" x14ac:dyDescent="0.25">
      <c r="A367" s="3"/>
      <c r="B367" s="3"/>
      <c r="C367" s="3"/>
      <c r="D367" s="3"/>
      <c r="E367" s="3"/>
      <c r="F367" s="3"/>
      <c r="G367" s="3"/>
      <c r="H367" s="2"/>
      <c r="I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2.7" customHeight="1" x14ac:dyDescent="0.25">
      <c r="A368" s="3"/>
      <c r="B368" s="3"/>
      <c r="C368" s="3"/>
      <c r="D368" s="3"/>
      <c r="E368" s="3"/>
      <c r="F368" s="3"/>
      <c r="G368" s="3"/>
      <c r="H368" s="2"/>
      <c r="I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2.7" customHeight="1" x14ac:dyDescent="0.25">
      <c r="A369" s="3"/>
      <c r="B369" s="3"/>
      <c r="C369" s="3"/>
      <c r="D369" s="3"/>
      <c r="E369" s="3"/>
      <c r="F369" s="3"/>
      <c r="G369" s="3"/>
      <c r="H369" s="2"/>
      <c r="I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2.7" customHeight="1" x14ac:dyDescent="0.25">
      <c r="A370" s="3"/>
      <c r="B370" s="3"/>
      <c r="C370" s="3"/>
      <c r="D370" s="3"/>
      <c r="E370" s="3"/>
      <c r="F370" s="3"/>
      <c r="G370" s="3"/>
      <c r="H370" s="2"/>
      <c r="I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2.7" customHeight="1" x14ac:dyDescent="0.25">
      <c r="A371" s="3"/>
      <c r="B371" s="3"/>
      <c r="C371" s="3"/>
      <c r="D371" s="3"/>
      <c r="E371" s="3"/>
      <c r="F371" s="3"/>
      <c r="G371" s="3"/>
      <c r="H371" s="2"/>
      <c r="I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2.7" customHeight="1" x14ac:dyDescent="0.25">
      <c r="A372" s="3"/>
      <c r="B372" s="3"/>
      <c r="C372" s="3"/>
      <c r="D372" s="3"/>
      <c r="E372" s="3"/>
      <c r="F372" s="3"/>
      <c r="G372" s="3"/>
      <c r="H372" s="2"/>
      <c r="I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2.7" customHeight="1" x14ac:dyDescent="0.25">
      <c r="A373" s="3"/>
      <c r="B373" s="3"/>
      <c r="C373" s="3"/>
      <c r="D373" s="3"/>
      <c r="E373" s="3"/>
      <c r="F373" s="3"/>
      <c r="G373" s="3"/>
      <c r="H373" s="2"/>
      <c r="I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2.7" customHeight="1" x14ac:dyDescent="0.25">
      <c r="A374" s="3"/>
      <c r="B374" s="3"/>
      <c r="C374" s="3"/>
      <c r="D374" s="3"/>
      <c r="E374" s="3"/>
      <c r="F374" s="3"/>
      <c r="G374" s="3"/>
      <c r="H374" s="2"/>
      <c r="I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2.7" customHeight="1" x14ac:dyDescent="0.25">
      <c r="A375" s="3"/>
      <c r="B375" s="3"/>
      <c r="C375" s="3"/>
      <c r="D375" s="3"/>
      <c r="E375" s="3"/>
      <c r="F375" s="3"/>
      <c r="G375" s="3"/>
      <c r="H375" s="2"/>
      <c r="I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2.7" customHeight="1" x14ac:dyDescent="0.25">
      <c r="A376" s="3"/>
      <c r="B376" s="3"/>
      <c r="C376" s="3"/>
      <c r="D376" s="3"/>
      <c r="E376" s="3"/>
      <c r="F376" s="3"/>
      <c r="G376" s="3"/>
      <c r="H376" s="2"/>
      <c r="I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2.7" customHeight="1" x14ac:dyDescent="0.25">
      <c r="A377" s="3"/>
      <c r="B377" s="3"/>
      <c r="C377" s="3"/>
      <c r="D377" s="3"/>
      <c r="E377" s="3"/>
      <c r="F377" s="3"/>
      <c r="G377" s="3"/>
      <c r="H377" s="2"/>
      <c r="I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2.7" customHeight="1" x14ac:dyDescent="0.25">
      <c r="A378" s="3"/>
      <c r="B378" s="3"/>
      <c r="C378" s="3"/>
      <c r="D378" s="3"/>
      <c r="E378" s="3"/>
      <c r="F378" s="3"/>
      <c r="G378" s="3"/>
      <c r="H378" s="2"/>
      <c r="I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2.7" customHeight="1" x14ac:dyDescent="0.25">
      <c r="A379" s="3"/>
      <c r="B379" s="3"/>
      <c r="C379" s="3"/>
      <c r="D379" s="3"/>
      <c r="E379" s="3"/>
      <c r="F379" s="3"/>
      <c r="G379" s="3"/>
      <c r="H379" s="2"/>
      <c r="I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2.7" customHeight="1" x14ac:dyDescent="0.25">
      <c r="A380" s="3"/>
      <c r="B380" s="3"/>
      <c r="C380" s="3"/>
      <c r="D380" s="3"/>
      <c r="E380" s="3"/>
      <c r="F380" s="3"/>
      <c r="G380" s="3"/>
      <c r="H380" s="2"/>
      <c r="I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2.7" customHeight="1" x14ac:dyDescent="0.25">
      <c r="A381" s="3"/>
      <c r="B381" s="3"/>
      <c r="C381" s="3"/>
      <c r="D381" s="3"/>
      <c r="E381" s="3"/>
      <c r="F381" s="3"/>
      <c r="G381" s="3"/>
      <c r="H381" s="2"/>
      <c r="I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2.7" customHeight="1" x14ac:dyDescent="0.25">
      <c r="A382" s="3"/>
      <c r="B382" s="3"/>
      <c r="C382" s="3"/>
      <c r="D382" s="3"/>
      <c r="E382" s="3"/>
      <c r="F382" s="3"/>
      <c r="G382" s="3"/>
      <c r="H382" s="2"/>
      <c r="I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2.7" customHeight="1" x14ac:dyDescent="0.25">
      <c r="A383" s="3"/>
      <c r="B383" s="3"/>
      <c r="C383" s="3"/>
      <c r="D383" s="3"/>
      <c r="E383" s="3"/>
      <c r="F383" s="3"/>
      <c r="G383" s="3"/>
      <c r="H383" s="2"/>
      <c r="I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2.7" customHeight="1" x14ac:dyDescent="0.25">
      <c r="A384" s="3"/>
      <c r="B384" s="3"/>
      <c r="C384" s="3"/>
      <c r="D384" s="3"/>
      <c r="E384" s="3"/>
      <c r="F384" s="3"/>
      <c r="G384" s="3"/>
      <c r="H384" s="2"/>
      <c r="I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2.7" customHeight="1" x14ac:dyDescent="0.25">
      <c r="A385" s="3"/>
      <c r="B385" s="3"/>
      <c r="C385" s="3"/>
      <c r="D385" s="3"/>
      <c r="E385" s="3"/>
      <c r="F385" s="3"/>
      <c r="G385" s="3"/>
      <c r="H385" s="2"/>
      <c r="I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2.7" customHeight="1" x14ac:dyDescent="0.25">
      <c r="A386" s="3"/>
      <c r="B386" s="3"/>
      <c r="C386" s="3"/>
      <c r="D386" s="3"/>
      <c r="E386" s="3"/>
      <c r="F386" s="3"/>
      <c r="G386" s="3"/>
      <c r="H386" s="2"/>
      <c r="I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2.7" customHeight="1" x14ac:dyDescent="0.25">
      <c r="A387" s="3"/>
      <c r="B387" s="3"/>
      <c r="C387" s="3"/>
      <c r="D387" s="3"/>
      <c r="E387" s="3"/>
      <c r="F387" s="3"/>
      <c r="G387" s="3"/>
      <c r="H387" s="2"/>
      <c r="I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2.7" customHeight="1" x14ac:dyDescent="0.25">
      <c r="A388" s="3"/>
      <c r="B388" s="3"/>
      <c r="C388" s="3"/>
      <c r="D388" s="3"/>
      <c r="E388" s="3"/>
      <c r="F388" s="3"/>
      <c r="G388" s="3"/>
      <c r="H388" s="2"/>
      <c r="I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2.7" customHeight="1" x14ac:dyDescent="0.25">
      <c r="A389" s="3"/>
      <c r="B389" s="3"/>
      <c r="C389" s="3"/>
      <c r="D389" s="3"/>
      <c r="E389" s="3"/>
      <c r="F389" s="3"/>
      <c r="G389" s="3"/>
      <c r="H389" s="2"/>
      <c r="I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2.7" customHeight="1" x14ac:dyDescent="0.25">
      <c r="A390" s="3"/>
      <c r="B390" s="3"/>
      <c r="C390" s="3"/>
      <c r="D390" s="3"/>
      <c r="E390" s="3"/>
      <c r="F390" s="3"/>
      <c r="G390" s="3"/>
      <c r="H390" s="2"/>
      <c r="I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2.7" customHeight="1" x14ac:dyDescent="0.25">
      <c r="A391" s="3"/>
      <c r="B391" s="3"/>
      <c r="C391" s="3"/>
      <c r="D391" s="3"/>
      <c r="E391" s="3"/>
      <c r="F391" s="3"/>
      <c r="G391" s="3"/>
      <c r="H391" s="2"/>
      <c r="I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2.7" customHeight="1" x14ac:dyDescent="0.25">
      <c r="A392" s="3"/>
      <c r="B392" s="3"/>
      <c r="C392" s="3"/>
      <c r="D392" s="3"/>
      <c r="E392" s="3"/>
      <c r="F392" s="3"/>
      <c r="G392" s="3"/>
      <c r="H392" s="2"/>
      <c r="I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2.7" customHeight="1" x14ac:dyDescent="0.25">
      <c r="A393" s="3"/>
      <c r="B393" s="3"/>
      <c r="C393" s="3"/>
      <c r="D393" s="3"/>
      <c r="E393" s="3"/>
      <c r="F393" s="3"/>
      <c r="G393" s="3"/>
      <c r="H393" s="2"/>
      <c r="I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2.7" customHeight="1" x14ac:dyDescent="0.25">
      <c r="A394" s="3"/>
      <c r="B394" s="3"/>
      <c r="C394" s="3"/>
      <c r="D394" s="3"/>
      <c r="E394" s="3"/>
      <c r="F394" s="3"/>
      <c r="G394" s="3"/>
      <c r="H394" s="2"/>
      <c r="I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2.7" customHeight="1" x14ac:dyDescent="0.25">
      <c r="A395" s="3"/>
      <c r="B395" s="3"/>
      <c r="C395" s="3"/>
      <c r="D395" s="3"/>
      <c r="E395" s="3"/>
      <c r="F395" s="3"/>
      <c r="G395" s="3"/>
      <c r="H395" s="2"/>
      <c r="I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2.7" customHeight="1" x14ac:dyDescent="0.25">
      <c r="A396" s="3"/>
      <c r="B396" s="3"/>
      <c r="C396" s="3"/>
      <c r="D396" s="3"/>
      <c r="E396" s="3"/>
      <c r="F396" s="3"/>
      <c r="G396" s="3"/>
      <c r="H396" s="2"/>
      <c r="I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2.7" customHeight="1" x14ac:dyDescent="0.25">
      <c r="A397" s="3"/>
      <c r="B397" s="3"/>
      <c r="C397" s="3"/>
      <c r="D397" s="3"/>
      <c r="E397" s="3"/>
      <c r="F397" s="3"/>
      <c r="G397" s="3"/>
      <c r="H397" s="2"/>
      <c r="I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2.7" customHeight="1" x14ac:dyDescent="0.25">
      <c r="A398" s="3"/>
      <c r="B398" s="3"/>
      <c r="C398" s="3"/>
      <c r="D398" s="3"/>
      <c r="E398" s="3"/>
      <c r="F398" s="3"/>
      <c r="G398" s="3"/>
      <c r="H398" s="2"/>
      <c r="I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2.7" customHeight="1" x14ac:dyDescent="0.25">
      <c r="A399" s="3"/>
      <c r="B399" s="3"/>
      <c r="C399" s="3"/>
      <c r="D399" s="3"/>
      <c r="E399" s="3"/>
      <c r="F399" s="3"/>
      <c r="G399" s="3"/>
      <c r="H399" s="2"/>
      <c r="I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2.7" customHeight="1" x14ac:dyDescent="0.25">
      <c r="A400" s="3"/>
      <c r="B400" s="3"/>
      <c r="C400" s="3"/>
      <c r="D400" s="3"/>
      <c r="E400" s="3"/>
      <c r="F400" s="3"/>
      <c r="G400" s="3"/>
      <c r="H400" s="2"/>
      <c r="I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2.7" customHeight="1" x14ac:dyDescent="0.25">
      <c r="A401" s="3"/>
      <c r="B401" s="3"/>
      <c r="C401" s="3"/>
      <c r="D401" s="3"/>
      <c r="E401" s="3"/>
      <c r="F401" s="3"/>
      <c r="G401" s="3"/>
      <c r="H401" s="2"/>
      <c r="I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2.7" customHeight="1" x14ac:dyDescent="0.25">
      <c r="A402" s="3"/>
      <c r="B402" s="3"/>
      <c r="C402" s="3"/>
      <c r="D402" s="3"/>
      <c r="E402" s="3"/>
      <c r="F402" s="3"/>
      <c r="G402" s="3"/>
      <c r="H402" s="2"/>
      <c r="I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2.7" customHeight="1" x14ac:dyDescent="0.25">
      <c r="A403" s="3"/>
      <c r="B403" s="3"/>
      <c r="C403" s="3"/>
      <c r="D403" s="3"/>
      <c r="E403" s="3"/>
      <c r="F403" s="3"/>
      <c r="G403" s="3"/>
      <c r="H403" s="2"/>
      <c r="I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2.7" customHeight="1" x14ac:dyDescent="0.25">
      <c r="A404" s="3"/>
      <c r="B404" s="3"/>
      <c r="C404" s="3"/>
      <c r="D404" s="3"/>
      <c r="E404" s="3"/>
      <c r="F404" s="3"/>
      <c r="G404" s="3"/>
      <c r="H404" s="2"/>
      <c r="I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2.7" customHeight="1" x14ac:dyDescent="0.25">
      <c r="A405" s="3"/>
      <c r="B405" s="3"/>
      <c r="C405" s="3"/>
      <c r="D405" s="3"/>
      <c r="E405" s="3"/>
      <c r="F405" s="3"/>
      <c r="G405" s="3"/>
      <c r="H405" s="2"/>
      <c r="I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2.7" customHeight="1" x14ac:dyDescent="0.25">
      <c r="A406" s="3"/>
      <c r="B406" s="3"/>
      <c r="C406" s="3"/>
      <c r="D406" s="3"/>
      <c r="E406" s="3"/>
      <c r="F406" s="3"/>
      <c r="G406" s="3"/>
      <c r="H406" s="2"/>
      <c r="I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2.7" customHeight="1" x14ac:dyDescent="0.25">
      <c r="A407" s="3"/>
      <c r="B407" s="3"/>
      <c r="C407" s="3"/>
      <c r="D407" s="3"/>
      <c r="E407" s="3"/>
      <c r="F407" s="3"/>
      <c r="G407" s="3"/>
      <c r="H407" s="2"/>
      <c r="I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2.7" customHeight="1" x14ac:dyDescent="0.25">
      <c r="A408" s="3"/>
      <c r="B408" s="3"/>
      <c r="C408" s="3"/>
      <c r="D408" s="3"/>
      <c r="E408" s="3"/>
      <c r="F408" s="3"/>
      <c r="G408" s="3"/>
      <c r="H408" s="2"/>
      <c r="I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2.7" customHeight="1" x14ac:dyDescent="0.25">
      <c r="A409" s="3"/>
      <c r="B409" s="3"/>
      <c r="C409" s="3"/>
      <c r="D409" s="3"/>
      <c r="E409" s="3"/>
      <c r="F409" s="3"/>
      <c r="G409" s="3"/>
      <c r="H409" s="2"/>
      <c r="I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2.7" customHeight="1" x14ac:dyDescent="0.25">
      <c r="A410" s="3"/>
      <c r="B410" s="3"/>
      <c r="C410" s="3"/>
      <c r="D410" s="3"/>
      <c r="E410" s="3"/>
      <c r="F410" s="3"/>
      <c r="G410" s="3"/>
      <c r="H410" s="2"/>
      <c r="I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2.7" customHeight="1" x14ac:dyDescent="0.25">
      <c r="A411" s="3"/>
      <c r="B411" s="3"/>
      <c r="C411" s="3"/>
      <c r="D411" s="3"/>
      <c r="E411" s="3"/>
      <c r="F411" s="3"/>
      <c r="G411" s="3"/>
      <c r="H411" s="2"/>
      <c r="I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2.7" customHeight="1" x14ac:dyDescent="0.25">
      <c r="A412" s="3"/>
      <c r="B412" s="3"/>
      <c r="C412" s="3"/>
      <c r="D412" s="3"/>
      <c r="E412" s="3"/>
      <c r="F412" s="3"/>
      <c r="G412" s="3"/>
      <c r="H412" s="2"/>
      <c r="I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2.7" customHeight="1" x14ac:dyDescent="0.25">
      <c r="A413" s="3"/>
      <c r="B413" s="3"/>
      <c r="C413" s="3"/>
      <c r="D413" s="3"/>
      <c r="E413" s="3"/>
      <c r="F413" s="3"/>
      <c r="G413" s="3"/>
      <c r="H413" s="2"/>
      <c r="I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2.7" customHeight="1" x14ac:dyDescent="0.25">
      <c r="A414" s="3"/>
      <c r="B414" s="3"/>
      <c r="C414" s="3"/>
      <c r="D414" s="3"/>
      <c r="E414" s="3"/>
      <c r="F414" s="3"/>
      <c r="G414" s="3"/>
      <c r="H414" s="2"/>
      <c r="I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2.7" customHeight="1" x14ac:dyDescent="0.25">
      <c r="A415" s="3"/>
      <c r="B415" s="3"/>
      <c r="C415" s="3"/>
      <c r="D415" s="3"/>
      <c r="E415" s="3"/>
      <c r="F415" s="3"/>
      <c r="G415" s="3"/>
      <c r="H415" s="2"/>
      <c r="I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2.7" customHeight="1" x14ac:dyDescent="0.25">
      <c r="A416" s="3"/>
      <c r="B416" s="3"/>
      <c r="C416" s="3"/>
      <c r="D416" s="3"/>
      <c r="E416" s="3"/>
      <c r="F416" s="3"/>
      <c r="G416" s="3"/>
      <c r="H416" s="2"/>
      <c r="I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2.7" customHeight="1" x14ac:dyDescent="0.25">
      <c r="A417" s="3"/>
      <c r="B417" s="3"/>
      <c r="C417" s="3"/>
      <c r="D417" s="3"/>
      <c r="E417" s="3"/>
      <c r="F417" s="3"/>
      <c r="G417" s="3"/>
      <c r="H417" s="2"/>
      <c r="I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2.7" customHeight="1" x14ac:dyDescent="0.25">
      <c r="A418" s="3"/>
      <c r="B418" s="3"/>
      <c r="C418" s="3"/>
      <c r="D418" s="3"/>
      <c r="E418" s="3"/>
      <c r="F418" s="3"/>
      <c r="G418" s="3"/>
      <c r="H418" s="2"/>
      <c r="I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2.7" customHeight="1" x14ac:dyDescent="0.25">
      <c r="A419" s="3"/>
      <c r="B419" s="3"/>
      <c r="C419" s="3"/>
      <c r="D419" s="3"/>
      <c r="E419" s="3"/>
      <c r="F419" s="3"/>
      <c r="G419" s="3"/>
      <c r="H419" s="2"/>
      <c r="I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2.7" customHeight="1" x14ac:dyDescent="0.25">
      <c r="A420" s="3"/>
      <c r="B420" s="3"/>
      <c r="C420" s="3"/>
      <c r="D420" s="3"/>
      <c r="E420" s="3"/>
      <c r="F420" s="3"/>
      <c r="G420" s="3"/>
      <c r="H420" s="2"/>
      <c r="I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2.7" customHeight="1" x14ac:dyDescent="0.25">
      <c r="A421" s="3"/>
      <c r="B421" s="3"/>
      <c r="C421" s="3"/>
      <c r="D421" s="3"/>
      <c r="E421" s="3"/>
      <c r="F421" s="3"/>
      <c r="G421" s="3"/>
      <c r="H421" s="2"/>
      <c r="I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2.7" customHeight="1" x14ac:dyDescent="0.25">
      <c r="A422" s="3"/>
      <c r="B422" s="3"/>
      <c r="C422" s="3"/>
      <c r="D422" s="3"/>
      <c r="E422" s="3"/>
      <c r="F422" s="3"/>
      <c r="G422" s="3"/>
      <c r="H422" s="2"/>
      <c r="I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2.7" customHeight="1" x14ac:dyDescent="0.25">
      <c r="A423" s="3"/>
      <c r="B423" s="3"/>
      <c r="C423" s="3"/>
      <c r="D423" s="3"/>
      <c r="E423" s="3"/>
      <c r="F423" s="3"/>
      <c r="G423" s="3"/>
      <c r="H423" s="2"/>
      <c r="I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2.7" customHeight="1" x14ac:dyDescent="0.25">
      <c r="A424" s="3"/>
      <c r="B424" s="3"/>
      <c r="C424" s="3"/>
      <c r="D424" s="3"/>
      <c r="E424" s="3"/>
      <c r="F424" s="3"/>
      <c r="G424" s="3"/>
      <c r="H424" s="2"/>
      <c r="I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2.7" customHeight="1" x14ac:dyDescent="0.25">
      <c r="A425" s="3"/>
      <c r="B425" s="3"/>
      <c r="C425" s="3"/>
      <c r="D425" s="3"/>
      <c r="E425" s="3"/>
      <c r="F425" s="3"/>
      <c r="G425" s="3"/>
      <c r="H425" s="2"/>
      <c r="I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2.7" customHeight="1" x14ac:dyDescent="0.25">
      <c r="A426" s="3"/>
      <c r="B426" s="3"/>
      <c r="C426" s="3"/>
      <c r="D426" s="3"/>
      <c r="E426" s="3"/>
      <c r="F426" s="3"/>
      <c r="G426" s="3"/>
      <c r="H426" s="2"/>
      <c r="I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2.7" customHeight="1" x14ac:dyDescent="0.25">
      <c r="A427" s="3"/>
      <c r="B427" s="3"/>
      <c r="C427" s="3"/>
      <c r="D427" s="3"/>
      <c r="E427" s="3"/>
      <c r="F427" s="3"/>
      <c r="G427" s="3"/>
      <c r="H427" s="2"/>
      <c r="I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2.7" customHeight="1" x14ac:dyDescent="0.25">
      <c r="A428" s="3"/>
      <c r="B428" s="3"/>
      <c r="C428" s="3"/>
      <c r="D428" s="3"/>
      <c r="E428" s="3"/>
      <c r="F428" s="3"/>
      <c r="G428" s="3"/>
      <c r="H428" s="2"/>
      <c r="I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2.7" customHeight="1" x14ac:dyDescent="0.25">
      <c r="A429" s="3"/>
      <c r="B429" s="3"/>
      <c r="C429" s="3"/>
      <c r="D429" s="3"/>
      <c r="E429" s="3"/>
      <c r="F429" s="3"/>
      <c r="G429" s="3"/>
      <c r="H429" s="2"/>
      <c r="I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2.7" customHeight="1" x14ac:dyDescent="0.25">
      <c r="A430" s="3"/>
      <c r="B430" s="3"/>
      <c r="C430" s="3"/>
      <c r="D430" s="3"/>
      <c r="E430" s="3"/>
      <c r="F430" s="3"/>
      <c r="G430" s="3"/>
      <c r="H430" s="2"/>
      <c r="I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2.7" customHeight="1" x14ac:dyDescent="0.25">
      <c r="A431" s="3"/>
      <c r="B431" s="3"/>
      <c r="C431" s="3"/>
      <c r="D431" s="3"/>
      <c r="E431" s="3"/>
      <c r="F431" s="3"/>
      <c r="G431" s="3"/>
      <c r="H431" s="2"/>
      <c r="I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2.7" customHeight="1" x14ac:dyDescent="0.25">
      <c r="A432" s="3"/>
      <c r="B432" s="3"/>
      <c r="C432" s="3"/>
      <c r="D432" s="3"/>
      <c r="E432" s="3"/>
      <c r="F432" s="3"/>
      <c r="G432" s="3"/>
      <c r="H432" s="2"/>
      <c r="I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2.7" customHeight="1" x14ac:dyDescent="0.25">
      <c r="A433" s="3"/>
      <c r="B433" s="3"/>
      <c r="C433" s="3"/>
      <c r="D433" s="3"/>
      <c r="E433" s="3"/>
      <c r="F433" s="3"/>
      <c r="G433" s="3"/>
      <c r="H433" s="2"/>
      <c r="I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2.7" customHeight="1" x14ac:dyDescent="0.25">
      <c r="A434" s="3"/>
      <c r="B434" s="3"/>
      <c r="C434" s="3"/>
      <c r="D434" s="3"/>
      <c r="E434" s="3"/>
      <c r="F434" s="3"/>
      <c r="G434" s="3"/>
      <c r="H434" s="2"/>
      <c r="I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2.7" customHeight="1" x14ac:dyDescent="0.25">
      <c r="A435" s="3"/>
      <c r="B435" s="3"/>
      <c r="C435" s="3"/>
      <c r="D435" s="3"/>
      <c r="E435" s="3"/>
      <c r="F435" s="3"/>
      <c r="G435" s="3"/>
      <c r="H435" s="2"/>
      <c r="I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2.7" customHeight="1" x14ac:dyDescent="0.25">
      <c r="A436" s="3"/>
      <c r="B436" s="3"/>
      <c r="C436" s="3"/>
      <c r="D436" s="3"/>
      <c r="E436" s="3"/>
      <c r="F436" s="3"/>
      <c r="G436" s="3"/>
      <c r="H436" s="2"/>
      <c r="I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2.7" customHeight="1" x14ac:dyDescent="0.25">
      <c r="A437" s="3"/>
      <c r="B437" s="3"/>
      <c r="C437" s="3"/>
      <c r="D437" s="3"/>
      <c r="E437" s="3"/>
      <c r="F437" s="3"/>
      <c r="G437" s="3"/>
      <c r="H437" s="2"/>
      <c r="I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2.7" customHeight="1" x14ac:dyDescent="0.25">
      <c r="A438" s="3"/>
      <c r="B438" s="3"/>
      <c r="C438" s="3"/>
      <c r="D438" s="3"/>
      <c r="E438" s="3"/>
      <c r="F438" s="3"/>
      <c r="G438" s="3"/>
      <c r="H438" s="2"/>
      <c r="I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2.7" customHeight="1" x14ac:dyDescent="0.25">
      <c r="A439" s="3"/>
      <c r="B439" s="3"/>
      <c r="C439" s="3"/>
      <c r="D439" s="3"/>
      <c r="E439" s="3"/>
      <c r="F439" s="3"/>
      <c r="G439" s="3"/>
      <c r="H439" s="2"/>
      <c r="I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2.7" customHeight="1" x14ac:dyDescent="0.25">
      <c r="A440" s="3"/>
      <c r="B440" s="3"/>
      <c r="C440" s="3"/>
      <c r="D440" s="3"/>
      <c r="E440" s="3"/>
      <c r="F440" s="3"/>
      <c r="G440" s="3"/>
      <c r="H440" s="2"/>
      <c r="I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2.7" customHeight="1" x14ac:dyDescent="0.25">
      <c r="A441" s="3"/>
      <c r="B441" s="3"/>
      <c r="C441" s="3"/>
      <c r="D441" s="3"/>
      <c r="E441" s="3"/>
      <c r="F441" s="3"/>
      <c r="G441" s="3"/>
      <c r="H441" s="2"/>
      <c r="I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2.7" customHeight="1" x14ac:dyDescent="0.25">
      <c r="A442" s="3"/>
      <c r="B442" s="3"/>
      <c r="C442" s="3"/>
      <c r="D442" s="3"/>
      <c r="E442" s="3"/>
      <c r="F442" s="3"/>
      <c r="G442" s="3"/>
      <c r="H442" s="2"/>
      <c r="I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2.7" customHeight="1" x14ac:dyDescent="0.25">
      <c r="A443" s="3"/>
      <c r="B443" s="3"/>
      <c r="C443" s="3"/>
      <c r="D443" s="3"/>
      <c r="E443" s="3"/>
      <c r="F443" s="3"/>
      <c r="G443" s="3"/>
      <c r="H443" s="2"/>
      <c r="I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2.7" customHeight="1" x14ac:dyDescent="0.25">
      <c r="A444" s="3"/>
      <c r="B444" s="3"/>
      <c r="C444" s="3"/>
      <c r="D444" s="3"/>
      <c r="E444" s="3"/>
      <c r="F444" s="3"/>
      <c r="G444" s="3"/>
      <c r="H444" s="2"/>
      <c r="I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2.7" customHeight="1" x14ac:dyDescent="0.25">
      <c r="A445" s="3"/>
      <c r="B445" s="3"/>
      <c r="C445" s="3"/>
      <c r="D445" s="3"/>
      <c r="E445" s="3"/>
      <c r="F445" s="3"/>
      <c r="G445" s="3"/>
      <c r="H445" s="2"/>
      <c r="I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2.7" customHeight="1" x14ac:dyDescent="0.25">
      <c r="A446" s="3"/>
      <c r="B446" s="3"/>
      <c r="C446" s="3"/>
      <c r="D446" s="3"/>
      <c r="E446" s="3"/>
      <c r="F446" s="3"/>
      <c r="G446" s="3"/>
      <c r="H446" s="2"/>
      <c r="I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2.7" customHeight="1" x14ac:dyDescent="0.25">
      <c r="A447" s="3"/>
      <c r="B447" s="3"/>
      <c r="C447" s="3"/>
      <c r="D447" s="3"/>
      <c r="E447" s="3"/>
      <c r="F447" s="3"/>
      <c r="G447" s="3"/>
      <c r="H447" s="2"/>
      <c r="I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2.7" customHeight="1" x14ac:dyDescent="0.25">
      <c r="A448" s="3"/>
      <c r="B448" s="3"/>
      <c r="C448" s="3"/>
      <c r="D448" s="3"/>
      <c r="E448" s="3"/>
      <c r="F448" s="3"/>
      <c r="G448" s="3"/>
      <c r="H448" s="2"/>
      <c r="I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2.7" customHeight="1" x14ac:dyDescent="0.25">
      <c r="A449" s="3"/>
      <c r="B449" s="3"/>
      <c r="C449" s="3"/>
      <c r="D449" s="3"/>
      <c r="E449" s="3"/>
      <c r="F449" s="3"/>
      <c r="G449" s="3"/>
      <c r="H449" s="2"/>
      <c r="I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2.7" customHeight="1" x14ac:dyDescent="0.25">
      <c r="A450" s="3"/>
      <c r="B450" s="3"/>
      <c r="C450" s="3"/>
      <c r="D450" s="3"/>
      <c r="E450" s="3"/>
      <c r="F450" s="3"/>
      <c r="G450" s="3"/>
      <c r="H450" s="2"/>
      <c r="I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2.7" customHeight="1" x14ac:dyDescent="0.25">
      <c r="A451" s="3"/>
      <c r="B451" s="3"/>
      <c r="C451" s="3"/>
      <c r="D451" s="3"/>
      <c r="E451" s="3"/>
      <c r="F451" s="3"/>
      <c r="G451" s="3"/>
      <c r="H451" s="2"/>
      <c r="I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2.7" customHeight="1" x14ac:dyDescent="0.25">
      <c r="A452" s="3"/>
      <c r="B452" s="3"/>
      <c r="C452" s="3"/>
      <c r="D452" s="3"/>
      <c r="E452" s="3"/>
      <c r="F452" s="3"/>
      <c r="G452" s="3"/>
      <c r="H452" s="2"/>
      <c r="I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2.7" customHeight="1" x14ac:dyDescent="0.25">
      <c r="A453" s="3"/>
      <c r="B453" s="3"/>
      <c r="C453" s="3"/>
      <c r="D453" s="3"/>
      <c r="E453" s="3"/>
      <c r="F453" s="3"/>
      <c r="G453" s="3"/>
      <c r="H453" s="2"/>
      <c r="I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2.7" customHeight="1" x14ac:dyDescent="0.25">
      <c r="A454" s="3"/>
      <c r="B454" s="3"/>
      <c r="C454" s="3"/>
      <c r="D454" s="3"/>
      <c r="E454" s="3"/>
      <c r="F454" s="3"/>
      <c r="G454" s="3"/>
      <c r="H454" s="2"/>
      <c r="I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2.7" customHeight="1" x14ac:dyDescent="0.25">
      <c r="A455" s="3"/>
      <c r="B455" s="3"/>
      <c r="C455" s="3"/>
      <c r="D455" s="3"/>
      <c r="E455" s="3"/>
      <c r="F455" s="3"/>
      <c r="G455" s="3"/>
      <c r="H455" s="2"/>
      <c r="I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2.7" customHeight="1" x14ac:dyDescent="0.25">
      <c r="A456" s="3"/>
      <c r="B456" s="3"/>
      <c r="C456" s="3"/>
      <c r="D456" s="3"/>
      <c r="E456" s="3"/>
      <c r="F456" s="3"/>
      <c r="G456" s="3"/>
      <c r="H456" s="2"/>
      <c r="I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2.7" customHeight="1" x14ac:dyDescent="0.25">
      <c r="A457" s="3"/>
      <c r="B457" s="3"/>
      <c r="C457" s="3"/>
      <c r="D457" s="3"/>
      <c r="E457" s="3"/>
      <c r="F457" s="3"/>
      <c r="G457" s="3"/>
      <c r="H457" s="2"/>
      <c r="I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2.7" customHeight="1" x14ac:dyDescent="0.25">
      <c r="A458" s="3"/>
      <c r="B458" s="3"/>
      <c r="C458" s="3"/>
      <c r="D458" s="3"/>
      <c r="E458" s="3"/>
      <c r="F458" s="3"/>
      <c r="G458" s="3"/>
      <c r="H458" s="2"/>
      <c r="I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2.7" customHeight="1" x14ac:dyDescent="0.25">
      <c r="A459" s="3"/>
      <c r="B459" s="3"/>
      <c r="C459" s="3"/>
      <c r="D459" s="3"/>
      <c r="E459" s="3"/>
      <c r="F459" s="3"/>
      <c r="G459" s="3"/>
      <c r="H459" s="2"/>
      <c r="I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2.7" customHeight="1" x14ac:dyDescent="0.25">
      <c r="A460" s="3"/>
      <c r="B460" s="3"/>
      <c r="C460" s="3"/>
      <c r="D460" s="3"/>
      <c r="E460" s="3"/>
      <c r="F460" s="3"/>
      <c r="G460" s="3"/>
      <c r="H460" s="2"/>
      <c r="I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2.7" customHeight="1" x14ac:dyDescent="0.25">
      <c r="A461" s="3"/>
      <c r="B461" s="3"/>
      <c r="C461" s="3"/>
      <c r="D461" s="3"/>
      <c r="E461" s="3"/>
      <c r="F461" s="3"/>
      <c r="G461" s="3"/>
      <c r="H461" s="2"/>
      <c r="I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2.7" customHeight="1" x14ac:dyDescent="0.25">
      <c r="A462" s="3"/>
      <c r="B462" s="3"/>
      <c r="C462" s="3"/>
      <c r="D462" s="3"/>
      <c r="E462" s="3"/>
      <c r="F462" s="3"/>
      <c r="G462" s="3"/>
      <c r="H462" s="2"/>
      <c r="I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2.7" customHeight="1" x14ac:dyDescent="0.25">
      <c r="A463" s="3"/>
      <c r="B463" s="3"/>
      <c r="C463" s="3"/>
      <c r="D463" s="3"/>
      <c r="E463" s="3"/>
      <c r="F463" s="3"/>
      <c r="G463" s="3"/>
      <c r="H463" s="2"/>
      <c r="I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2.7" customHeight="1" x14ac:dyDescent="0.25">
      <c r="A464" s="3"/>
      <c r="B464" s="3"/>
      <c r="C464" s="3"/>
      <c r="D464" s="3"/>
      <c r="E464" s="3"/>
      <c r="F464" s="3"/>
      <c r="G464" s="3"/>
      <c r="H464" s="2"/>
      <c r="I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2.7" customHeight="1" x14ac:dyDescent="0.25">
      <c r="A465" s="3"/>
      <c r="B465" s="3"/>
      <c r="C465" s="3"/>
      <c r="D465" s="3"/>
      <c r="E465" s="3"/>
      <c r="F465" s="3"/>
      <c r="G465" s="3"/>
      <c r="H465" s="2"/>
      <c r="I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2.7" customHeight="1" x14ac:dyDescent="0.25">
      <c r="A466" s="3"/>
      <c r="B466" s="3"/>
      <c r="C466" s="3"/>
      <c r="D466" s="3"/>
      <c r="E466" s="3"/>
      <c r="F466" s="3"/>
      <c r="G466" s="3"/>
      <c r="H466" s="2"/>
      <c r="I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2.7" customHeight="1" x14ac:dyDescent="0.25">
      <c r="A467" s="3"/>
      <c r="B467" s="3"/>
      <c r="C467" s="3"/>
      <c r="D467" s="3"/>
      <c r="E467" s="3"/>
      <c r="F467" s="3"/>
      <c r="G467" s="3"/>
      <c r="H467" s="2"/>
      <c r="I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2.7" customHeight="1" x14ac:dyDescent="0.25">
      <c r="A468" s="3"/>
      <c r="B468" s="3"/>
      <c r="C468" s="3"/>
      <c r="D468" s="3"/>
      <c r="E468" s="3"/>
      <c r="F468" s="3"/>
      <c r="G468" s="3"/>
      <c r="H468" s="2"/>
      <c r="I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2.7" customHeight="1" x14ac:dyDescent="0.25">
      <c r="A469" s="3"/>
      <c r="B469" s="3"/>
      <c r="C469" s="3"/>
      <c r="D469" s="3"/>
      <c r="E469" s="3"/>
      <c r="F469" s="3"/>
      <c r="G469" s="3"/>
      <c r="H469" s="2"/>
      <c r="I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2.7" customHeight="1" x14ac:dyDescent="0.25">
      <c r="A470" s="3"/>
      <c r="B470" s="3"/>
      <c r="C470" s="3"/>
      <c r="D470" s="3"/>
      <c r="E470" s="3"/>
      <c r="F470" s="3"/>
      <c r="G470" s="3"/>
      <c r="H470" s="2"/>
      <c r="I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2.7" customHeight="1" x14ac:dyDescent="0.25">
      <c r="A471" s="3"/>
      <c r="B471" s="3"/>
      <c r="C471" s="3"/>
      <c r="D471" s="3"/>
      <c r="E471" s="3"/>
      <c r="F471" s="3"/>
      <c r="G471" s="3"/>
      <c r="H471" s="2"/>
      <c r="I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2.7" customHeight="1" x14ac:dyDescent="0.25">
      <c r="A472" s="3"/>
      <c r="B472" s="3"/>
      <c r="C472" s="3"/>
      <c r="D472" s="3"/>
      <c r="E472" s="3"/>
      <c r="F472" s="3"/>
      <c r="G472" s="3"/>
      <c r="H472" s="2"/>
      <c r="I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2.7" customHeight="1" x14ac:dyDescent="0.25">
      <c r="A473" s="3"/>
      <c r="B473" s="3"/>
      <c r="C473" s="3"/>
      <c r="D473" s="3"/>
      <c r="E473" s="3"/>
      <c r="F473" s="3"/>
      <c r="G473" s="3"/>
      <c r="H473" s="2"/>
      <c r="I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2.7" customHeight="1" x14ac:dyDescent="0.25">
      <c r="A474" s="3"/>
      <c r="B474" s="3"/>
      <c r="C474" s="3"/>
      <c r="D474" s="3"/>
      <c r="E474" s="3"/>
      <c r="F474" s="3"/>
      <c r="G474" s="3"/>
      <c r="H474" s="2"/>
      <c r="I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2.7" customHeight="1" x14ac:dyDescent="0.25">
      <c r="A475" s="3"/>
      <c r="B475" s="3"/>
      <c r="C475" s="3"/>
      <c r="D475" s="3"/>
      <c r="E475" s="3"/>
      <c r="F475" s="3"/>
      <c r="G475" s="3"/>
      <c r="H475" s="2"/>
      <c r="I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2.7" customHeight="1" x14ac:dyDescent="0.25">
      <c r="A476" s="3"/>
      <c r="B476" s="3"/>
      <c r="C476" s="3"/>
      <c r="D476" s="3"/>
      <c r="E476" s="3"/>
      <c r="F476" s="3"/>
      <c r="G476" s="3"/>
      <c r="H476" s="2"/>
      <c r="I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2.7" customHeight="1" x14ac:dyDescent="0.25">
      <c r="A477" s="3"/>
      <c r="B477" s="3"/>
      <c r="C477" s="3"/>
      <c r="D477" s="3"/>
      <c r="E477" s="3"/>
      <c r="F477" s="3"/>
      <c r="G477" s="3"/>
      <c r="H477" s="2"/>
      <c r="I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2.7" customHeight="1" x14ac:dyDescent="0.25">
      <c r="A478" s="3"/>
      <c r="B478" s="3"/>
      <c r="C478" s="3"/>
      <c r="D478" s="3"/>
      <c r="E478" s="3"/>
      <c r="F478" s="3"/>
      <c r="G478" s="3"/>
      <c r="H478" s="2"/>
      <c r="I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2.7" customHeight="1" x14ac:dyDescent="0.25">
      <c r="A479" s="3"/>
      <c r="B479" s="3"/>
      <c r="C479" s="3"/>
      <c r="D479" s="3"/>
      <c r="E479" s="3"/>
      <c r="F479" s="3"/>
      <c r="G479" s="3"/>
      <c r="H479" s="2"/>
      <c r="I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2.7" customHeight="1" x14ac:dyDescent="0.25">
      <c r="A480" s="3"/>
      <c r="B480" s="3"/>
      <c r="C480" s="3"/>
      <c r="D480" s="3"/>
      <c r="E480" s="3"/>
      <c r="F480" s="3"/>
      <c r="G480" s="3"/>
      <c r="H480" s="2"/>
      <c r="I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2.7" customHeight="1" x14ac:dyDescent="0.25">
      <c r="A481" s="3"/>
      <c r="B481" s="3"/>
      <c r="C481" s="3"/>
      <c r="D481" s="3"/>
      <c r="E481" s="3"/>
      <c r="F481" s="3"/>
      <c r="G481" s="3"/>
      <c r="H481" s="2"/>
      <c r="I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2.7" customHeight="1" x14ac:dyDescent="0.25">
      <c r="A482" s="3"/>
      <c r="B482" s="3"/>
      <c r="C482" s="3"/>
      <c r="D482" s="3"/>
      <c r="E482" s="3"/>
      <c r="F482" s="3"/>
      <c r="G482" s="3"/>
      <c r="H482" s="2"/>
      <c r="I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2.7" customHeight="1" x14ac:dyDescent="0.25">
      <c r="A483" s="3"/>
      <c r="B483" s="3"/>
      <c r="C483" s="3"/>
      <c r="D483" s="3"/>
      <c r="E483" s="3"/>
      <c r="F483" s="3"/>
      <c r="G483" s="3"/>
      <c r="H483" s="2"/>
      <c r="I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2.7" customHeight="1" x14ac:dyDescent="0.25">
      <c r="A484" s="3"/>
      <c r="B484" s="3"/>
      <c r="C484" s="3"/>
      <c r="D484" s="3"/>
      <c r="E484" s="3"/>
      <c r="F484" s="3"/>
      <c r="G484" s="3"/>
      <c r="H484" s="2"/>
      <c r="I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2.7" customHeight="1" x14ac:dyDescent="0.25">
      <c r="A485" s="3"/>
      <c r="B485" s="3"/>
      <c r="C485" s="3"/>
      <c r="D485" s="3"/>
      <c r="E485" s="3"/>
      <c r="F485" s="3"/>
      <c r="G485" s="3"/>
      <c r="H485" s="2"/>
      <c r="I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2.7" customHeight="1" x14ac:dyDescent="0.25">
      <c r="A486" s="3"/>
      <c r="B486" s="3"/>
      <c r="C486" s="3"/>
      <c r="D486" s="3"/>
      <c r="E486" s="3"/>
      <c r="F486" s="3"/>
      <c r="G486" s="3"/>
      <c r="H486" s="2"/>
      <c r="I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2.7" customHeight="1" x14ac:dyDescent="0.25">
      <c r="A487" s="3"/>
      <c r="B487" s="3"/>
      <c r="C487" s="3"/>
      <c r="D487" s="3"/>
      <c r="E487" s="3"/>
      <c r="F487" s="3"/>
      <c r="G487" s="3"/>
      <c r="H487" s="2"/>
      <c r="I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2.7" customHeight="1" x14ac:dyDescent="0.25">
      <c r="A488" s="3"/>
      <c r="B488" s="3"/>
      <c r="C488" s="3"/>
      <c r="D488" s="3"/>
      <c r="E488" s="3"/>
      <c r="F488" s="3"/>
      <c r="G488" s="3"/>
      <c r="H488" s="2"/>
      <c r="I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2.7" customHeight="1" x14ac:dyDescent="0.25">
      <c r="A489" s="3"/>
      <c r="B489" s="3"/>
      <c r="C489" s="3"/>
      <c r="D489" s="3"/>
      <c r="E489" s="3"/>
      <c r="F489" s="3"/>
      <c r="G489" s="3"/>
      <c r="H489" s="2"/>
      <c r="I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2.7" customHeight="1" x14ac:dyDescent="0.25">
      <c r="A490" s="3"/>
      <c r="B490" s="3"/>
      <c r="C490" s="3"/>
      <c r="D490" s="3"/>
      <c r="E490" s="3"/>
      <c r="F490" s="3"/>
      <c r="G490" s="3"/>
      <c r="H490" s="2"/>
      <c r="I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2.7" customHeight="1" x14ac:dyDescent="0.25">
      <c r="A491" s="3"/>
      <c r="B491" s="3"/>
      <c r="C491" s="3"/>
      <c r="D491" s="3"/>
      <c r="E491" s="3"/>
      <c r="F491" s="3"/>
      <c r="G491" s="3"/>
      <c r="H491" s="2"/>
      <c r="I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2.7" customHeight="1" x14ac:dyDescent="0.25">
      <c r="A492" s="3"/>
      <c r="B492" s="3"/>
      <c r="C492" s="3"/>
      <c r="D492" s="3"/>
      <c r="E492" s="3"/>
      <c r="F492" s="3"/>
      <c r="G492" s="3"/>
      <c r="H492" s="2"/>
      <c r="I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2.7" customHeight="1" x14ac:dyDescent="0.25">
      <c r="A493" s="3"/>
      <c r="B493" s="3"/>
      <c r="C493" s="3"/>
      <c r="D493" s="3"/>
      <c r="E493" s="3"/>
      <c r="F493" s="3"/>
      <c r="G493" s="3"/>
      <c r="H493" s="2"/>
      <c r="I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2.7" customHeight="1" x14ac:dyDescent="0.25">
      <c r="A494" s="3"/>
      <c r="B494" s="3"/>
      <c r="C494" s="3"/>
      <c r="D494" s="3"/>
      <c r="E494" s="3"/>
      <c r="F494" s="3"/>
      <c r="G494" s="3"/>
      <c r="H494" s="2"/>
      <c r="I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2.7" customHeight="1" x14ac:dyDescent="0.25">
      <c r="A495" s="3"/>
      <c r="B495" s="3"/>
      <c r="C495" s="3"/>
      <c r="D495" s="3"/>
      <c r="E495" s="3"/>
      <c r="F495" s="3"/>
      <c r="G495" s="3"/>
      <c r="H495" s="2"/>
      <c r="I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2.7" customHeight="1" x14ac:dyDescent="0.25">
      <c r="A496" s="3"/>
      <c r="B496" s="3"/>
      <c r="C496" s="3"/>
      <c r="D496" s="3"/>
      <c r="E496" s="3"/>
      <c r="F496" s="3"/>
      <c r="G496" s="3"/>
      <c r="H496" s="2"/>
      <c r="I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2.7" customHeight="1" x14ac:dyDescent="0.25">
      <c r="A497" s="3"/>
      <c r="B497" s="3"/>
      <c r="C497" s="3"/>
      <c r="D497" s="3"/>
      <c r="E497" s="3"/>
      <c r="F497" s="3"/>
      <c r="G497" s="3"/>
      <c r="H497" s="2"/>
      <c r="I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2.7" customHeight="1" x14ac:dyDescent="0.25">
      <c r="A498" s="3"/>
      <c r="B498" s="3"/>
      <c r="C498" s="3"/>
      <c r="D498" s="3"/>
      <c r="E498" s="3"/>
      <c r="F498" s="3"/>
      <c r="G498" s="3"/>
      <c r="H498" s="2"/>
      <c r="I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2.7" customHeight="1" x14ac:dyDescent="0.25">
      <c r="A499" s="3"/>
      <c r="B499" s="3"/>
      <c r="C499" s="3"/>
      <c r="D499" s="3"/>
      <c r="E499" s="3"/>
      <c r="F499" s="3"/>
      <c r="G499" s="3"/>
      <c r="H499" s="2"/>
      <c r="I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2.7" customHeight="1" x14ac:dyDescent="0.25">
      <c r="A500" s="3"/>
      <c r="B500" s="3"/>
      <c r="C500" s="3"/>
      <c r="D500" s="3"/>
      <c r="E500" s="3"/>
      <c r="F500" s="3"/>
      <c r="G500" s="3"/>
      <c r="H500" s="2"/>
      <c r="I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2.7" customHeight="1" x14ac:dyDescent="0.25">
      <c r="A501" s="3"/>
      <c r="B501" s="3"/>
      <c r="C501" s="3"/>
      <c r="D501" s="3"/>
      <c r="E501" s="3"/>
      <c r="F501" s="3"/>
      <c r="G501" s="3"/>
      <c r="H501" s="2"/>
      <c r="I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2.7" customHeight="1" x14ac:dyDescent="0.25">
      <c r="A502" s="3"/>
      <c r="B502" s="3"/>
      <c r="C502" s="3"/>
      <c r="D502" s="3"/>
      <c r="E502" s="3"/>
      <c r="F502" s="3"/>
      <c r="G502" s="3"/>
      <c r="H502" s="2"/>
      <c r="I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2.7" customHeight="1" x14ac:dyDescent="0.25">
      <c r="A503" s="3"/>
      <c r="B503" s="3"/>
      <c r="C503" s="3"/>
      <c r="D503" s="3"/>
      <c r="E503" s="3"/>
      <c r="F503" s="3"/>
      <c r="G503" s="3"/>
      <c r="H503" s="2"/>
      <c r="I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2.7" customHeight="1" x14ac:dyDescent="0.25">
      <c r="A504" s="3"/>
      <c r="B504" s="3"/>
      <c r="C504" s="3"/>
      <c r="D504" s="3"/>
      <c r="E504" s="3"/>
      <c r="F504" s="3"/>
      <c r="G504" s="3"/>
      <c r="H504" s="2"/>
      <c r="I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2.7" customHeight="1" x14ac:dyDescent="0.25">
      <c r="A505" s="3"/>
      <c r="B505" s="3"/>
      <c r="C505" s="3"/>
      <c r="D505" s="3"/>
      <c r="E505" s="3"/>
      <c r="F505" s="3"/>
      <c r="G505" s="3"/>
      <c r="H505" s="2"/>
      <c r="I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2.7" customHeight="1" x14ac:dyDescent="0.25">
      <c r="A506" s="3"/>
      <c r="B506" s="3"/>
      <c r="C506" s="3"/>
      <c r="D506" s="3"/>
      <c r="E506" s="3"/>
      <c r="F506" s="3"/>
      <c r="G506" s="3"/>
      <c r="H506" s="2"/>
      <c r="I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2.7" customHeight="1" x14ac:dyDescent="0.25">
      <c r="A507" s="3"/>
      <c r="B507" s="3"/>
      <c r="C507" s="3"/>
      <c r="D507" s="3"/>
      <c r="E507" s="3"/>
      <c r="F507" s="3"/>
      <c r="G507" s="3"/>
      <c r="H507" s="2"/>
      <c r="I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2.7" customHeight="1" x14ac:dyDescent="0.25">
      <c r="A508" s="3"/>
      <c r="B508" s="3"/>
      <c r="C508" s="3"/>
      <c r="D508" s="3"/>
      <c r="E508" s="3"/>
      <c r="F508" s="3"/>
      <c r="G508" s="3"/>
      <c r="H508" s="2"/>
      <c r="I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2.7" customHeight="1" x14ac:dyDescent="0.25">
      <c r="A509" s="3"/>
      <c r="B509" s="3"/>
      <c r="C509" s="3"/>
      <c r="D509" s="3"/>
      <c r="E509" s="3"/>
      <c r="F509" s="3"/>
      <c r="G509" s="3"/>
      <c r="H509" s="2"/>
      <c r="I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2.7" customHeight="1" x14ac:dyDescent="0.25">
      <c r="A510" s="3"/>
      <c r="B510" s="3"/>
      <c r="C510" s="3"/>
      <c r="D510" s="3"/>
      <c r="E510" s="3"/>
      <c r="F510" s="3"/>
      <c r="G510" s="3"/>
      <c r="H510" s="2"/>
      <c r="I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2.7" customHeight="1" x14ac:dyDescent="0.25">
      <c r="A511" s="3"/>
      <c r="B511" s="3"/>
      <c r="C511" s="3"/>
      <c r="D511" s="3"/>
      <c r="E511" s="3"/>
      <c r="F511" s="3"/>
      <c r="G511" s="3"/>
      <c r="H511" s="2"/>
      <c r="I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2.7" customHeight="1" x14ac:dyDescent="0.25">
      <c r="A512" s="3"/>
      <c r="B512" s="3"/>
      <c r="C512" s="3"/>
      <c r="D512" s="3"/>
      <c r="E512" s="3"/>
      <c r="F512" s="3"/>
      <c r="G512" s="3"/>
      <c r="H512" s="2"/>
      <c r="I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2.7" customHeight="1" x14ac:dyDescent="0.25">
      <c r="A513" s="3"/>
      <c r="B513" s="3"/>
      <c r="C513" s="3"/>
      <c r="D513" s="3"/>
      <c r="E513" s="3"/>
      <c r="F513" s="3"/>
      <c r="G513" s="3"/>
      <c r="H513" s="2"/>
      <c r="I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2.7" customHeight="1" x14ac:dyDescent="0.25">
      <c r="A514" s="3"/>
      <c r="B514" s="3"/>
      <c r="C514" s="3"/>
      <c r="D514" s="3"/>
      <c r="E514" s="3"/>
      <c r="F514" s="3"/>
      <c r="G514" s="3"/>
      <c r="H514" s="2"/>
      <c r="I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2.7" customHeight="1" x14ac:dyDescent="0.25">
      <c r="A515" s="3"/>
      <c r="B515" s="3"/>
      <c r="C515" s="3"/>
      <c r="D515" s="3"/>
      <c r="E515" s="3"/>
      <c r="F515" s="3"/>
      <c r="G515" s="3"/>
      <c r="H515" s="2"/>
      <c r="I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2.7" customHeight="1" x14ac:dyDescent="0.25">
      <c r="A516" s="3"/>
      <c r="B516" s="3"/>
      <c r="C516" s="3"/>
      <c r="D516" s="3"/>
      <c r="E516" s="3"/>
      <c r="F516" s="3"/>
      <c r="G516" s="3"/>
      <c r="H516" s="2"/>
      <c r="I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2.7" customHeight="1" x14ac:dyDescent="0.25">
      <c r="A517" s="3"/>
      <c r="B517" s="3"/>
      <c r="C517" s="3"/>
      <c r="D517" s="3"/>
      <c r="E517" s="3"/>
      <c r="F517" s="3"/>
      <c r="G517" s="3"/>
      <c r="H517" s="2"/>
      <c r="I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2.7" customHeight="1" x14ac:dyDescent="0.25">
      <c r="A518" s="3"/>
      <c r="B518" s="3"/>
      <c r="C518" s="3"/>
      <c r="D518" s="3"/>
      <c r="E518" s="3"/>
      <c r="F518" s="3"/>
      <c r="G518" s="3"/>
      <c r="H518" s="2"/>
      <c r="I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2.7" customHeight="1" x14ac:dyDescent="0.25">
      <c r="A519" s="3"/>
      <c r="B519" s="3"/>
      <c r="C519" s="3"/>
      <c r="D519" s="3"/>
      <c r="E519" s="3"/>
      <c r="F519" s="3"/>
      <c r="G519" s="3"/>
      <c r="H519" s="2"/>
      <c r="I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2.7" customHeight="1" x14ac:dyDescent="0.25">
      <c r="A520" s="3"/>
      <c r="B520" s="3"/>
      <c r="C520" s="3"/>
      <c r="D520" s="3"/>
      <c r="E520" s="3"/>
      <c r="F520" s="3"/>
      <c r="G520" s="3"/>
      <c r="H520" s="2"/>
      <c r="I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2.7" customHeight="1" x14ac:dyDescent="0.25">
      <c r="A521" s="3"/>
      <c r="B521" s="3"/>
      <c r="C521" s="3"/>
      <c r="D521" s="3"/>
      <c r="E521" s="3"/>
      <c r="F521" s="3"/>
      <c r="G521" s="3"/>
      <c r="H521" s="2"/>
      <c r="I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2.7" customHeight="1" x14ac:dyDescent="0.25">
      <c r="A522" s="3"/>
      <c r="B522" s="3"/>
      <c r="C522" s="3"/>
      <c r="D522" s="3"/>
      <c r="E522" s="3"/>
      <c r="F522" s="3"/>
      <c r="G522" s="3"/>
      <c r="H522" s="2"/>
      <c r="I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2.7" customHeight="1" x14ac:dyDescent="0.25">
      <c r="A523" s="3"/>
      <c r="B523" s="3"/>
      <c r="C523" s="3"/>
      <c r="D523" s="3"/>
      <c r="E523" s="3"/>
      <c r="F523" s="3"/>
      <c r="G523" s="3"/>
      <c r="H523" s="2"/>
      <c r="I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2.7" customHeight="1" x14ac:dyDescent="0.25">
      <c r="A524" s="3"/>
      <c r="B524" s="3"/>
      <c r="C524" s="3"/>
      <c r="D524" s="3"/>
      <c r="E524" s="3"/>
      <c r="F524" s="3"/>
      <c r="G524" s="3"/>
      <c r="H524" s="2"/>
      <c r="I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2.7" customHeight="1" x14ac:dyDescent="0.25">
      <c r="A525" s="3"/>
      <c r="B525" s="3"/>
      <c r="C525" s="3"/>
      <c r="D525" s="3"/>
      <c r="E525" s="3"/>
      <c r="F525" s="3"/>
      <c r="G525" s="3"/>
      <c r="H525" s="2"/>
      <c r="I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2.7" customHeight="1" x14ac:dyDescent="0.25">
      <c r="A526" s="3"/>
      <c r="B526" s="3"/>
      <c r="C526" s="3"/>
      <c r="D526" s="3"/>
      <c r="E526" s="3"/>
      <c r="F526" s="3"/>
      <c r="G526" s="3"/>
      <c r="H526" s="2"/>
      <c r="I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2.7" customHeight="1" x14ac:dyDescent="0.25">
      <c r="A527" s="3"/>
      <c r="B527" s="3"/>
      <c r="C527" s="3"/>
      <c r="D527" s="3"/>
      <c r="E527" s="3"/>
      <c r="F527" s="3"/>
      <c r="G527" s="3"/>
      <c r="H527" s="2"/>
      <c r="I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2.7" customHeight="1" x14ac:dyDescent="0.25">
      <c r="A528" s="3"/>
      <c r="B528" s="3"/>
      <c r="C528" s="3"/>
      <c r="D528" s="3"/>
      <c r="E528" s="3"/>
      <c r="F528" s="3"/>
      <c r="G528" s="3"/>
      <c r="H528" s="2"/>
      <c r="I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2.7" customHeight="1" x14ac:dyDescent="0.25">
      <c r="A529" s="3"/>
      <c r="B529" s="3"/>
      <c r="C529" s="3"/>
      <c r="D529" s="3"/>
      <c r="E529" s="3"/>
      <c r="F529" s="3"/>
      <c r="G529" s="3"/>
      <c r="H529" s="2"/>
      <c r="I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2.7" customHeight="1" x14ac:dyDescent="0.25">
      <c r="A530" s="3"/>
      <c r="B530" s="3"/>
      <c r="C530" s="3"/>
      <c r="D530" s="3"/>
      <c r="E530" s="3"/>
      <c r="F530" s="3"/>
      <c r="G530" s="3"/>
      <c r="H530" s="2"/>
      <c r="I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2.7" customHeight="1" x14ac:dyDescent="0.25">
      <c r="A531" s="3"/>
      <c r="B531" s="3"/>
      <c r="C531" s="3"/>
      <c r="D531" s="3"/>
      <c r="E531" s="3"/>
      <c r="F531" s="3"/>
      <c r="G531" s="3"/>
      <c r="H531" s="2"/>
      <c r="I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2.7" customHeight="1" x14ac:dyDescent="0.25">
      <c r="A532" s="3"/>
      <c r="B532" s="3"/>
      <c r="C532" s="3"/>
      <c r="D532" s="3"/>
      <c r="E532" s="3"/>
      <c r="F532" s="3"/>
      <c r="G532" s="3"/>
      <c r="H532" s="2"/>
      <c r="I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2.7" customHeight="1" x14ac:dyDescent="0.25">
      <c r="A533" s="3"/>
      <c r="B533" s="3"/>
      <c r="C533" s="3"/>
      <c r="D533" s="3"/>
      <c r="E533" s="3"/>
      <c r="F533" s="3"/>
      <c r="G533" s="3"/>
      <c r="H533" s="2"/>
      <c r="I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2.7" customHeight="1" x14ac:dyDescent="0.25">
      <c r="A534" s="3"/>
      <c r="B534" s="3"/>
      <c r="C534" s="3"/>
      <c r="D534" s="3"/>
      <c r="E534" s="3"/>
      <c r="F534" s="3"/>
      <c r="G534" s="3"/>
      <c r="H534" s="2"/>
      <c r="I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2.7" customHeight="1" x14ac:dyDescent="0.25">
      <c r="A535" s="3"/>
      <c r="B535" s="3"/>
      <c r="C535" s="3"/>
      <c r="D535" s="3"/>
      <c r="E535" s="3"/>
      <c r="F535" s="3"/>
      <c r="G535" s="3"/>
      <c r="H535" s="2"/>
      <c r="I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2.7" customHeight="1" x14ac:dyDescent="0.25">
      <c r="A536" s="3"/>
      <c r="B536" s="3"/>
      <c r="C536" s="3"/>
      <c r="D536" s="3"/>
      <c r="E536" s="3"/>
      <c r="F536" s="3"/>
      <c r="G536" s="3"/>
      <c r="H536" s="2"/>
      <c r="I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2.7" customHeight="1" x14ac:dyDescent="0.25">
      <c r="A537" s="3"/>
      <c r="B537" s="3"/>
      <c r="C537" s="3"/>
      <c r="D537" s="3"/>
      <c r="E537" s="3"/>
      <c r="F537" s="3"/>
      <c r="G537" s="3"/>
      <c r="H537" s="2"/>
      <c r="I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2.7" customHeight="1" x14ac:dyDescent="0.25">
      <c r="A538" s="3"/>
      <c r="B538" s="3"/>
      <c r="C538" s="3"/>
      <c r="D538" s="3"/>
      <c r="E538" s="3"/>
      <c r="F538" s="3"/>
      <c r="G538" s="3"/>
      <c r="H538" s="2"/>
      <c r="I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2.7" customHeight="1" x14ac:dyDescent="0.25">
      <c r="A539" s="3"/>
      <c r="B539" s="3"/>
      <c r="C539" s="3"/>
      <c r="D539" s="3"/>
      <c r="E539" s="3"/>
      <c r="F539" s="3"/>
      <c r="G539" s="3"/>
      <c r="H539" s="2"/>
      <c r="I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2.7" customHeight="1" x14ac:dyDescent="0.25">
      <c r="A540" s="3"/>
      <c r="B540" s="3"/>
      <c r="C540" s="3"/>
      <c r="D540" s="3"/>
      <c r="E540" s="3"/>
      <c r="F540" s="3"/>
      <c r="G540" s="3"/>
      <c r="H540" s="2"/>
      <c r="I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2.7" customHeight="1" x14ac:dyDescent="0.25">
      <c r="A541" s="3"/>
      <c r="B541" s="3"/>
      <c r="C541" s="3"/>
      <c r="D541" s="3"/>
      <c r="E541" s="3"/>
      <c r="F541" s="3"/>
      <c r="G541" s="3"/>
      <c r="H541" s="2"/>
      <c r="I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2.7" customHeight="1" x14ac:dyDescent="0.25">
      <c r="A542" s="3"/>
      <c r="B542" s="3"/>
      <c r="C542" s="3"/>
      <c r="D542" s="3"/>
      <c r="E542" s="3"/>
      <c r="F542" s="3"/>
      <c r="G542" s="3"/>
      <c r="H542" s="2"/>
      <c r="I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2.7" customHeight="1" x14ac:dyDescent="0.25">
      <c r="A543" s="3"/>
      <c r="B543" s="3"/>
      <c r="C543" s="3"/>
      <c r="D543" s="3"/>
      <c r="E543" s="3"/>
      <c r="F543" s="3"/>
      <c r="G543" s="3"/>
      <c r="H543" s="2"/>
      <c r="I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2.7" customHeight="1" x14ac:dyDescent="0.25">
      <c r="A544" s="3"/>
      <c r="B544" s="3"/>
      <c r="C544" s="3"/>
      <c r="D544" s="3"/>
      <c r="E544" s="3"/>
      <c r="F544" s="3"/>
      <c r="G544" s="3"/>
      <c r="H544" s="2"/>
      <c r="I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2.7" customHeight="1" x14ac:dyDescent="0.25">
      <c r="A545" s="3"/>
      <c r="B545" s="3"/>
      <c r="C545" s="3"/>
      <c r="D545" s="3"/>
      <c r="E545" s="3"/>
      <c r="F545" s="3"/>
      <c r="G545" s="3"/>
      <c r="H545" s="2"/>
      <c r="I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2.7" customHeight="1" x14ac:dyDescent="0.25">
      <c r="A546" s="3"/>
      <c r="B546" s="3"/>
      <c r="C546" s="3"/>
      <c r="D546" s="3"/>
      <c r="E546" s="3"/>
      <c r="F546" s="3"/>
      <c r="G546" s="3"/>
      <c r="H546" s="2"/>
      <c r="I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2.7" customHeight="1" x14ac:dyDescent="0.25">
      <c r="A547" s="3"/>
      <c r="B547" s="3"/>
      <c r="C547" s="3"/>
      <c r="D547" s="3"/>
      <c r="E547" s="3"/>
      <c r="F547" s="3"/>
      <c r="G547" s="3"/>
      <c r="H547" s="2"/>
      <c r="I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2.7" customHeight="1" x14ac:dyDescent="0.25">
      <c r="A548" s="3"/>
      <c r="B548" s="3"/>
      <c r="C548" s="3"/>
      <c r="D548" s="3"/>
      <c r="E548" s="3"/>
      <c r="F548" s="3"/>
      <c r="G548" s="3"/>
      <c r="H548" s="2"/>
      <c r="I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2.7" customHeight="1" x14ac:dyDescent="0.25">
      <c r="A549" s="3"/>
      <c r="B549" s="3"/>
      <c r="C549" s="3"/>
      <c r="D549" s="3"/>
      <c r="E549" s="3"/>
      <c r="F549" s="3"/>
      <c r="G549" s="3"/>
      <c r="H549" s="2"/>
      <c r="I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2.7" customHeight="1" x14ac:dyDescent="0.25">
      <c r="A550" s="3"/>
      <c r="B550" s="3"/>
      <c r="C550" s="3"/>
      <c r="D550" s="3"/>
      <c r="E550" s="3"/>
      <c r="F550" s="3"/>
      <c r="G550" s="3"/>
      <c r="H550" s="2"/>
      <c r="I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2.7" customHeight="1" x14ac:dyDescent="0.25">
      <c r="A551" s="3"/>
      <c r="B551" s="3"/>
      <c r="C551" s="3"/>
      <c r="D551" s="3"/>
      <c r="E551" s="3"/>
      <c r="F551" s="3"/>
      <c r="G551" s="3"/>
      <c r="H551" s="2"/>
      <c r="I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2.7" customHeight="1" x14ac:dyDescent="0.25">
      <c r="A552" s="3"/>
      <c r="B552" s="3"/>
      <c r="C552" s="3"/>
      <c r="D552" s="3"/>
      <c r="E552" s="3"/>
      <c r="F552" s="3"/>
      <c r="G552" s="3"/>
      <c r="H552" s="2"/>
      <c r="I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2.7" customHeight="1" x14ac:dyDescent="0.25">
      <c r="A553" s="3"/>
      <c r="B553" s="3"/>
      <c r="C553" s="3"/>
      <c r="D553" s="3"/>
      <c r="E553" s="3"/>
      <c r="F553" s="3"/>
      <c r="G553" s="3"/>
      <c r="H553" s="2"/>
      <c r="I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2.7" customHeight="1" x14ac:dyDescent="0.25">
      <c r="A554" s="3"/>
      <c r="B554" s="3"/>
      <c r="C554" s="3"/>
      <c r="D554" s="3"/>
      <c r="E554" s="3"/>
      <c r="F554" s="3"/>
      <c r="G554" s="3"/>
      <c r="H554" s="2"/>
      <c r="I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2.7" customHeight="1" x14ac:dyDescent="0.25">
      <c r="A555" s="3"/>
      <c r="B555" s="3"/>
      <c r="C555" s="3"/>
      <c r="D555" s="3"/>
      <c r="E555" s="3"/>
      <c r="F555" s="3"/>
      <c r="G555" s="3"/>
      <c r="H555" s="2"/>
      <c r="I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2.7" customHeight="1" x14ac:dyDescent="0.25">
      <c r="A556" s="3"/>
      <c r="B556" s="3"/>
      <c r="C556" s="3"/>
      <c r="D556" s="3"/>
      <c r="E556" s="3"/>
      <c r="F556" s="3"/>
      <c r="G556" s="3"/>
      <c r="H556" s="2"/>
      <c r="I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2.7" customHeight="1" x14ac:dyDescent="0.25">
      <c r="A557" s="3"/>
      <c r="B557" s="3"/>
      <c r="C557" s="3"/>
      <c r="D557" s="3"/>
      <c r="E557" s="3"/>
      <c r="F557" s="3"/>
      <c r="G557" s="3"/>
      <c r="H557" s="2"/>
      <c r="I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2.7" customHeight="1" x14ac:dyDescent="0.25">
      <c r="A558" s="3"/>
      <c r="B558" s="3"/>
      <c r="C558" s="3"/>
      <c r="D558" s="3"/>
      <c r="E558" s="3"/>
      <c r="F558" s="3"/>
      <c r="G558" s="3"/>
      <c r="H558" s="2"/>
      <c r="I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2.7" customHeight="1" x14ac:dyDescent="0.25">
      <c r="A559" s="3"/>
      <c r="B559" s="3"/>
      <c r="C559" s="3"/>
      <c r="D559" s="3"/>
      <c r="E559" s="3"/>
      <c r="F559" s="3"/>
      <c r="G559" s="3"/>
      <c r="H559" s="2"/>
      <c r="I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2.7" customHeight="1" x14ac:dyDescent="0.25">
      <c r="A560" s="3"/>
      <c r="B560" s="3"/>
      <c r="C560" s="3"/>
      <c r="D560" s="3"/>
      <c r="E560" s="3"/>
      <c r="F560" s="3"/>
      <c r="G560" s="3"/>
      <c r="H560" s="2"/>
      <c r="I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2.7" customHeight="1" x14ac:dyDescent="0.25">
      <c r="A561" s="3"/>
      <c r="B561" s="3"/>
      <c r="C561" s="3"/>
      <c r="D561" s="3"/>
      <c r="E561" s="3"/>
      <c r="F561" s="3"/>
      <c r="G561" s="3"/>
      <c r="H561" s="2"/>
      <c r="I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2.7" customHeight="1" x14ac:dyDescent="0.25">
      <c r="A562" s="3"/>
      <c r="B562" s="3"/>
      <c r="C562" s="3"/>
      <c r="D562" s="3"/>
      <c r="E562" s="3"/>
      <c r="F562" s="3"/>
      <c r="G562" s="3"/>
      <c r="H562" s="2"/>
      <c r="I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2.7" customHeight="1" x14ac:dyDescent="0.25">
      <c r="A563" s="3"/>
      <c r="B563" s="3"/>
      <c r="C563" s="3"/>
      <c r="D563" s="3"/>
      <c r="E563" s="3"/>
      <c r="F563" s="3"/>
      <c r="G563" s="3"/>
      <c r="H563" s="2"/>
      <c r="I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2.7" customHeight="1" x14ac:dyDescent="0.25">
      <c r="A564" s="3"/>
      <c r="B564" s="3"/>
      <c r="C564" s="3"/>
      <c r="D564" s="3"/>
      <c r="E564" s="3"/>
      <c r="F564" s="3"/>
      <c r="G564" s="3"/>
      <c r="H564" s="2"/>
      <c r="I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2.7" customHeight="1" x14ac:dyDescent="0.25">
      <c r="A565" s="3"/>
      <c r="B565" s="3"/>
      <c r="C565" s="3"/>
      <c r="D565" s="3"/>
      <c r="E565" s="3"/>
      <c r="F565" s="3"/>
      <c r="G565" s="3"/>
      <c r="H565" s="2"/>
      <c r="I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2.7" customHeight="1" x14ac:dyDescent="0.25">
      <c r="A566" s="3"/>
      <c r="B566" s="3"/>
      <c r="C566" s="3"/>
      <c r="D566" s="3"/>
      <c r="E566" s="3"/>
      <c r="F566" s="3"/>
      <c r="G566" s="3"/>
      <c r="H566" s="2"/>
      <c r="I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2.7" customHeight="1" x14ac:dyDescent="0.25">
      <c r="A567" s="3"/>
      <c r="B567" s="3"/>
      <c r="C567" s="3"/>
      <c r="D567" s="3"/>
      <c r="E567" s="3"/>
      <c r="F567" s="3"/>
      <c r="G567" s="3"/>
      <c r="H567" s="2"/>
      <c r="I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2.7" customHeight="1" x14ac:dyDescent="0.25">
      <c r="A568" s="3"/>
      <c r="B568" s="3"/>
      <c r="C568" s="3"/>
      <c r="D568" s="3"/>
      <c r="E568" s="3"/>
      <c r="F568" s="3"/>
      <c r="G568" s="3"/>
      <c r="H568" s="2"/>
      <c r="I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2.7" customHeight="1" x14ac:dyDescent="0.25">
      <c r="A569" s="3"/>
      <c r="B569" s="3"/>
      <c r="C569" s="3"/>
      <c r="D569" s="3"/>
      <c r="E569" s="3"/>
      <c r="F569" s="3"/>
      <c r="G569" s="3"/>
      <c r="H569" s="2"/>
      <c r="I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2.7" customHeight="1" x14ac:dyDescent="0.25">
      <c r="A570" s="3"/>
      <c r="B570" s="3"/>
      <c r="C570" s="3"/>
      <c r="D570" s="3"/>
      <c r="E570" s="3"/>
      <c r="F570" s="3"/>
      <c r="G570" s="3"/>
      <c r="H570" s="2"/>
      <c r="I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2.7" customHeight="1" x14ac:dyDescent="0.25">
      <c r="A571" s="3"/>
      <c r="B571" s="3"/>
      <c r="C571" s="3"/>
      <c r="D571" s="3"/>
      <c r="E571" s="3"/>
      <c r="F571" s="3"/>
      <c r="G571" s="3"/>
      <c r="H571" s="2"/>
      <c r="I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2.7" customHeight="1" x14ac:dyDescent="0.25">
      <c r="A572" s="3"/>
      <c r="B572" s="3"/>
      <c r="C572" s="3"/>
      <c r="D572" s="3"/>
      <c r="E572" s="3"/>
      <c r="F572" s="3"/>
      <c r="G572" s="3"/>
      <c r="H572" s="2"/>
      <c r="I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2.7" customHeight="1" x14ac:dyDescent="0.25">
      <c r="A573" s="3"/>
      <c r="B573" s="3"/>
      <c r="C573" s="3"/>
      <c r="D573" s="3"/>
      <c r="E573" s="3"/>
      <c r="F573" s="3"/>
      <c r="G573" s="3"/>
      <c r="H573" s="2"/>
      <c r="I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2.7" customHeight="1" x14ac:dyDescent="0.25">
      <c r="A574" s="3"/>
      <c r="B574" s="3"/>
      <c r="C574" s="3"/>
      <c r="D574" s="3"/>
      <c r="E574" s="3"/>
      <c r="F574" s="3"/>
      <c r="G574" s="3"/>
      <c r="H574" s="2"/>
      <c r="I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2.7" customHeight="1" x14ac:dyDescent="0.25">
      <c r="A575" s="3"/>
      <c r="B575" s="3"/>
      <c r="C575" s="3"/>
      <c r="D575" s="3"/>
      <c r="E575" s="3"/>
      <c r="F575" s="3"/>
      <c r="G575" s="3"/>
      <c r="H575" s="2"/>
      <c r="I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2.7" customHeight="1" x14ac:dyDescent="0.25">
      <c r="A576" s="3"/>
      <c r="B576" s="3"/>
      <c r="C576" s="3"/>
      <c r="D576" s="3"/>
      <c r="E576" s="3"/>
      <c r="F576" s="3"/>
      <c r="G576" s="3"/>
      <c r="H576" s="2"/>
      <c r="I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2.7" customHeight="1" x14ac:dyDescent="0.25">
      <c r="A577" s="3"/>
      <c r="B577" s="3"/>
      <c r="C577" s="3"/>
      <c r="D577" s="3"/>
      <c r="E577" s="3"/>
      <c r="F577" s="3"/>
      <c r="G577" s="3"/>
      <c r="H577" s="2"/>
      <c r="I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2.7" customHeight="1" x14ac:dyDescent="0.25">
      <c r="A578" s="3"/>
      <c r="B578" s="3"/>
      <c r="C578" s="3"/>
      <c r="D578" s="3"/>
      <c r="E578" s="3"/>
      <c r="F578" s="3"/>
      <c r="G578" s="3"/>
      <c r="H578" s="2"/>
      <c r="I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2.7" customHeight="1" x14ac:dyDescent="0.25">
      <c r="A579" s="3"/>
      <c r="B579" s="3"/>
      <c r="C579" s="3"/>
      <c r="D579" s="3"/>
      <c r="E579" s="3"/>
      <c r="F579" s="3"/>
      <c r="G579" s="3"/>
      <c r="H579" s="2"/>
      <c r="I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2.7" customHeight="1" x14ac:dyDescent="0.25">
      <c r="A580" s="3"/>
      <c r="B580" s="3"/>
      <c r="C580" s="3"/>
      <c r="D580" s="3"/>
      <c r="E580" s="3"/>
      <c r="F580" s="3"/>
      <c r="G580" s="3"/>
      <c r="H580" s="2"/>
      <c r="I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2.7" customHeight="1" x14ac:dyDescent="0.25">
      <c r="A581" s="3"/>
      <c r="B581" s="3"/>
      <c r="C581" s="3"/>
      <c r="D581" s="3"/>
      <c r="E581" s="3"/>
      <c r="F581" s="3"/>
      <c r="G581" s="3"/>
      <c r="H581" s="2"/>
      <c r="I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2.7" customHeight="1" x14ac:dyDescent="0.25">
      <c r="A582" s="3"/>
      <c r="B582" s="3"/>
      <c r="C582" s="3"/>
      <c r="D582" s="3"/>
      <c r="E582" s="3"/>
      <c r="F582" s="3"/>
      <c r="G582" s="3"/>
      <c r="H582" s="2"/>
      <c r="I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2.7" customHeight="1" x14ac:dyDescent="0.25">
      <c r="A583" s="3"/>
      <c r="B583" s="3"/>
      <c r="C583" s="3"/>
      <c r="D583" s="3"/>
      <c r="E583" s="3"/>
      <c r="F583" s="3"/>
      <c r="G583" s="3"/>
      <c r="H583" s="2"/>
      <c r="I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2.7" customHeight="1" x14ac:dyDescent="0.25">
      <c r="A584" s="3"/>
      <c r="B584" s="3"/>
      <c r="C584" s="3"/>
      <c r="D584" s="3"/>
      <c r="E584" s="3"/>
      <c r="F584" s="3"/>
      <c r="G584" s="3"/>
      <c r="H584" s="2"/>
      <c r="I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2.7" customHeight="1" x14ac:dyDescent="0.25">
      <c r="A585" s="3"/>
      <c r="B585" s="3"/>
      <c r="C585" s="3"/>
      <c r="D585" s="3"/>
      <c r="E585" s="3"/>
      <c r="F585" s="3"/>
      <c r="G585" s="3"/>
      <c r="H585" s="2"/>
      <c r="I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2.7" customHeight="1" x14ac:dyDescent="0.25">
      <c r="A586" s="3"/>
      <c r="B586" s="3"/>
      <c r="C586" s="3"/>
      <c r="D586" s="3"/>
      <c r="E586" s="3"/>
      <c r="F586" s="3"/>
      <c r="G586" s="3"/>
      <c r="H586" s="2"/>
      <c r="I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2.7" customHeight="1" x14ac:dyDescent="0.25">
      <c r="A587" s="3"/>
      <c r="B587" s="3"/>
      <c r="C587" s="3"/>
      <c r="D587" s="3"/>
      <c r="E587" s="3"/>
      <c r="F587" s="3"/>
      <c r="G587" s="3"/>
      <c r="H587" s="2"/>
      <c r="I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2.7" customHeight="1" x14ac:dyDescent="0.25">
      <c r="A588" s="3"/>
      <c r="B588" s="3"/>
      <c r="C588" s="3"/>
      <c r="D588" s="3"/>
      <c r="E588" s="3"/>
      <c r="F588" s="3"/>
      <c r="G588" s="3"/>
      <c r="H588" s="2"/>
      <c r="I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2.7" customHeight="1" x14ac:dyDescent="0.25">
      <c r="A589" s="3"/>
      <c r="B589" s="3"/>
      <c r="C589" s="3"/>
      <c r="D589" s="3"/>
      <c r="E589" s="3"/>
      <c r="F589" s="3"/>
      <c r="G589" s="3"/>
      <c r="H589" s="2"/>
      <c r="I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2.7" customHeight="1" x14ac:dyDescent="0.25">
      <c r="A590" s="3"/>
      <c r="B590" s="3"/>
      <c r="C590" s="3"/>
      <c r="D590" s="3"/>
      <c r="E590" s="3"/>
      <c r="F590" s="3"/>
      <c r="G590" s="3"/>
      <c r="H590" s="2"/>
      <c r="I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2.7" customHeight="1" x14ac:dyDescent="0.25">
      <c r="A591" s="3"/>
      <c r="B591" s="3"/>
      <c r="C591" s="3"/>
      <c r="D591" s="3"/>
      <c r="E591" s="3"/>
      <c r="F591" s="3"/>
      <c r="G591" s="3"/>
      <c r="H591" s="2"/>
      <c r="I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2.7" customHeight="1" x14ac:dyDescent="0.25">
      <c r="A592" s="3"/>
      <c r="B592" s="3"/>
      <c r="C592" s="3"/>
      <c r="D592" s="3"/>
      <c r="E592" s="3"/>
      <c r="F592" s="3"/>
      <c r="G592" s="3"/>
      <c r="H592" s="2"/>
      <c r="I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2.7" customHeight="1" x14ac:dyDescent="0.25">
      <c r="A593" s="3"/>
      <c r="B593" s="3"/>
      <c r="C593" s="3"/>
      <c r="D593" s="3"/>
      <c r="E593" s="3"/>
      <c r="F593" s="3"/>
      <c r="G593" s="3"/>
      <c r="H593" s="2"/>
      <c r="I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2.7" customHeight="1" x14ac:dyDescent="0.25">
      <c r="A594" s="3"/>
      <c r="B594" s="3"/>
      <c r="C594" s="3"/>
      <c r="D594" s="3"/>
      <c r="E594" s="3"/>
      <c r="F594" s="3"/>
      <c r="G594" s="3"/>
      <c r="H594" s="2"/>
      <c r="I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2.7" customHeight="1" x14ac:dyDescent="0.25">
      <c r="A595" s="3"/>
      <c r="B595" s="3"/>
      <c r="C595" s="3"/>
      <c r="D595" s="3"/>
      <c r="E595" s="3"/>
      <c r="F595" s="3"/>
      <c r="G595" s="3"/>
      <c r="H595" s="2"/>
      <c r="I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2.7" customHeight="1" x14ac:dyDescent="0.25">
      <c r="A596" s="3"/>
      <c r="B596" s="3"/>
      <c r="C596" s="3"/>
      <c r="D596" s="3"/>
      <c r="E596" s="3"/>
      <c r="F596" s="3"/>
      <c r="G596" s="3"/>
      <c r="H596" s="2"/>
      <c r="I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2.7" customHeight="1" x14ac:dyDescent="0.25">
      <c r="A597" s="3"/>
      <c r="B597" s="3"/>
      <c r="C597" s="3"/>
      <c r="D597" s="3"/>
      <c r="E597" s="3"/>
      <c r="F597" s="3"/>
      <c r="G597" s="3"/>
      <c r="H597" s="2"/>
      <c r="I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2.7" customHeight="1" x14ac:dyDescent="0.25">
      <c r="A598" s="3"/>
      <c r="B598" s="3"/>
      <c r="C598" s="3"/>
      <c r="D598" s="3"/>
      <c r="E598" s="3"/>
      <c r="F598" s="3"/>
      <c r="G598" s="3"/>
      <c r="H598" s="2"/>
      <c r="I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2.7" customHeight="1" x14ac:dyDescent="0.25">
      <c r="A599" s="3"/>
      <c r="B599" s="3"/>
      <c r="C599" s="3"/>
      <c r="D599" s="3"/>
      <c r="E599" s="3"/>
      <c r="F599" s="3"/>
      <c r="G599" s="3"/>
      <c r="H599" s="2"/>
      <c r="I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2.7" customHeight="1" x14ac:dyDescent="0.25">
      <c r="A600" s="3"/>
      <c r="B600" s="3"/>
      <c r="C600" s="3"/>
      <c r="D600" s="3"/>
      <c r="E600" s="3"/>
      <c r="F600" s="3"/>
      <c r="G600" s="3"/>
      <c r="H600" s="2"/>
      <c r="I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2.7" customHeight="1" x14ac:dyDescent="0.25">
      <c r="A601" s="3"/>
      <c r="B601" s="3"/>
      <c r="C601" s="3"/>
      <c r="D601" s="3"/>
      <c r="E601" s="3"/>
      <c r="F601" s="3"/>
      <c r="G601" s="3"/>
      <c r="H601" s="2"/>
      <c r="I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2.7" customHeight="1" x14ac:dyDescent="0.25">
      <c r="A602" s="3"/>
      <c r="B602" s="3"/>
      <c r="C602" s="3"/>
      <c r="D602" s="3"/>
      <c r="E602" s="3"/>
      <c r="F602" s="3"/>
      <c r="G602" s="3"/>
      <c r="H602" s="2"/>
      <c r="I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2.7" customHeight="1" x14ac:dyDescent="0.25">
      <c r="A603" s="3"/>
      <c r="B603" s="3"/>
      <c r="C603" s="3"/>
      <c r="D603" s="3"/>
      <c r="E603" s="3"/>
      <c r="F603" s="3"/>
      <c r="G603" s="3"/>
      <c r="H603" s="2"/>
      <c r="I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2.7" customHeight="1" x14ac:dyDescent="0.25">
      <c r="A604" s="3"/>
      <c r="B604" s="3"/>
      <c r="C604" s="3"/>
      <c r="D604" s="3"/>
      <c r="E604" s="3"/>
      <c r="F604" s="3"/>
      <c r="G604" s="3"/>
      <c r="H604" s="2"/>
      <c r="I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2.7" customHeight="1" x14ac:dyDescent="0.25">
      <c r="A605" s="3"/>
      <c r="B605" s="3"/>
      <c r="C605" s="3"/>
      <c r="D605" s="3"/>
      <c r="E605" s="3"/>
      <c r="F605" s="3"/>
      <c r="G605" s="3"/>
      <c r="H605" s="2"/>
      <c r="I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2.7" customHeight="1" x14ac:dyDescent="0.25">
      <c r="A606" s="3"/>
      <c r="B606" s="3"/>
      <c r="C606" s="3"/>
      <c r="D606" s="3"/>
      <c r="E606" s="3"/>
      <c r="F606" s="3"/>
      <c r="G606" s="3"/>
      <c r="H606" s="2"/>
      <c r="I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2.7" customHeight="1" x14ac:dyDescent="0.25">
      <c r="A607" s="3"/>
      <c r="B607" s="3"/>
      <c r="C607" s="3"/>
      <c r="D607" s="3"/>
      <c r="E607" s="3"/>
      <c r="F607" s="3"/>
      <c r="G607" s="3"/>
      <c r="H607" s="2"/>
      <c r="I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2.7" customHeight="1" x14ac:dyDescent="0.25">
      <c r="A608" s="3"/>
      <c r="B608" s="3"/>
      <c r="C608" s="3"/>
      <c r="D608" s="3"/>
      <c r="E608" s="3"/>
      <c r="F608" s="3"/>
      <c r="G608" s="3"/>
      <c r="H608" s="2"/>
      <c r="I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2.7" customHeight="1" x14ac:dyDescent="0.25">
      <c r="A609" s="3"/>
      <c r="B609" s="3"/>
      <c r="C609" s="3"/>
      <c r="D609" s="3"/>
      <c r="E609" s="3"/>
      <c r="F609" s="3"/>
      <c r="G609" s="3"/>
      <c r="H609" s="2"/>
      <c r="I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2.7" customHeight="1" x14ac:dyDescent="0.25">
      <c r="A610" s="3"/>
      <c r="B610" s="3"/>
      <c r="C610" s="3"/>
      <c r="D610" s="3"/>
      <c r="E610" s="3"/>
      <c r="F610" s="3"/>
      <c r="G610" s="3"/>
      <c r="H610" s="2"/>
      <c r="I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2.7" customHeight="1" x14ac:dyDescent="0.25">
      <c r="A611" s="3"/>
      <c r="B611" s="3"/>
      <c r="C611" s="3"/>
      <c r="D611" s="3"/>
      <c r="E611" s="3"/>
      <c r="F611" s="3"/>
      <c r="G611" s="3"/>
      <c r="H611" s="2"/>
      <c r="I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2.7" customHeight="1" x14ac:dyDescent="0.25">
      <c r="A612" s="3"/>
      <c r="B612" s="3"/>
      <c r="C612" s="3"/>
      <c r="D612" s="3"/>
      <c r="E612" s="3"/>
      <c r="F612" s="3"/>
      <c r="G612" s="3"/>
      <c r="H612" s="2"/>
      <c r="I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2.7" customHeight="1" x14ac:dyDescent="0.25">
      <c r="A613" s="3"/>
      <c r="B613" s="3"/>
      <c r="C613" s="3"/>
      <c r="D613" s="3"/>
      <c r="E613" s="3"/>
      <c r="F613" s="3"/>
      <c r="G613" s="3"/>
      <c r="H613" s="2"/>
      <c r="I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2.7" customHeight="1" x14ac:dyDescent="0.25">
      <c r="A614" s="3"/>
      <c r="B614" s="3"/>
      <c r="C614" s="3"/>
      <c r="D614" s="3"/>
      <c r="E614" s="3"/>
      <c r="F614" s="3"/>
      <c r="G614" s="3"/>
      <c r="H614" s="2"/>
      <c r="I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2.7" customHeight="1" x14ac:dyDescent="0.25">
      <c r="A615" s="3"/>
      <c r="B615" s="3"/>
      <c r="C615" s="3"/>
      <c r="D615" s="3"/>
      <c r="E615" s="3"/>
      <c r="F615" s="3"/>
      <c r="G615" s="3"/>
      <c r="H615" s="2"/>
      <c r="I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2.7" customHeight="1" x14ac:dyDescent="0.25">
      <c r="A616" s="3"/>
      <c r="B616" s="3"/>
      <c r="C616" s="3"/>
      <c r="D616" s="3"/>
      <c r="E616" s="3"/>
      <c r="F616" s="3"/>
      <c r="G616" s="3"/>
      <c r="H616" s="2"/>
      <c r="I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2.7" customHeight="1" x14ac:dyDescent="0.25">
      <c r="A617" s="3"/>
      <c r="B617" s="3"/>
      <c r="C617" s="3"/>
      <c r="D617" s="3"/>
      <c r="E617" s="3"/>
      <c r="F617" s="3"/>
      <c r="G617" s="3"/>
      <c r="H617" s="2"/>
      <c r="I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2.7" customHeight="1" x14ac:dyDescent="0.25">
      <c r="A618" s="3"/>
      <c r="B618" s="3"/>
      <c r="C618" s="3"/>
      <c r="D618" s="3"/>
      <c r="E618" s="3"/>
      <c r="F618" s="3"/>
      <c r="G618" s="3"/>
      <c r="H618" s="2"/>
      <c r="I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2.7" customHeight="1" x14ac:dyDescent="0.25">
      <c r="A619" s="3"/>
      <c r="B619" s="3"/>
      <c r="C619" s="3"/>
      <c r="D619" s="3"/>
      <c r="E619" s="3"/>
      <c r="F619" s="3"/>
      <c r="G619" s="3"/>
      <c r="H619" s="2"/>
      <c r="I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2.7" customHeight="1" x14ac:dyDescent="0.25">
      <c r="A620" s="3"/>
      <c r="B620" s="3"/>
      <c r="C620" s="3"/>
      <c r="D620" s="3"/>
      <c r="E620" s="3"/>
      <c r="F620" s="3"/>
      <c r="G620" s="3"/>
      <c r="H620" s="2"/>
      <c r="I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2.7" customHeight="1" x14ac:dyDescent="0.25">
      <c r="A621" s="3"/>
      <c r="B621" s="3"/>
      <c r="C621" s="3"/>
      <c r="D621" s="3"/>
      <c r="E621" s="3"/>
      <c r="F621" s="3"/>
      <c r="G621" s="3"/>
      <c r="H621" s="2"/>
      <c r="I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2.7" customHeight="1" x14ac:dyDescent="0.25">
      <c r="A622" s="3"/>
      <c r="B622" s="3"/>
      <c r="C622" s="3"/>
      <c r="D622" s="3"/>
      <c r="E622" s="3"/>
      <c r="F622" s="3"/>
      <c r="G622" s="3"/>
      <c r="H622" s="2"/>
      <c r="I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2.7" customHeight="1" x14ac:dyDescent="0.25">
      <c r="A623" s="3"/>
      <c r="B623" s="3"/>
      <c r="C623" s="3"/>
      <c r="D623" s="3"/>
      <c r="E623" s="3"/>
      <c r="F623" s="3"/>
      <c r="G623" s="3"/>
      <c r="H623" s="2"/>
      <c r="I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2.7" customHeight="1" x14ac:dyDescent="0.25">
      <c r="A624" s="3"/>
      <c r="B624" s="3"/>
      <c r="C624" s="3"/>
      <c r="D624" s="3"/>
      <c r="E624" s="3"/>
      <c r="F624" s="3"/>
      <c r="G624" s="3"/>
      <c r="H624" s="2"/>
      <c r="I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2.7" customHeight="1" x14ac:dyDescent="0.25">
      <c r="A625" s="3"/>
      <c r="B625" s="3"/>
      <c r="C625" s="3"/>
      <c r="D625" s="3"/>
      <c r="E625" s="3"/>
      <c r="F625" s="3"/>
      <c r="G625" s="3"/>
      <c r="H625" s="2"/>
      <c r="I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2.7" customHeight="1" x14ac:dyDescent="0.25">
      <c r="A626" s="3"/>
      <c r="B626" s="3"/>
      <c r="C626" s="3"/>
      <c r="D626" s="3"/>
      <c r="E626" s="3"/>
      <c r="F626" s="3"/>
      <c r="G626" s="3"/>
      <c r="H626" s="2"/>
      <c r="I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2.7" customHeight="1" x14ac:dyDescent="0.25">
      <c r="A627" s="3"/>
      <c r="B627" s="3"/>
      <c r="C627" s="3"/>
      <c r="D627" s="3"/>
      <c r="E627" s="3"/>
      <c r="F627" s="3"/>
      <c r="G627" s="3"/>
      <c r="H627" s="2"/>
      <c r="I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2.7" customHeight="1" x14ac:dyDescent="0.25">
      <c r="A628" s="3"/>
      <c r="B628" s="3"/>
      <c r="C628" s="3"/>
      <c r="D628" s="3"/>
      <c r="E628" s="3"/>
      <c r="F628" s="3"/>
      <c r="G628" s="3"/>
      <c r="H628" s="2"/>
      <c r="I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2.7" customHeight="1" x14ac:dyDescent="0.25">
      <c r="A629" s="3"/>
      <c r="B629" s="3"/>
      <c r="C629" s="3"/>
      <c r="D629" s="3"/>
      <c r="E629" s="3"/>
      <c r="F629" s="3"/>
      <c r="G629" s="3"/>
      <c r="H629" s="2"/>
      <c r="I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2.7" customHeight="1" x14ac:dyDescent="0.25">
      <c r="A630" s="3"/>
      <c r="B630" s="3"/>
      <c r="C630" s="3"/>
      <c r="D630" s="3"/>
      <c r="E630" s="3"/>
      <c r="F630" s="3"/>
      <c r="G630" s="3"/>
      <c r="H630" s="2"/>
      <c r="I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2.7" customHeight="1" x14ac:dyDescent="0.25">
      <c r="A631" s="3"/>
      <c r="B631" s="3"/>
      <c r="C631" s="3"/>
      <c r="D631" s="3"/>
      <c r="E631" s="3"/>
      <c r="F631" s="3"/>
      <c r="G631" s="3"/>
      <c r="H631" s="2"/>
      <c r="I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2.7" customHeight="1" x14ac:dyDescent="0.25">
      <c r="A632" s="3"/>
      <c r="B632" s="3"/>
      <c r="C632" s="3"/>
      <c r="D632" s="3"/>
      <c r="E632" s="3"/>
      <c r="F632" s="3"/>
      <c r="G632" s="3"/>
      <c r="H632" s="2"/>
      <c r="I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2.7" customHeight="1" x14ac:dyDescent="0.25">
      <c r="A633" s="3"/>
      <c r="B633" s="3"/>
      <c r="C633" s="3"/>
      <c r="D633" s="3"/>
      <c r="E633" s="3"/>
      <c r="F633" s="3"/>
      <c r="G633" s="3"/>
      <c r="H633" s="2"/>
      <c r="I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2.7" customHeight="1" x14ac:dyDescent="0.25">
      <c r="A634" s="3"/>
      <c r="B634" s="3"/>
      <c r="C634" s="3"/>
      <c r="D634" s="3"/>
      <c r="E634" s="3"/>
      <c r="F634" s="3"/>
      <c r="G634" s="3"/>
      <c r="H634" s="2"/>
      <c r="I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2.7" customHeight="1" x14ac:dyDescent="0.25">
      <c r="A635" s="3"/>
      <c r="B635" s="3"/>
      <c r="C635" s="3"/>
      <c r="D635" s="3"/>
      <c r="E635" s="3"/>
      <c r="F635" s="3"/>
      <c r="G635" s="3"/>
      <c r="H635" s="2"/>
      <c r="I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2.7" customHeight="1" x14ac:dyDescent="0.25">
      <c r="A636" s="3"/>
      <c r="B636" s="3"/>
      <c r="C636" s="3"/>
      <c r="D636" s="3"/>
      <c r="E636" s="3"/>
      <c r="F636" s="3"/>
      <c r="G636" s="3"/>
      <c r="H636" s="2"/>
      <c r="I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2.7" customHeight="1" x14ac:dyDescent="0.25">
      <c r="A637" s="3"/>
      <c r="B637" s="3"/>
      <c r="C637" s="3"/>
      <c r="D637" s="3"/>
      <c r="E637" s="3"/>
      <c r="F637" s="3"/>
      <c r="G637" s="3"/>
      <c r="H637" s="2"/>
      <c r="I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2.7" customHeight="1" x14ac:dyDescent="0.25">
      <c r="A638" s="3"/>
      <c r="B638" s="3"/>
      <c r="C638" s="3"/>
      <c r="D638" s="3"/>
      <c r="E638" s="3"/>
      <c r="F638" s="3"/>
      <c r="G638" s="3"/>
      <c r="H638" s="2"/>
      <c r="I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2.7" customHeight="1" x14ac:dyDescent="0.25">
      <c r="A639" s="3"/>
      <c r="B639" s="3"/>
      <c r="C639" s="3"/>
      <c r="D639" s="3"/>
      <c r="E639" s="3"/>
      <c r="F639" s="3"/>
      <c r="G639" s="3"/>
      <c r="H639" s="2"/>
      <c r="I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2.7" customHeight="1" x14ac:dyDescent="0.25">
      <c r="A640" s="3"/>
      <c r="B640" s="3"/>
      <c r="C640" s="3"/>
      <c r="D640" s="3"/>
      <c r="E640" s="3"/>
      <c r="F640" s="3"/>
      <c r="G640" s="3"/>
      <c r="H640" s="2"/>
      <c r="I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2.7" customHeight="1" x14ac:dyDescent="0.25">
      <c r="A641" s="3"/>
      <c r="B641" s="3"/>
      <c r="C641" s="3"/>
      <c r="D641" s="3"/>
      <c r="E641" s="3"/>
      <c r="F641" s="3"/>
      <c r="G641" s="3"/>
      <c r="H641" s="2"/>
      <c r="I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2.7" customHeight="1" x14ac:dyDescent="0.25">
      <c r="A642" s="3"/>
      <c r="B642" s="3"/>
      <c r="C642" s="3"/>
      <c r="D642" s="3"/>
      <c r="E642" s="3"/>
      <c r="F642" s="3"/>
      <c r="G642" s="3"/>
      <c r="H642" s="2"/>
      <c r="I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2.7" customHeight="1" x14ac:dyDescent="0.25">
      <c r="A643" s="3"/>
      <c r="B643" s="3"/>
      <c r="C643" s="3"/>
      <c r="D643" s="3"/>
      <c r="E643" s="3"/>
      <c r="F643" s="3"/>
      <c r="G643" s="3"/>
      <c r="H643" s="2"/>
      <c r="I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2.7" customHeight="1" x14ac:dyDescent="0.25">
      <c r="A644" s="3"/>
      <c r="B644" s="3"/>
      <c r="C644" s="3"/>
      <c r="D644" s="3"/>
      <c r="E644" s="3"/>
      <c r="F644" s="3"/>
      <c r="G644" s="3"/>
      <c r="H644" s="2"/>
      <c r="I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2.7" customHeight="1" x14ac:dyDescent="0.25">
      <c r="A645" s="3"/>
      <c r="B645" s="3"/>
      <c r="C645" s="3"/>
      <c r="D645" s="3"/>
      <c r="E645" s="3"/>
      <c r="F645" s="3"/>
      <c r="G645" s="3"/>
      <c r="H645" s="2"/>
      <c r="I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2.7" customHeight="1" x14ac:dyDescent="0.25">
      <c r="A646" s="3"/>
      <c r="B646" s="3"/>
      <c r="C646" s="3"/>
      <c r="D646" s="3"/>
      <c r="E646" s="3"/>
      <c r="F646" s="3"/>
      <c r="G646" s="3"/>
      <c r="H646" s="2"/>
      <c r="I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2.7" customHeight="1" x14ac:dyDescent="0.25">
      <c r="A647" s="3"/>
      <c r="B647" s="3"/>
      <c r="C647" s="3"/>
      <c r="D647" s="3"/>
      <c r="E647" s="3"/>
      <c r="F647" s="3"/>
      <c r="G647" s="3"/>
      <c r="H647" s="2"/>
      <c r="I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2.7" customHeight="1" x14ac:dyDescent="0.25">
      <c r="A648" s="3"/>
      <c r="B648" s="3"/>
      <c r="C648" s="3"/>
      <c r="D648" s="3"/>
      <c r="E648" s="3"/>
      <c r="F648" s="3"/>
      <c r="G648" s="3"/>
      <c r="H648" s="2"/>
      <c r="I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2.7" customHeight="1" x14ac:dyDescent="0.25">
      <c r="A649" s="3"/>
      <c r="B649" s="3"/>
      <c r="C649" s="3"/>
      <c r="D649" s="3"/>
      <c r="E649" s="3"/>
      <c r="F649" s="3"/>
      <c r="G649" s="3"/>
      <c r="H649" s="2"/>
      <c r="I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2.7" customHeight="1" x14ac:dyDescent="0.25">
      <c r="A650" s="3"/>
      <c r="B650" s="3"/>
      <c r="C650" s="3"/>
      <c r="D650" s="3"/>
      <c r="E650" s="3"/>
      <c r="F650" s="3"/>
      <c r="G650" s="3"/>
      <c r="H650" s="2"/>
      <c r="I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2.7" customHeight="1" x14ac:dyDescent="0.25">
      <c r="A651" s="3"/>
      <c r="B651" s="3"/>
      <c r="C651" s="3"/>
      <c r="D651" s="3"/>
      <c r="E651" s="3"/>
      <c r="F651" s="3"/>
      <c r="G651" s="3"/>
      <c r="H651" s="2"/>
      <c r="I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2.7" customHeight="1" x14ac:dyDescent="0.25">
      <c r="A652" s="3"/>
      <c r="B652" s="3"/>
      <c r="C652" s="3"/>
      <c r="D652" s="3"/>
      <c r="E652" s="3"/>
      <c r="F652" s="3"/>
      <c r="G652" s="3"/>
      <c r="H652" s="2"/>
      <c r="I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2.7" customHeight="1" x14ac:dyDescent="0.25">
      <c r="A653" s="3"/>
      <c r="B653" s="3"/>
      <c r="C653" s="3"/>
      <c r="D653" s="3"/>
      <c r="E653" s="3"/>
      <c r="F653" s="3"/>
      <c r="G653" s="3"/>
      <c r="H653" s="2"/>
      <c r="I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2.7" customHeight="1" x14ac:dyDescent="0.25">
      <c r="A654" s="3"/>
      <c r="B654" s="3"/>
      <c r="C654" s="3"/>
      <c r="D654" s="3"/>
      <c r="E654" s="3"/>
      <c r="F654" s="3"/>
      <c r="G654" s="3"/>
      <c r="H654" s="2"/>
      <c r="I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2.7" customHeight="1" x14ac:dyDescent="0.25">
      <c r="A655" s="3"/>
      <c r="B655" s="3"/>
      <c r="C655" s="3"/>
      <c r="D655" s="3"/>
      <c r="E655" s="3"/>
      <c r="F655" s="3"/>
      <c r="G655" s="3"/>
      <c r="H655" s="2"/>
      <c r="I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2.7" customHeight="1" x14ac:dyDescent="0.25">
      <c r="A656" s="3"/>
      <c r="B656" s="3"/>
      <c r="C656" s="3"/>
      <c r="D656" s="3"/>
      <c r="E656" s="3"/>
      <c r="F656" s="3"/>
      <c r="G656" s="3"/>
      <c r="H656" s="2"/>
      <c r="I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2.7" customHeight="1" x14ac:dyDescent="0.25">
      <c r="A657" s="3"/>
      <c r="B657" s="3"/>
      <c r="C657" s="3"/>
      <c r="D657" s="3"/>
      <c r="E657" s="3"/>
      <c r="F657" s="3"/>
      <c r="G657" s="3"/>
      <c r="H657" s="2"/>
      <c r="I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2.7" customHeight="1" x14ac:dyDescent="0.25">
      <c r="A658" s="3"/>
      <c r="B658" s="3"/>
      <c r="C658" s="3"/>
      <c r="D658" s="3"/>
      <c r="E658" s="3"/>
      <c r="F658" s="3"/>
      <c r="G658" s="3"/>
      <c r="H658" s="2"/>
      <c r="I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2.7" customHeight="1" x14ac:dyDescent="0.25">
      <c r="A659" s="3"/>
      <c r="B659" s="3"/>
      <c r="C659" s="3"/>
      <c r="D659" s="3"/>
      <c r="E659" s="3"/>
      <c r="F659" s="3"/>
      <c r="G659" s="3"/>
      <c r="H659" s="2"/>
      <c r="I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2.7" customHeight="1" x14ac:dyDescent="0.25">
      <c r="A660" s="3"/>
      <c r="B660" s="3"/>
      <c r="C660" s="3"/>
      <c r="D660" s="3"/>
      <c r="E660" s="3"/>
      <c r="F660" s="3"/>
      <c r="G660" s="3"/>
      <c r="H660" s="2"/>
      <c r="I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2.7" customHeight="1" x14ac:dyDescent="0.25">
      <c r="A661" s="3"/>
      <c r="B661" s="3"/>
      <c r="C661" s="3"/>
      <c r="D661" s="3"/>
      <c r="E661" s="3"/>
      <c r="F661" s="3"/>
      <c r="G661" s="3"/>
      <c r="H661" s="2"/>
      <c r="I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2.7" customHeight="1" x14ac:dyDescent="0.25">
      <c r="A662" s="3"/>
      <c r="B662" s="3"/>
      <c r="C662" s="3"/>
      <c r="D662" s="3"/>
      <c r="E662" s="3"/>
      <c r="F662" s="3"/>
      <c r="G662" s="3"/>
      <c r="H662" s="2"/>
      <c r="I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2.7" customHeight="1" x14ac:dyDescent="0.25">
      <c r="A663" s="3"/>
      <c r="B663" s="3"/>
      <c r="C663" s="3"/>
      <c r="D663" s="3"/>
      <c r="E663" s="3"/>
      <c r="F663" s="3"/>
      <c r="G663" s="3"/>
      <c r="H663" s="2"/>
      <c r="I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2.7" customHeight="1" x14ac:dyDescent="0.25">
      <c r="A664" s="3"/>
      <c r="B664" s="3"/>
      <c r="C664" s="3"/>
      <c r="D664" s="3"/>
      <c r="E664" s="3"/>
      <c r="F664" s="3"/>
      <c r="G664" s="3"/>
      <c r="H664" s="2"/>
      <c r="I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2.7" customHeight="1" x14ac:dyDescent="0.25">
      <c r="A665" s="3"/>
      <c r="B665" s="3"/>
      <c r="C665" s="3"/>
      <c r="D665" s="3"/>
      <c r="E665" s="3"/>
      <c r="F665" s="3"/>
      <c r="G665" s="3"/>
      <c r="H665" s="2"/>
      <c r="I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2.7" customHeight="1" x14ac:dyDescent="0.25">
      <c r="A666" s="3"/>
      <c r="B666" s="3"/>
      <c r="C666" s="3"/>
      <c r="D666" s="3"/>
      <c r="E666" s="3"/>
      <c r="F666" s="3"/>
      <c r="G666" s="3"/>
      <c r="H666" s="2"/>
      <c r="I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2.7" customHeight="1" x14ac:dyDescent="0.25">
      <c r="A667" s="3"/>
      <c r="B667" s="3"/>
      <c r="C667" s="3"/>
      <c r="D667" s="3"/>
      <c r="E667" s="3"/>
      <c r="F667" s="3"/>
      <c r="G667" s="3"/>
      <c r="H667" s="2"/>
      <c r="I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2.7" customHeight="1" x14ac:dyDescent="0.25">
      <c r="A668" s="3"/>
      <c r="B668" s="3"/>
      <c r="C668" s="3"/>
      <c r="D668" s="3"/>
      <c r="E668" s="3"/>
      <c r="F668" s="3"/>
      <c r="G668" s="3"/>
      <c r="H668" s="2"/>
      <c r="I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2.7" customHeight="1" x14ac:dyDescent="0.25">
      <c r="A669" s="3"/>
      <c r="B669" s="3"/>
      <c r="C669" s="3"/>
      <c r="D669" s="3"/>
      <c r="E669" s="3"/>
      <c r="F669" s="3"/>
      <c r="G669" s="3"/>
      <c r="H669" s="2"/>
      <c r="I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2.7" customHeight="1" x14ac:dyDescent="0.25">
      <c r="A670" s="3"/>
      <c r="B670" s="3"/>
      <c r="C670" s="3"/>
      <c r="D670" s="3"/>
      <c r="E670" s="3"/>
      <c r="F670" s="3"/>
      <c r="G670" s="3"/>
      <c r="H670" s="2"/>
      <c r="I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2.7" customHeight="1" x14ac:dyDescent="0.25">
      <c r="A671" s="3"/>
      <c r="B671" s="3"/>
      <c r="C671" s="3"/>
      <c r="D671" s="3"/>
      <c r="E671" s="3"/>
      <c r="F671" s="3"/>
      <c r="G671" s="3"/>
      <c r="H671" s="2"/>
      <c r="I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2.7" customHeight="1" x14ac:dyDescent="0.25">
      <c r="A672" s="3"/>
      <c r="B672" s="3"/>
      <c r="C672" s="3"/>
      <c r="D672" s="3"/>
      <c r="E672" s="3"/>
      <c r="F672" s="3"/>
      <c r="G672" s="3"/>
      <c r="H672" s="2"/>
      <c r="I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2.7" customHeight="1" x14ac:dyDescent="0.25">
      <c r="A673" s="3"/>
      <c r="B673" s="3"/>
      <c r="C673" s="3"/>
      <c r="D673" s="3"/>
      <c r="E673" s="3"/>
      <c r="F673" s="3"/>
      <c r="G673" s="3"/>
      <c r="H673" s="2"/>
      <c r="I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2.7" customHeight="1" x14ac:dyDescent="0.25">
      <c r="A674" s="3"/>
      <c r="B674" s="3"/>
      <c r="C674" s="3"/>
      <c r="D674" s="3"/>
      <c r="E674" s="3"/>
      <c r="F674" s="3"/>
      <c r="G674" s="3"/>
      <c r="H674" s="2"/>
      <c r="I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2.7" customHeight="1" x14ac:dyDescent="0.25">
      <c r="A675" s="3"/>
      <c r="B675" s="3"/>
      <c r="C675" s="3"/>
      <c r="D675" s="3"/>
      <c r="E675" s="3"/>
      <c r="F675" s="3"/>
      <c r="G675" s="3"/>
      <c r="H675" s="2"/>
      <c r="I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2.7" customHeight="1" x14ac:dyDescent="0.25">
      <c r="A676" s="3"/>
      <c r="B676" s="3"/>
      <c r="C676" s="3"/>
      <c r="D676" s="3"/>
      <c r="E676" s="3"/>
      <c r="F676" s="3"/>
      <c r="G676" s="3"/>
      <c r="H676" s="2"/>
      <c r="I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2.7" customHeight="1" x14ac:dyDescent="0.25">
      <c r="A677" s="3"/>
      <c r="B677" s="3"/>
      <c r="C677" s="3"/>
      <c r="D677" s="3"/>
      <c r="E677" s="3"/>
      <c r="F677" s="3"/>
      <c r="G677" s="3"/>
      <c r="H677" s="2"/>
      <c r="I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2.7" customHeight="1" x14ac:dyDescent="0.25">
      <c r="A678" s="3"/>
      <c r="B678" s="3"/>
      <c r="C678" s="3"/>
      <c r="D678" s="3"/>
      <c r="E678" s="3"/>
      <c r="F678" s="3"/>
      <c r="G678" s="3"/>
      <c r="H678" s="2"/>
      <c r="I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2.7" customHeight="1" x14ac:dyDescent="0.25">
      <c r="A679" s="3"/>
      <c r="B679" s="3"/>
      <c r="C679" s="3"/>
      <c r="D679" s="3"/>
      <c r="E679" s="3"/>
      <c r="F679" s="3"/>
      <c r="G679" s="3"/>
      <c r="H679" s="2"/>
      <c r="I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2.7" customHeight="1" x14ac:dyDescent="0.25">
      <c r="A680" s="3"/>
      <c r="B680" s="3"/>
      <c r="C680" s="3"/>
      <c r="D680" s="3"/>
      <c r="E680" s="3"/>
      <c r="F680" s="3"/>
      <c r="G680" s="3"/>
      <c r="H680" s="2"/>
      <c r="I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2.7" customHeight="1" x14ac:dyDescent="0.25">
      <c r="A681" s="3"/>
      <c r="B681" s="3"/>
      <c r="C681" s="3"/>
      <c r="D681" s="3"/>
      <c r="E681" s="3"/>
      <c r="F681" s="3"/>
      <c r="G681" s="3"/>
      <c r="H681" s="2"/>
      <c r="I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2.7" customHeight="1" x14ac:dyDescent="0.25">
      <c r="A682" s="3"/>
      <c r="B682" s="3"/>
      <c r="C682" s="3"/>
      <c r="D682" s="3"/>
      <c r="E682" s="3"/>
      <c r="F682" s="3"/>
      <c r="G682" s="3"/>
      <c r="H682" s="2"/>
      <c r="I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2.7" customHeight="1" x14ac:dyDescent="0.25">
      <c r="A683" s="3"/>
      <c r="B683" s="3"/>
      <c r="C683" s="3"/>
      <c r="D683" s="3"/>
      <c r="E683" s="3"/>
      <c r="F683" s="3"/>
      <c r="G683" s="3"/>
      <c r="H683" s="2"/>
      <c r="I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2.7" customHeight="1" x14ac:dyDescent="0.25">
      <c r="A684" s="3"/>
      <c r="B684" s="3"/>
      <c r="C684" s="3"/>
      <c r="D684" s="3"/>
      <c r="E684" s="3"/>
      <c r="F684" s="3"/>
      <c r="G684" s="3"/>
      <c r="H684" s="2"/>
      <c r="I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2.7" customHeight="1" x14ac:dyDescent="0.25">
      <c r="A685" s="3"/>
      <c r="B685" s="3"/>
      <c r="C685" s="3"/>
      <c r="D685" s="3"/>
      <c r="E685" s="3"/>
      <c r="F685" s="3"/>
      <c r="G685" s="3"/>
      <c r="H685" s="2"/>
      <c r="I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2.7" customHeight="1" x14ac:dyDescent="0.25">
      <c r="A686" s="3"/>
      <c r="B686" s="3"/>
      <c r="C686" s="3"/>
      <c r="D686" s="3"/>
      <c r="E686" s="3"/>
      <c r="F686" s="3"/>
      <c r="G686" s="3"/>
      <c r="H686" s="2"/>
      <c r="I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2.7" customHeight="1" x14ac:dyDescent="0.25">
      <c r="A687" s="3"/>
      <c r="B687" s="3"/>
      <c r="C687" s="3"/>
      <c r="D687" s="3"/>
      <c r="E687" s="3"/>
      <c r="F687" s="3"/>
      <c r="G687" s="3"/>
      <c r="H687" s="2"/>
      <c r="I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2.7" customHeight="1" x14ac:dyDescent="0.25">
      <c r="A688" s="3"/>
      <c r="B688" s="3"/>
      <c r="C688" s="3"/>
      <c r="D688" s="3"/>
      <c r="E688" s="3"/>
      <c r="F688" s="3"/>
      <c r="G688" s="3"/>
      <c r="H688" s="2"/>
      <c r="I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2.7" customHeight="1" x14ac:dyDescent="0.25">
      <c r="A689" s="3"/>
      <c r="B689" s="3"/>
      <c r="C689" s="3"/>
      <c r="D689" s="3"/>
      <c r="E689" s="3"/>
      <c r="F689" s="3"/>
      <c r="G689" s="3"/>
      <c r="H689" s="2"/>
      <c r="I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2.7" customHeight="1" x14ac:dyDescent="0.25">
      <c r="A690" s="3"/>
      <c r="B690" s="3"/>
      <c r="C690" s="3"/>
      <c r="D690" s="3"/>
      <c r="E690" s="3"/>
      <c r="F690" s="3"/>
      <c r="G690" s="3"/>
      <c r="H690" s="2"/>
      <c r="I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2.7" customHeight="1" x14ac:dyDescent="0.25">
      <c r="A691" s="3"/>
      <c r="B691" s="3"/>
      <c r="C691" s="3"/>
      <c r="D691" s="3"/>
      <c r="E691" s="3"/>
      <c r="F691" s="3"/>
      <c r="G691" s="3"/>
      <c r="H691" s="2"/>
      <c r="I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2.7" customHeight="1" x14ac:dyDescent="0.25">
      <c r="A692" s="3"/>
      <c r="B692" s="3"/>
      <c r="C692" s="3"/>
      <c r="D692" s="3"/>
      <c r="E692" s="3"/>
      <c r="F692" s="3"/>
      <c r="G692" s="3"/>
      <c r="H692" s="2"/>
      <c r="I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2.7" customHeight="1" x14ac:dyDescent="0.25">
      <c r="A693" s="3"/>
      <c r="B693" s="3"/>
      <c r="C693" s="3"/>
      <c r="D693" s="3"/>
      <c r="E693" s="3"/>
      <c r="F693" s="3"/>
      <c r="G693" s="3"/>
      <c r="H693" s="2"/>
      <c r="I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2.7" customHeight="1" x14ac:dyDescent="0.25">
      <c r="A694" s="3"/>
      <c r="B694" s="3"/>
      <c r="C694" s="3"/>
      <c r="D694" s="3"/>
      <c r="E694" s="3"/>
      <c r="F694" s="3"/>
      <c r="G694" s="3"/>
      <c r="H694" s="2"/>
      <c r="I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2.7" customHeight="1" x14ac:dyDescent="0.25">
      <c r="A695" s="3"/>
      <c r="B695" s="3"/>
      <c r="C695" s="3"/>
      <c r="D695" s="3"/>
      <c r="E695" s="3"/>
      <c r="F695" s="3"/>
      <c r="G695" s="3"/>
      <c r="H695" s="2"/>
      <c r="I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2.7" customHeight="1" x14ac:dyDescent="0.25">
      <c r="A696" s="3"/>
      <c r="B696" s="3"/>
      <c r="C696" s="3"/>
      <c r="D696" s="3"/>
      <c r="E696" s="3"/>
      <c r="F696" s="3"/>
      <c r="G696" s="3"/>
      <c r="H696" s="2"/>
      <c r="I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2.7" customHeight="1" x14ac:dyDescent="0.25">
      <c r="A697" s="3"/>
      <c r="B697" s="3"/>
      <c r="C697" s="3"/>
      <c r="D697" s="3"/>
      <c r="E697" s="3"/>
      <c r="F697" s="3"/>
      <c r="G697" s="3"/>
      <c r="H697" s="2"/>
      <c r="I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2.7" customHeight="1" x14ac:dyDescent="0.25">
      <c r="A698" s="3"/>
      <c r="B698" s="3"/>
      <c r="C698" s="3"/>
      <c r="D698" s="3"/>
      <c r="E698" s="3"/>
      <c r="F698" s="3"/>
      <c r="G698" s="3"/>
      <c r="H698" s="2"/>
      <c r="I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2.7" customHeight="1" x14ac:dyDescent="0.25">
      <c r="A699" s="3"/>
      <c r="B699" s="3"/>
      <c r="C699" s="3"/>
      <c r="D699" s="3"/>
      <c r="E699" s="3"/>
      <c r="F699" s="3"/>
      <c r="G699" s="3"/>
      <c r="H699" s="2"/>
      <c r="I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2.7" customHeight="1" x14ac:dyDescent="0.25">
      <c r="A700" s="3"/>
      <c r="B700" s="3"/>
      <c r="C700" s="3"/>
      <c r="D700" s="3"/>
      <c r="E700" s="3"/>
      <c r="F700" s="3"/>
      <c r="G700" s="3"/>
      <c r="H700" s="2"/>
      <c r="I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2.7" customHeight="1" x14ac:dyDescent="0.25">
      <c r="A701" s="3"/>
      <c r="B701" s="3"/>
      <c r="C701" s="3"/>
      <c r="D701" s="3"/>
      <c r="E701" s="3"/>
      <c r="F701" s="3"/>
      <c r="G701" s="3"/>
      <c r="H701" s="2"/>
      <c r="I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2.7" customHeight="1" x14ac:dyDescent="0.25">
      <c r="A702" s="3"/>
      <c r="B702" s="3"/>
      <c r="C702" s="3"/>
      <c r="D702" s="3"/>
      <c r="E702" s="3"/>
      <c r="F702" s="3"/>
      <c r="G702" s="3"/>
      <c r="H702" s="2"/>
      <c r="I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2.7" customHeight="1" x14ac:dyDescent="0.25">
      <c r="A703" s="3"/>
      <c r="B703" s="3"/>
      <c r="C703" s="3"/>
      <c r="D703" s="3"/>
      <c r="E703" s="3"/>
      <c r="F703" s="3"/>
      <c r="G703" s="3"/>
      <c r="H703" s="2"/>
      <c r="I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2.7" customHeight="1" x14ac:dyDescent="0.25">
      <c r="A704" s="3"/>
      <c r="B704" s="3"/>
      <c r="C704" s="3"/>
      <c r="D704" s="3"/>
      <c r="E704" s="3"/>
      <c r="F704" s="3"/>
      <c r="G704" s="3"/>
      <c r="H704" s="2"/>
      <c r="I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2.7" customHeight="1" x14ac:dyDescent="0.25">
      <c r="A705" s="3"/>
      <c r="B705" s="3"/>
      <c r="C705" s="3"/>
      <c r="D705" s="3"/>
      <c r="E705" s="3"/>
      <c r="F705" s="3"/>
      <c r="G705" s="3"/>
      <c r="H705" s="2"/>
      <c r="I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2.7" customHeight="1" x14ac:dyDescent="0.25">
      <c r="A706" s="3"/>
      <c r="B706" s="3"/>
      <c r="C706" s="3"/>
      <c r="D706" s="3"/>
      <c r="E706" s="3"/>
      <c r="F706" s="3"/>
      <c r="G706" s="3"/>
      <c r="H706" s="2"/>
      <c r="I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2.7" customHeight="1" x14ac:dyDescent="0.25">
      <c r="A707" s="3"/>
      <c r="B707" s="3"/>
      <c r="C707" s="3"/>
      <c r="D707" s="3"/>
      <c r="E707" s="3"/>
      <c r="F707" s="3"/>
      <c r="G707" s="3"/>
      <c r="H707" s="2"/>
      <c r="I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2.7" customHeight="1" x14ac:dyDescent="0.25">
      <c r="A708" s="3"/>
      <c r="B708" s="3"/>
      <c r="C708" s="3"/>
      <c r="D708" s="3"/>
      <c r="E708" s="3"/>
      <c r="F708" s="3"/>
      <c r="G708" s="3"/>
      <c r="H708" s="2"/>
      <c r="I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2.7" customHeight="1" x14ac:dyDescent="0.25">
      <c r="A709" s="3"/>
      <c r="B709" s="3"/>
      <c r="C709" s="3"/>
      <c r="D709" s="3"/>
      <c r="E709" s="3"/>
      <c r="F709" s="3"/>
      <c r="G709" s="3"/>
      <c r="H709" s="2"/>
      <c r="I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2.7" customHeight="1" x14ac:dyDescent="0.25">
      <c r="A710" s="3"/>
      <c r="B710" s="3"/>
      <c r="C710" s="3"/>
      <c r="D710" s="3"/>
      <c r="E710" s="3"/>
      <c r="F710" s="3"/>
      <c r="G710" s="3"/>
      <c r="H710" s="2"/>
      <c r="I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2.7" customHeight="1" x14ac:dyDescent="0.25">
      <c r="A711" s="3"/>
      <c r="B711" s="3"/>
      <c r="C711" s="3"/>
      <c r="D711" s="3"/>
      <c r="E711" s="3"/>
      <c r="F711" s="3"/>
      <c r="G711" s="3"/>
      <c r="H711" s="2"/>
      <c r="I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2.7" customHeight="1" x14ac:dyDescent="0.25">
      <c r="A712" s="3"/>
      <c r="B712" s="3"/>
      <c r="C712" s="3"/>
      <c r="D712" s="3"/>
      <c r="E712" s="3"/>
      <c r="F712" s="3"/>
      <c r="G712" s="3"/>
      <c r="H712" s="2"/>
      <c r="I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2.7" customHeight="1" x14ac:dyDescent="0.25">
      <c r="A713" s="3"/>
      <c r="B713" s="3"/>
      <c r="C713" s="3"/>
      <c r="D713" s="3"/>
      <c r="E713" s="3"/>
      <c r="F713" s="3"/>
      <c r="G713" s="3"/>
      <c r="H713" s="2"/>
      <c r="I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2.7" customHeight="1" x14ac:dyDescent="0.25">
      <c r="A714" s="3"/>
      <c r="B714" s="3"/>
      <c r="C714" s="3"/>
      <c r="D714" s="3"/>
      <c r="E714" s="3"/>
      <c r="F714" s="3"/>
      <c r="G714" s="3"/>
      <c r="H714" s="2"/>
      <c r="I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2.7" customHeight="1" x14ac:dyDescent="0.25">
      <c r="A715" s="3"/>
      <c r="B715" s="3"/>
      <c r="C715" s="3"/>
      <c r="D715" s="3"/>
      <c r="E715" s="3"/>
      <c r="F715" s="3"/>
      <c r="G715" s="3"/>
      <c r="H715" s="2"/>
      <c r="I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2.7" customHeight="1" x14ac:dyDescent="0.25">
      <c r="A716" s="3"/>
      <c r="B716" s="3"/>
      <c r="C716" s="3"/>
      <c r="D716" s="3"/>
      <c r="E716" s="3"/>
      <c r="F716" s="3"/>
      <c r="G716" s="3"/>
      <c r="H716" s="2"/>
      <c r="I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2.7" customHeight="1" x14ac:dyDescent="0.25">
      <c r="A717" s="3"/>
      <c r="B717" s="3"/>
      <c r="C717" s="3"/>
      <c r="D717" s="3"/>
      <c r="E717" s="3"/>
      <c r="F717" s="3"/>
      <c r="G717" s="3"/>
      <c r="H717" s="2"/>
      <c r="I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2.7" customHeight="1" x14ac:dyDescent="0.25">
      <c r="A718" s="3"/>
      <c r="B718" s="3"/>
      <c r="C718" s="3"/>
      <c r="D718" s="3"/>
      <c r="E718" s="3"/>
      <c r="F718" s="3"/>
      <c r="G718" s="3"/>
      <c r="H718" s="2"/>
      <c r="I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2.7" customHeight="1" x14ac:dyDescent="0.25">
      <c r="A719" s="3"/>
      <c r="B719" s="3"/>
      <c r="C719" s="3"/>
      <c r="D719" s="3"/>
      <c r="E719" s="3"/>
      <c r="F719" s="3"/>
      <c r="G719" s="3"/>
      <c r="H719" s="2"/>
      <c r="I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2.7" customHeight="1" x14ac:dyDescent="0.25">
      <c r="A720" s="3"/>
      <c r="B720" s="3"/>
      <c r="C720" s="3"/>
      <c r="D720" s="3"/>
      <c r="E720" s="3"/>
      <c r="F720" s="3"/>
      <c r="G720" s="3"/>
      <c r="H720" s="2"/>
      <c r="I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2.7" customHeight="1" x14ac:dyDescent="0.25">
      <c r="A721" s="3"/>
      <c r="B721" s="3"/>
      <c r="C721" s="3"/>
      <c r="D721" s="3"/>
      <c r="E721" s="3"/>
      <c r="F721" s="3"/>
      <c r="G721" s="3"/>
      <c r="H721" s="2"/>
      <c r="I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2.7" customHeight="1" x14ac:dyDescent="0.25">
      <c r="A722" s="3"/>
      <c r="B722" s="3"/>
      <c r="C722" s="3"/>
      <c r="D722" s="3"/>
      <c r="E722" s="3"/>
      <c r="F722" s="3"/>
      <c r="G722" s="3"/>
      <c r="H722" s="2"/>
      <c r="I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2.7" customHeight="1" x14ac:dyDescent="0.25">
      <c r="A723" s="3"/>
      <c r="B723" s="3"/>
      <c r="C723" s="3"/>
      <c r="D723" s="3"/>
      <c r="E723" s="3"/>
      <c r="F723" s="3"/>
      <c r="G723" s="3"/>
      <c r="H723" s="2"/>
      <c r="I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2.7" customHeight="1" x14ac:dyDescent="0.25">
      <c r="A724" s="3"/>
      <c r="B724" s="3"/>
      <c r="C724" s="3"/>
      <c r="D724" s="3"/>
      <c r="E724" s="3"/>
      <c r="F724" s="3"/>
      <c r="G724" s="3"/>
      <c r="H724" s="2"/>
      <c r="I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2.7" customHeight="1" x14ac:dyDescent="0.25">
      <c r="A725" s="3"/>
      <c r="B725" s="3"/>
      <c r="C725" s="3"/>
      <c r="D725" s="3"/>
      <c r="E725" s="3"/>
      <c r="F725" s="3"/>
      <c r="G725" s="3"/>
      <c r="H725" s="2"/>
      <c r="I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2.7" customHeight="1" x14ac:dyDescent="0.25">
      <c r="A726" s="3"/>
      <c r="B726" s="3"/>
      <c r="C726" s="3"/>
      <c r="D726" s="3"/>
      <c r="E726" s="3"/>
      <c r="F726" s="3"/>
      <c r="G726" s="3"/>
      <c r="H726" s="2"/>
      <c r="I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2.7" customHeight="1" x14ac:dyDescent="0.25">
      <c r="A727" s="3"/>
      <c r="B727" s="3"/>
      <c r="C727" s="3"/>
      <c r="D727" s="3"/>
      <c r="E727" s="3"/>
      <c r="F727" s="3"/>
      <c r="G727" s="3"/>
      <c r="H727" s="2"/>
      <c r="I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2.7" customHeight="1" x14ac:dyDescent="0.25">
      <c r="A728" s="3"/>
      <c r="B728" s="3"/>
      <c r="C728" s="3"/>
      <c r="D728" s="3"/>
      <c r="E728" s="3"/>
      <c r="F728" s="3"/>
      <c r="G728" s="3"/>
      <c r="H728" s="2"/>
      <c r="I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2.7" customHeight="1" x14ac:dyDescent="0.25">
      <c r="A729" s="3"/>
      <c r="B729" s="3"/>
      <c r="C729" s="3"/>
      <c r="D729" s="3"/>
      <c r="E729" s="3"/>
      <c r="F729" s="3"/>
      <c r="G729" s="3"/>
      <c r="H729" s="2"/>
      <c r="I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2.7" customHeight="1" x14ac:dyDescent="0.25">
      <c r="A730" s="3"/>
      <c r="B730" s="3"/>
      <c r="C730" s="3"/>
      <c r="D730" s="3"/>
      <c r="E730" s="3"/>
      <c r="F730" s="3"/>
      <c r="G730" s="3"/>
      <c r="H730" s="2"/>
      <c r="I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2.7" customHeight="1" x14ac:dyDescent="0.25">
      <c r="A731" s="3"/>
      <c r="B731" s="3"/>
      <c r="C731" s="3"/>
      <c r="D731" s="3"/>
      <c r="E731" s="3"/>
      <c r="F731" s="3"/>
      <c r="G731" s="3"/>
      <c r="H731" s="2"/>
      <c r="I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2.7" customHeight="1" x14ac:dyDescent="0.25">
      <c r="A732" s="3"/>
      <c r="B732" s="3"/>
      <c r="C732" s="3"/>
      <c r="D732" s="3"/>
      <c r="E732" s="3"/>
      <c r="F732" s="3"/>
      <c r="G732" s="3"/>
      <c r="H732" s="2"/>
      <c r="I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2.7" customHeight="1" x14ac:dyDescent="0.25">
      <c r="A733" s="3"/>
      <c r="B733" s="3"/>
      <c r="C733" s="3"/>
      <c r="D733" s="3"/>
      <c r="E733" s="3"/>
      <c r="F733" s="3"/>
      <c r="G733" s="3"/>
      <c r="H733" s="2"/>
      <c r="I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2.7" customHeight="1" x14ac:dyDescent="0.25">
      <c r="A734" s="3"/>
      <c r="B734" s="3"/>
      <c r="C734" s="3"/>
      <c r="D734" s="3"/>
      <c r="E734" s="3"/>
      <c r="F734" s="3"/>
      <c r="G734" s="3"/>
      <c r="H734" s="2"/>
      <c r="I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2.7" customHeight="1" x14ac:dyDescent="0.25">
      <c r="A735" s="3"/>
      <c r="B735" s="3"/>
      <c r="C735" s="3"/>
      <c r="D735" s="3"/>
      <c r="E735" s="3"/>
      <c r="F735" s="3"/>
      <c r="G735" s="3"/>
      <c r="H735" s="2"/>
      <c r="I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2.7" customHeight="1" x14ac:dyDescent="0.25">
      <c r="A736" s="3"/>
      <c r="B736" s="3"/>
      <c r="C736" s="3"/>
      <c r="D736" s="3"/>
      <c r="E736" s="3"/>
      <c r="F736" s="3"/>
      <c r="G736" s="3"/>
      <c r="H736" s="2"/>
      <c r="I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2.7" customHeight="1" x14ac:dyDescent="0.25">
      <c r="A737" s="3"/>
      <c r="B737" s="3"/>
      <c r="C737" s="3"/>
      <c r="D737" s="3"/>
      <c r="E737" s="3"/>
      <c r="F737" s="3"/>
      <c r="G737" s="3"/>
      <c r="H737" s="2"/>
      <c r="I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2.7" customHeight="1" x14ac:dyDescent="0.25">
      <c r="A738" s="3"/>
      <c r="B738" s="3"/>
      <c r="C738" s="3"/>
      <c r="D738" s="3"/>
      <c r="E738" s="3"/>
      <c r="F738" s="3"/>
      <c r="G738" s="3"/>
      <c r="H738" s="2"/>
      <c r="I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2.7" customHeight="1" x14ac:dyDescent="0.25">
      <c r="A739" s="3"/>
      <c r="B739" s="3"/>
      <c r="C739" s="3"/>
      <c r="D739" s="3"/>
      <c r="E739" s="3"/>
      <c r="F739" s="3"/>
      <c r="G739" s="3"/>
      <c r="H739" s="2"/>
      <c r="I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2.7" customHeight="1" x14ac:dyDescent="0.25">
      <c r="A740" s="3"/>
      <c r="B740" s="3"/>
      <c r="C740" s="3"/>
      <c r="D740" s="3"/>
      <c r="E740" s="3"/>
      <c r="F740" s="3"/>
      <c r="G740" s="3"/>
      <c r="H740" s="2"/>
      <c r="I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2.7" customHeight="1" x14ac:dyDescent="0.25">
      <c r="A741" s="3"/>
      <c r="B741" s="3"/>
      <c r="C741" s="3"/>
      <c r="D741" s="3"/>
      <c r="E741" s="3"/>
      <c r="F741" s="3"/>
      <c r="G741" s="3"/>
      <c r="H741" s="2"/>
      <c r="I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2.7" customHeight="1" x14ac:dyDescent="0.25">
      <c r="A742" s="3"/>
      <c r="B742" s="3"/>
      <c r="C742" s="3"/>
      <c r="D742" s="3"/>
      <c r="E742" s="3"/>
      <c r="F742" s="3"/>
      <c r="G742" s="3"/>
      <c r="H742" s="2"/>
      <c r="I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2.7" customHeight="1" x14ac:dyDescent="0.25">
      <c r="A743" s="3"/>
      <c r="B743" s="3"/>
      <c r="C743" s="3"/>
      <c r="D743" s="3"/>
      <c r="E743" s="3"/>
      <c r="F743" s="3"/>
      <c r="G743" s="3"/>
      <c r="H743" s="2"/>
      <c r="I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2.7" customHeight="1" x14ac:dyDescent="0.25">
      <c r="A744" s="3"/>
      <c r="B744" s="3"/>
      <c r="C744" s="3"/>
      <c r="D744" s="3"/>
      <c r="E744" s="3"/>
      <c r="F744" s="3"/>
      <c r="G744" s="3"/>
      <c r="H744" s="2"/>
      <c r="I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2.7" customHeight="1" x14ac:dyDescent="0.25">
      <c r="A745" s="3"/>
      <c r="B745" s="3"/>
      <c r="C745" s="3"/>
      <c r="D745" s="3"/>
      <c r="E745" s="3"/>
      <c r="F745" s="3"/>
      <c r="G745" s="3"/>
      <c r="H745" s="2"/>
      <c r="I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2.7" customHeight="1" x14ac:dyDescent="0.25">
      <c r="A746" s="3"/>
      <c r="B746" s="3"/>
      <c r="C746" s="3"/>
      <c r="D746" s="3"/>
      <c r="E746" s="3"/>
      <c r="F746" s="3"/>
      <c r="G746" s="3"/>
      <c r="H746" s="2"/>
      <c r="I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2.7" customHeight="1" x14ac:dyDescent="0.25">
      <c r="A747" s="3"/>
      <c r="B747" s="3"/>
      <c r="C747" s="3"/>
      <c r="D747" s="3"/>
      <c r="E747" s="3"/>
      <c r="F747" s="3"/>
      <c r="G747" s="3"/>
      <c r="H747" s="2"/>
      <c r="I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2.7" customHeight="1" x14ac:dyDescent="0.25">
      <c r="A748" s="3"/>
      <c r="B748" s="3"/>
      <c r="C748" s="3"/>
      <c r="D748" s="3"/>
      <c r="E748" s="3"/>
      <c r="F748" s="3"/>
      <c r="G748" s="3"/>
      <c r="H748" s="2"/>
      <c r="I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2.7" customHeight="1" x14ac:dyDescent="0.25">
      <c r="A749" s="3"/>
      <c r="B749" s="3"/>
      <c r="C749" s="3"/>
      <c r="D749" s="3"/>
      <c r="E749" s="3"/>
      <c r="F749" s="3"/>
      <c r="G749" s="3"/>
      <c r="H749" s="2"/>
      <c r="I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2.7" customHeight="1" x14ac:dyDescent="0.25">
      <c r="A750" s="3"/>
      <c r="B750" s="3"/>
      <c r="C750" s="3"/>
      <c r="D750" s="3"/>
      <c r="E750" s="3"/>
      <c r="F750" s="3"/>
      <c r="G750" s="3"/>
      <c r="H750" s="2"/>
      <c r="I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2.7" customHeight="1" x14ac:dyDescent="0.25">
      <c r="A751" s="3"/>
      <c r="B751" s="3"/>
      <c r="C751" s="3"/>
      <c r="D751" s="3"/>
      <c r="E751" s="3"/>
      <c r="F751" s="3"/>
      <c r="G751" s="3"/>
      <c r="H751" s="2"/>
      <c r="I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2.7" customHeight="1" x14ac:dyDescent="0.25">
      <c r="A752" s="3"/>
      <c r="B752" s="3"/>
      <c r="C752" s="3"/>
      <c r="D752" s="3"/>
      <c r="E752" s="3"/>
      <c r="F752" s="3"/>
      <c r="G752" s="3"/>
      <c r="H752" s="2"/>
      <c r="I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2.7" customHeight="1" x14ac:dyDescent="0.25">
      <c r="A753" s="3"/>
      <c r="B753" s="3"/>
      <c r="C753" s="3"/>
      <c r="D753" s="3"/>
      <c r="E753" s="3"/>
      <c r="F753" s="3"/>
      <c r="G753" s="3"/>
      <c r="H753" s="2"/>
      <c r="I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2.7" customHeight="1" x14ac:dyDescent="0.25">
      <c r="A754" s="3"/>
      <c r="B754" s="3"/>
      <c r="C754" s="3"/>
      <c r="D754" s="3"/>
      <c r="E754" s="3"/>
      <c r="F754" s="3"/>
      <c r="G754" s="3"/>
      <c r="H754" s="2"/>
      <c r="I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2.7" customHeight="1" x14ac:dyDescent="0.25">
      <c r="A755" s="3"/>
      <c r="B755" s="3"/>
      <c r="C755" s="3"/>
      <c r="D755" s="3"/>
      <c r="E755" s="3"/>
      <c r="F755" s="3"/>
      <c r="G755" s="3"/>
      <c r="H755" s="2"/>
      <c r="I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2.7" customHeight="1" x14ac:dyDescent="0.25">
      <c r="A756" s="3"/>
      <c r="B756" s="3"/>
      <c r="C756" s="3"/>
      <c r="D756" s="3"/>
      <c r="E756" s="3"/>
      <c r="F756" s="3"/>
      <c r="G756" s="3"/>
      <c r="H756" s="2"/>
      <c r="I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2.7" customHeight="1" x14ac:dyDescent="0.25">
      <c r="A757" s="3"/>
      <c r="B757" s="3"/>
      <c r="C757" s="3"/>
      <c r="D757" s="3"/>
      <c r="E757" s="3"/>
      <c r="F757" s="3"/>
      <c r="G757" s="3"/>
      <c r="H757" s="2"/>
      <c r="I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2.7" customHeight="1" x14ac:dyDescent="0.25">
      <c r="A758" s="3"/>
      <c r="B758" s="3"/>
      <c r="C758" s="3"/>
      <c r="D758" s="3"/>
      <c r="E758" s="3"/>
      <c r="F758" s="3"/>
      <c r="G758" s="3"/>
      <c r="H758" s="2"/>
      <c r="I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2.7" customHeight="1" x14ac:dyDescent="0.25">
      <c r="A759" s="3"/>
      <c r="B759" s="3"/>
      <c r="C759" s="3"/>
      <c r="D759" s="3"/>
      <c r="E759" s="3"/>
      <c r="F759" s="3"/>
      <c r="G759" s="3"/>
      <c r="H759" s="2"/>
      <c r="I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2.7" customHeight="1" x14ac:dyDescent="0.25">
      <c r="A760" s="3"/>
      <c r="B760" s="3"/>
      <c r="C760" s="3"/>
      <c r="D760" s="3"/>
      <c r="E760" s="3"/>
      <c r="F760" s="3"/>
      <c r="G760" s="3"/>
      <c r="H760" s="2"/>
      <c r="I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2.7" customHeight="1" x14ac:dyDescent="0.25">
      <c r="A761" s="3"/>
      <c r="B761" s="3"/>
      <c r="C761" s="3"/>
      <c r="D761" s="3"/>
      <c r="E761" s="3"/>
      <c r="F761" s="3"/>
      <c r="G761" s="3"/>
      <c r="H761" s="2"/>
      <c r="I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2.7" customHeight="1" x14ac:dyDescent="0.25">
      <c r="A762" s="3"/>
      <c r="B762" s="3"/>
      <c r="C762" s="3"/>
      <c r="D762" s="3"/>
      <c r="E762" s="3"/>
      <c r="F762" s="3"/>
      <c r="G762" s="3"/>
      <c r="H762" s="2"/>
      <c r="I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2.7" customHeight="1" x14ac:dyDescent="0.25">
      <c r="A763" s="3"/>
      <c r="B763" s="3"/>
      <c r="C763" s="3"/>
      <c r="D763" s="3"/>
      <c r="E763" s="3"/>
      <c r="F763" s="3"/>
      <c r="G763" s="3"/>
      <c r="H763" s="2"/>
      <c r="I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2.7" customHeight="1" x14ac:dyDescent="0.25">
      <c r="A764" s="3"/>
      <c r="B764" s="3"/>
      <c r="C764" s="3"/>
      <c r="D764" s="3"/>
      <c r="E764" s="3"/>
      <c r="F764" s="3"/>
      <c r="G764" s="3"/>
      <c r="H764" s="2"/>
      <c r="I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2.7" customHeight="1" x14ac:dyDescent="0.25">
      <c r="A765" s="3"/>
      <c r="B765" s="3"/>
      <c r="C765" s="3"/>
      <c r="D765" s="3"/>
      <c r="E765" s="3"/>
      <c r="F765" s="3"/>
      <c r="G765" s="3"/>
      <c r="H765" s="2"/>
      <c r="I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2.7" customHeight="1" x14ac:dyDescent="0.25">
      <c r="A766" s="3"/>
      <c r="B766" s="3"/>
      <c r="C766" s="3"/>
      <c r="D766" s="3"/>
      <c r="E766" s="3"/>
      <c r="F766" s="3"/>
      <c r="G766" s="3"/>
      <c r="H766" s="2"/>
      <c r="I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2.7" customHeight="1" x14ac:dyDescent="0.25">
      <c r="A767" s="3"/>
      <c r="B767" s="3"/>
      <c r="C767" s="3"/>
      <c r="D767" s="3"/>
      <c r="E767" s="3"/>
      <c r="F767" s="3"/>
      <c r="G767" s="3"/>
      <c r="H767" s="2"/>
      <c r="I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2.7" customHeight="1" x14ac:dyDescent="0.25">
      <c r="A768" s="3"/>
      <c r="B768" s="3"/>
      <c r="C768" s="3"/>
      <c r="D768" s="3"/>
      <c r="E768" s="3"/>
      <c r="F768" s="3"/>
      <c r="G768" s="3"/>
      <c r="H768" s="2"/>
      <c r="I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2.7" customHeight="1" x14ac:dyDescent="0.25">
      <c r="A769" s="3"/>
      <c r="B769" s="3"/>
      <c r="C769" s="3"/>
      <c r="D769" s="3"/>
      <c r="E769" s="3"/>
      <c r="F769" s="3"/>
      <c r="G769" s="3"/>
      <c r="H769" s="2"/>
      <c r="I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2.7" customHeight="1" x14ac:dyDescent="0.25">
      <c r="A770" s="3"/>
      <c r="B770" s="3"/>
      <c r="C770" s="3"/>
      <c r="D770" s="3"/>
      <c r="E770" s="3"/>
      <c r="F770" s="3"/>
      <c r="G770" s="3"/>
      <c r="H770" s="2"/>
      <c r="I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2.7" customHeight="1" x14ac:dyDescent="0.25">
      <c r="A771" s="3"/>
      <c r="B771" s="3"/>
      <c r="C771" s="3"/>
      <c r="D771" s="3"/>
      <c r="E771" s="3"/>
      <c r="F771" s="3"/>
      <c r="G771" s="3"/>
      <c r="H771" s="2"/>
      <c r="I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2.7" customHeight="1" x14ac:dyDescent="0.25">
      <c r="A772" s="3"/>
      <c r="B772" s="3"/>
      <c r="C772" s="3"/>
      <c r="D772" s="3"/>
      <c r="E772" s="3"/>
      <c r="F772" s="3"/>
      <c r="G772" s="3"/>
      <c r="H772" s="2"/>
      <c r="I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2.7" customHeight="1" x14ac:dyDescent="0.25">
      <c r="A773" s="3"/>
      <c r="B773" s="3"/>
      <c r="C773" s="3"/>
      <c r="D773" s="3"/>
      <c r="E773" s="3"/>
      <c r="F773" s="3"/>
      <c r="G773" s="3"/>
      <c r="H773" s="2"/>
      <c r="I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2.7" customHeight="1" x14ac:dyDescent="0.25">
      <c r="A774" s="3"/>
      <c r="B774" s="3"/>
      <c r="C774" s="3"/>
      <c r="D774" s="3"/>
      <c r="E774" s="3"/>
      <c r="F774" s="3"/>
      <c r="G774" s="3"/>
      <c r="H774" s="2"/>
      <c r="I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2.7" customHeight="1" x14ac:dyDescent="0.25">
      <c r="A775" s="3"/>
      <c r="B775" s="3"/>
      <c r="C775" s="3"/>
      <c r="D775" s="3"/>
      <c r="E775" s="3"/>
      <c r="F775" s="3"/>
      <c r="G775" s="3"/>
      <c r="H775" s="2"/>
      <c r="I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2.7" customHeight="1" x14ac:dyDescent="0.25">
      <c r="A776" s="3"/>
      <c r="B776" s="3"/>
      <c r="C776" s="3"/>
      <c r="D776" s="3"/>
      <c r="E776" s="3"/>
      <c r="F776" s="3"/>
      <c r="G776" s="3"/>
      <c r="H776" s="2"/>
      <c r="I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2.7" customHeight="1" x14ac:dyDescent="0.25">
      <c r="A777" s="3"/>
      <c r="B777" s="3"/>
      <c r="C777" s="3"/>
      <c r="D777" s="3"/>
      <c r="E777" s="3"/>
      <c r="F777" s="3"/>
      <c r="G777" s="3"/>
      <c r="H777" s="2"/>
      <c r="I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2.7" customHeight="1" x14ac:dyDescent="0.25">
      <c r="A778" s="3"/>
      <c r="B778" s="3"/>
      <c r="C778" s="3"/>
      <c r="D778" s="3"/>
      <c r="E778" s="3"/>
      <c r="F778" s="3"/>
      <c r="G778" s="3"/>
      <c r="H778" s="2"/>
      <c r="I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2.7" customHeight="1" x14ac:dyDescent="0.25">
      <c r="A779" s="3"/>
      <c r="B779" s="3"/>
      <c r="C779" s="3"/>
      <c r="D779" s="3"/>
      <c r="E779" s="3"/>
      <c r="F779" s="3"/>
      <c r="G779" s="3"/>
      <c r="H779" s="2"/>
      <c r="I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2.7" customHeight="1" x14ac:dyDescent="0.25">
      <c r="A780" s="3"/>
      <c r="B780" s="3"/>
      <c r="C780" s="3"/>
      <c r="D780" s="3"/>
      <c r="E780" s="3"/>
      <c r="F780" s="3"/>
      <c r="G780" s="3"/>
      <c r="H780" s="2"/>
      <c r="I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2.7" customHeight="1" x14ac:dyDescent="0.25">
      <c r="A781" s="3"/>
      <c r="B781" s="3"/>
      <c r="C781" s="3"/>
      <c r="D781" s="3"/>
      <c r="E781" s="3"/>
      <c r="F781" s="3"/>
      <c r="G781" s="3"/>
      <c r="H781" s="2"/>
      <c r="I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2.7" customHeight="1" x14ac:dyDescent="0.25">
      <c r="A782" s="3"/>
      <c r="B782" s="3"/>
      <c r="C782" s="3"/>
      <c r="D782" s="3"/>
      <c r="E782" s="3"/>
      <c r="F782" s="3"/>
      <c r="G782" s="3"/>
      <c r="H782" s="2"/>
      <c r="I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2.7" customHeight="1" x14ac:dyDescent="0.25">
      <c r="A783" s="3"/>
      <c r="B783" s="3"/>
      <c r="C783" s="3"/>
      <c r="D783" s="3"/>
      <c r="E783" s="3"/>
      <c r="F783" s="3"/>
      <c r="G783" s="3"/>
      <c r="H783" s="2"/>
      <c r="I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2.7" customHeight="1" x14ac:dyDescent="0.25">
      <c r="A784" s="3"/>
      <c r="B784" s="3"/>
      <c r="C784" s="3"/>
      <c r="D784" s="3"/>
      <c r="E784" s="3"/>
      <c r="F784" s="3"/>
      <c r="G784" s="3"/>
      <c r="H784" s="2"/>
      <c r="I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2.7" customHeight="1" x14ac:dyDescent="0.25">
      <c r="A785" s="3"/>
      <c r="B785" s="3"/>
      <c r="C785" s="3"/>
      <c r="D785" s="3"/>
      <c r="E785" s="3"/>
      <c r="F785" s="3"/>
      <c r="G785" s="3"/>
      <c r="H785" s="2"/>
      <c r="I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2.7" customHeight="1" x14ac:dyDescent="0.25">
      <c r="A786" s="3"/>
      <c r="B786" s="3"/>
      <c r="C786" s="3"/>
      <c r="D786" s="3"/>
      <c r="E786" s="3"/>
      <c r="F786" s="3"/>
      <c r="G786" s="3"/>
      <c r="H786" s="2"/>
      <c r="I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2.7" customHeight="1" x14ac:dyDescent="0.25">
      <c r="A787" s="3"/>
      <c r="B787" s="3"/>
      <c r="C787" s="3"/>
      <c r="D787" s="3"/>
      <c r="E787" s="3"/>
      <c r="F787" s="3"/>
      <c r="G787" s="3"/>
      <c r="H787" s="2"/>
      <c r="I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2.7" customHeight="1" x14ac:dyDescent="0.25">
      <c r="A788" s="3"/>
      <c r="B788" s="3"/>
      <c r="C788" s="3"/>
      <c r="D788" s="3"/>
      <c r="E788" s="3"/>
      <c r="F788" s="3"/>
      <c r="G788" s="3"/>
      <c r="H788" s="2"/>
      <c r="I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2.7" customHeight="1" x14ac:dyDescent="0.25">
      <c r="A789" s="3"/>
      <c r="B789" s="3"/>
      <c r="C789" s="3"/>
      <c r="D789" s="3"/>
      <c r="E789" s="3"/>
      <c r="F789" s="3"/>
      <c r="G789" s="3"/>
      <c r="H789" s="2"/>
      <c r="I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2.7" customHeight="1" x14ac:dyDescent="0.25">
      <c r="A790" s="3"/>
      <c r="B790" s="3"/>
      <c r="C790" s="3"/>
      <c r="D790" s="3"/>
      <c r="E790" s="3"/>
      <c r="F790" s="3"/>
      <c r="G790" s="3"/>
      <c r="H790" s="2"/>
      <c r="I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2.7" customHeight="1" x14ac:dyDescent="0.25">
      <c r="A791" s="3"/>
      <c r="B791" s="3"/>
      <c r="C791" s="3"/>
      <c r="D791" s="3"/>
      <c r="E791" s="3"/>
      <c r="F791" s="3"/>
      <c r="G791" s="3"/>
      <c r="H791" s="2"/>
      <c r="I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2.7" customHeight="1" x14ac:dyDescent="0.25">
      <c r="A792" s="3"/>
      <c r="B792" s="3"/>
      <c r="C792" s="3"/>
      <c r="D792" s="3"/>
      <c r="E792" s="3"/>
      <c r="F792" s="3"/>
      <c r="G792" s="3"/>
      <c r="H792" s="2"/>
      <c r="I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2.7" customHeight="1" x14ac:dyDescent="0.25">
      <c r="A793" s="3"/>
      <c r="B793" s="3"/>
      <c r="C793" s="3"/>
      <c r="D793" s="3"/>
      <c r="E793" s="3"/>
      <c r="F793" s="3"/>
      <c r="G793" s="3"/>
      <c r="H793" s="2"/>
      <c r="I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2.7" customHeight="1" x14ac:dyDescent="0.25">
      <c r="A794" s="3"/>
      <c r="B794" s="3"/>
      <c r="C794" s="3"/>
      <c r="D794" s="3"/>
      <c r="E794" s="3"/>
      <c r="F794" s="3"/>
      <c r="G794" s="3"/>
      <c r="H794" s="2"/>
      <c r="I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2.7" customHeight="1" x14ac:dyDescent="0.25">
      <c r="A795" s="3"/>
      <c r="B795" s="3"/>
      <c r="C795" s="3"/>
      <c r="D795" s="3"/>
      <c r="E795" s="3"/>
      <c r="F795" s="3"/>
      <c r="G795" s="3"/>
      <c r="H795" s="2"/>
      <c r="I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2.7" customHeight="1" x14ac:dyDescent="0.25">
      <c r="A796" s="3"/>
      <c r="B796" s="3"/>
      <c r="C796" s="3"/>
      <c r="D796" s="3"/>
      <c r="E796" s="3"/>
      <c r="F796" s="3"/>
      <c r="G796" s="3"/>
      <c r="H796" s="2"/>
      <c r="I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2.7" customHeight="1" x14ac:dyDescent="0.25">
      <c r="A797" s="3"/>
      <c r="B797" s="3"/>
      <c r="C797" s="3"/>
      <c r="D797" s="3"/>
      <c r="E797" s="3"/>
      <c r="F797" s="3"/>
      <c r="G797" s="3"/>
      <c r="H797" s="2"/>
      <c r="I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2.7" customHeight="1" x14ac:dyDescent="0.25">
      <c r="A798" s="3"/>
      <c r="B798" s="3"/>
      <c r="C798" s="3"/>
      <c r="D798" s="3"/>
      <c r="E798" s="3"/>
      <c r="F798" s="3"/>
      <c r="G798" s="3"/>
      <c r="H798" s="2"/>
      <c r="I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2.7" customHeight="1" x14ac:dyDescent="0.25">
      <c r="A799" s="3"/>
      <c r="B799" s="3"/>
      <c r="C799" s="3"/>
      <c r="D799" s="3"/>
      <c r="E799" s="3"/>
      <c r="F799" s="3"/>
      <c r="G799" s="3"/>
      <c r="H799" s="2"/>
      <c r="I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2.7" customHeight="1" x14ac:dyDescent="0.25">
      <c r="A800" s="3"/>
      <c r="B800" s="3"/>
      <c r="C800" s="3"/>
      <c r="D800" s="3"/>
      <c r="E800" s="3"/>
      <c r="F800" s="3"/>
      <c r="G800" s="3"/>
      <c r="H800" s="2"/>
      <c r="I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2.7" customHeight="1" x14ac:dyDescent="0.25">
      <c r="A801" s="3"/>
      <c r="B801" s="3"/>
      <c r="C801" s="3"/>
      <c r="D801" s="3"/>
      <c r="E801" s="3"/>
      <c r="F801" s="3"/>
      <c r="G801" s="3"/>
      <c r="H801" s="2"/>
      <c r="I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2.7" customHeight="1" x14ac:dyDescent="0.25">
      <c r="A802" s="3"/>
      <c r="B802" s="3"/>
      <c r="C802" s="3"/>
      <c r="D802" s="3"/>
      <c r="E802" s="3"/>
      <c r="F802" s="3"/>
      <c r="G802" s="3"/>
      <c r="H802" s="2"/>
      <c r="I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2.7" customHeight="1" x14ac:dyDescent="0.25">
      <c r="A803" s="3"/>
      <c r="B803" s="3"/>
      <c r="C803" s="3"/>
      <c r="D803" s="3"/>
      <c r="E803" s="3"/>
      <c r="F803" s="3"/>
      <c r="G803" s="3"/>
      <c r="H803" s="2"/>
      <c r="I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2.7" customHeight="1" x14ac:dyDescent="0.25">
      <c r="A804" s="3"/>
      <c r="B804" s="3"/>
      <c r="C804" s="3"/>
      <c r="D804" s="3"/>
      <c r="E804" s="3"/>
      <c r="F804" s="3"/>
      <c r="G804" s="3"/>
      <c r="H804" s="2"/>
      <c r="I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2.7" customHeight="1" x14ac:dyDescent="0.25">
      <c r="A805" s="3"/>
      <c r="B805" s="3"/>
      <c r="C805" s="3"/>
      <c r="D805" s="3"/>
      <c r="E805" s="3"/>
      <c r="F805" s="3"/>
      <c r="G805" s="3"/>
      <c r="H805" s="2"/>
      <c r="I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2.7" customHeight="1" x14ac:dyDescent="0.25">
      <c r="A806" s="3"/>
      <c r="B806" s="3"/>
      <c r="C806" s="3"/>
      <c r="D806" s="3"/>
      <c r="E806" s="3"/>
      <c r="F806" s="3"/>
      <c r="G806" s="3"/>
      <c r="H806" s="2"/>
      <c r="I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2.7" customHeight="1" x14ac:dyDescent="0.25">
      <c r="A807" s="3"/>
      <c r="B807" s="3"/>
      <c r="C807" s="3"/>
      <c r="D807" s="3"/>
      <c r="E807" s="3"/>
      <c r="F807" s="3"/>
      <c r="G807" s="3"/>
      <c r="H807" s="2"/>
      <c r="I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2.7" customHeight="1" x14ac:dyDescent="0.25">
      <c r="A808" s="3"/>
      <c r="B808" s="3"/>
      <c r="C808" s="3"/>
      <c r="D808" s="3"/>
      <c r="E808" s="3"/>
      <c r="F808" s="3"/>
      <c r="G808" s="3"/>
      <c r="H808" s="2"/>
      <c r="I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2.7" customHeight="1" x14ac:dyDescent="0.25">
      <c r="A809" s="3"/>
      <c r="B809" s="3"/>
      <c r="C809" s="3"/>
      <c r="D809" s="3"/>
      <c r="E809" s="3"/>
      <c r="F809" s="3"/>
      <c r="G809" s="3"/>
      <c r="H809" s="2"/>
      <c r="I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2.7" customHeight="1" x14ac:dyDescent="0.25">
      <c r="A810" s="3"/>
      <c r="B810" s="3"/>
      <c r="C810" s="3"/>
      <c r="D810" s="3"/>
      <c r="E810" s="3"/>
      <c r="F810" s="3"/>
      <c r="G810" s="3"/>
      <c r="H810" s="2"/>
      <c r="I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2.7" customHeight="1" x14ac:dyDescent="0.25">
      <c r="A811" s="3"/>
      <c r="B811" s="3"/>
      <c r="C811" s="3"/>
      <c r="D811" s="3"/>
      <c r="E811" s="3"/>
      <c r="F811" s="3"/>
      <c r="G811" s="3"/>
      <c r="H811" s="2"/>
      <c r="I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2.7" customHeight="1" x14ac:dyDescent="0.25">
      <c r="A812" s="3"/>
      <c r="B812" s="3"/>
      <c r="C812" s="3"/>
      <c r="D812" s="3"/>
      <c r="E812" s="3"/>
      <c r="F812" s="3"/>
      <c r="G812" s="3"/>
      <c r="H812" s="2"/>
      <c r="I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2.7" customHeight="1" x14ac:dyDescent="0.25">
      <c r="A813" s="3"/>
      <c r="B813" s="3"/>
      <c r="C813" s="3"/>
      <c r="D813" s="3"/>
      <c r="E813" s="3"/>
      <c r="F813" s="3"/>
      <c r="G813" s="3"/>
      <c r="H813" s="2"/>
      <c r="I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2.7" customHeight="1" x14ac:dyDescent="0.25">
      <c r="A814" s="3"/>
      <c r="B814" s="3"/>
      <c r="C814" s="3"/>
      <c r="D814" s="3"/>
      <c r="E814" s="3"/>
      <c r="F814" s="3"/>
      <c r="G814" s="3"/>
      <c r="H814" s="2"/>
      <c r="I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2.7" customHeight="1" x14ac:dyDescent="0.25">
      <c r="A815" s="3"/>
      <c r="B815" s="3"/>
      <c r="C815" s="3"/>
      <c r="D815" s="3"/>
      <c r="E815" s="3"/>
      <c r="F815" s="3"/>
      <c r="G815" s="3"/>
      <c r="H815" s="2"/>
      <c r="I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2.7" customHeight="1" x14ac:dyDescent="0.25">
      <c r="A816" s="3"/>
      <c r="B816" s="3"/>
      <c r="C816" s="3"/>
      <c r="D816" s="3"/>
      <c r="E816" s="3"/>
      <c r="F816" s="3"/>
      <c r="G816" s="3"/>
      <c r="H816" s="2"/>
      <c r="I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2.7" customHeight="1" x14ac:dyDescent="0.25">
      <c r="A817" s="3"/>
      <c r="B817" s="3"/>
      <c r="C817" s="3"/>
      <c r="D817" s="3"/>
      <c r="E817" s="3"/>
      <c r="F817" s="3"/>
      <c r="G817" s="3"/>
      <c r="H817" s="2"/>
      <c r="I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2.7" customHeight="1" x14ac:dyDescent="0.25">
      <c r="A818" s="3"/>
      <c r="B818" s="3"/>
      <c r="C818" s="3"/>
      <c r="D818" s="3"/>
      <c r="E818" s="3"/>
      <c r="F818" s="3"/>
      <c r="G818" s="3"/>
      <c r="H818" s="2"/>
      <c r="I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2.7" customHeight="1" x14ac:dyDescent="0.25">
      <c r="A819" s="3"/>
      <c r="B819" s="3"/>
      <c r="C819" s="3"/>
      <c r="D819" s="3"/>
      <c r="E819" s="3"/>
      <c r="F819" s="3"/>
      <c r="G819" s="3"/>
      <c r="H819" s="2"/>
      <c r="I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2.7" customHeight="1" x14ac:dyDescent="0.25">
      <c r="A820" s="3"/>
      <c r="B820" s="3"/>
      <c r="C820" s="3"/>
      <c r="D820" s="3"/>
      <c r="E820" s="3"/>
      <c r="F820" s="3"/>
      <c r="G820" s="3"/>
      <c r="H820" s="2"/>
      <c r="I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2.7" customHeight="1" x14ac:dyDescent="0.25">
      <c r="A821" s="3"/>
      <c r="B821" s="3"/>
      <c r="C821" s="3"/>
      <c r="D821" s="3"/>
      <c r="E821" s="3"/>
      <c r="F821" s="3"/>
      <c r="G821" s="3"/>
      <c r="H821" s="2"/>
      <c r="I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2.7" customHeight="1" x14ac:dyDescent="0.25">
      <c r="A822" s="3"/>
      <c r="B822" s="3"/>
      <c r="C822" s="3"/>
      <c r="D822" s="3"/>
      <c r="E822" s="3"/>
      <c r="F822" s="3"/>
      <c r="G822" s="3"/>
      <c r="H822" s="2"/>
      <c r="I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2.7" customHeight="1" x14ac:dyDescent="0.25">
      <c r="A823" s="3"/>
      <c r="B823" s="3"/>
      <c r="C823" s="3"/>
      <c r="D823" s="3"/>
      <c r="E823" s="3"/>
      <c r="F823" s="3"/>
      <c r="G823" s="3"/>
      <c r="H823" s="2"/>
      <c r="I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2.7" customHeight="1" x14ac:dyDescent="0.25">
      <c r="A824" s="3"/>
      <c r="B824" s="3"/>
      <c r="C824" s="3"/>
      <c r="D824" s="3"/>
      <c r="E824" s="3"/>
      <c r="F824" s="3"/>
      <c r="G824" s="3"/>
      <c r="H824" s="2"/>
      <c r="I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2.7" customHeight="1" x14ac:dyDescent="0.25">
      <c r="A825" s="3"/>
      <c r="B825" s="3"/>
      <c r="C825" s="3"/>
      <c r="D825" s="3"/>
      <c r="E825" s="3"/>
      <c r="F825" s="3"/>
      <c r="G825" s="3"/>
      <c r="H825" s="2"/>
      <c r="I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2.7" customHeight="1" x14ac:dyDescent="0.25">
      <c r="A826" s="3"/>
      <c r="B826" s="3"/>
      <c r="C826" s="3"/>
      <c r="D826" s="3"/>
      <c r="E826" s="3"/>
      <c r="F826" s="3"/>
      <c r="G826" s="3"/>
      <c r="H826" s="2"/>
      <c r="I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2.7" customHeight="1" x14ac:dyDescent="0.25">
      <c r="A827" s="3"/>
      <c r="B827" s="3"/>
      <c r="C827" s="3"/>
      <c r="D827" s="3"/>
      <c r="E827" s="3"/>
      <c r="F827" s="3"/>
      <c r="G827" s="3"/>
      <c r="H827" s="2"/>
      <c r="I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2.7" customHeight="1" x14ac:dyDescent="0.25">
      <c r="A828" s="3"/>
      <c r="B828" s="3"/>
      <c r="C828" s="3"/>
      <c r="D828" s="3"/>
      <c r="E828" s="3"/>
      <c r="F828" s="3"/>
      <c r="G828" s="3"/>
      <c r="H828" s="2"/>
      <c r="I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2.7" customHeight="1" x14ac:dyDescent="0.25">
      <c r="A829" s="3"/>
      <c r="B829" s="3"/>
      <c r="C829" s="3"/>
      <c r="D829" s="3"/>
      <c r="E829" s="3"/>
      <c r="F829" s="3"/>
      <c r="G829" s="3"/>
      <c r="H829" s="2"/>
      <c r="I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2.7" customHeight="1" x14ac:dyDescent="0.25">
      <c r="A830" s="3"/>
      <c r="B830" s="3"/>
      <c r="C830" s="3"/>
      <c r="D830" s="3"/>
      <c r="E830" s="3"/>
      <c r="F830" s="3"/>
      <c r="G830" s="3"/>
      <c r="H830" s="2"/>
      <c r="I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2.7" customHeight="1" x14ac:dyDescent="0.25">
      <c r="A831" s="3"/>
      <c r="B831" s="3"/>
      <c r="C831" s="3"/>
      <c r="D831" s="3"/>
      <c r="E831" s="3"/>
      <c r="F831" s="3"/>
      <c r="G831" s="3"/>
      <c r="H831" s="2"/>
      <c r="I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2.7" customHeight="1" x14ac:dyDescent="0.25">
      <c r="A832" s="3"/>
      <c r="B832" s="3"/>
      <c r="C832" s="3"/>
      <c r="D832" s="3"/>
      <c r="E832" s="3"/>
      <c r="F832" s="3"/>
      <c r="G832" s="3"/>
      <c r="H832" s="2"/>
      <c r="I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2.7" customHeight="1" x14ac:dyDescent="0.25">
      <c r="A833" s="3"/>
      <c r="B833" s="3"/>
      <c r="C833" s="3"/>
      <c r="D833" s="3"/>
      <c r="E833" s="3"/>
      <c r="F833" s="3"/>
      <c r="G833" s="3"/>
      <c r="H833" s="2"/>
      <c r="I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2.7" customHeight="1" x14ac:dyDescent="0.25">
      <c r="A834" s="3"/>
      <c r="B834" s="3"/>
      <c r="C834" s="3"/>
      <c r="D834" s="3"/>
      <c r="E834" s="3"/>
      <c r="F834" s="3"/>
      <c r="G834" s="3"/>
      <c r="H834" s="2"/>
      <c r="I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2.7" customHeight="1" x14ac:dyDescent="0.25">
      <c r="A835" s="3"/>
      <c r="B835" s="3"/>
      <c r="C835" s="3"/>
      <c r="D835" s="3"/>
      <c r="E835" s="3"/>
      <c r="F835" s="3"/>
      <c r="G835" s="3"/>
      <c r="H835" s="2"/>
      <c r="I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2.7" customHeight="1" x14ac:dyDescent="0.25">
      <c r="A836" s="3"/>
      <c r="B836" s="3"/>
      <c r="C836" s="3"/>
      <c r="D836" s="3"/>
      <c r="E836" s="3"/>
      <c r="F836" s="3"/>
      <c r="G836" s="3"/>
      <c r="H836" s="2"/>
      <c r="I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2.7" customHeight="1" x14ac:dyDescent="0.25">
      <c r="A837" s="3"/>
      <c r="B837" s="3"/>
      <c r="C837" s="3"/>
      <c r="D837" s="3"/>
      <c r="E837" s="3"/>
      <c r="F837" s="3"/>
      <c r="G837" s="3"/>
      <c r="H837" s="2"/>
      <c r="I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2.7" customHeight="1" x14ac:dyDescent="0.25">
      <c r="A838" s="3"/>
      <c r="B838" s="3"/>
      <c r="C838" s="3"/>
      <c r="D838" s="3"/>
      <c r="E838" s="3"/>
      <c r="F838" s="3"/>
      <c r="G838" s="3"/>
      <c r="H838" s="2"/>
      <c r="I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2.7" customHeight="1" x14ac:dyDescent="0.25">
      <c r="A839" s="3"/>
      <c r="B839" s="3"/>
      <c r="C839" s="3"/>
      <c r="D839" s="3"/>
      <c r="E839" s="3"/>
      <c r="F839" s="3"/>
      <c r="G839" s="3"/>
      <c r="H839" s="2"/>
      <c r="I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2.7" customHeight="1" x14ac:dyDescent="0.25">
      <c r="A840" s="3"/>
      <c r="B840" s="3"/>
      <c r="C840" s="3"/>
      <c r="D840" s="3"/>
      <c r="E840" s="3"/>
      <c r="F840" s="3"/>
      <c r="G840" s="3"/>
      <c r="H840" s="2"/>
      <c r="I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2.7" customHeight="1" x14ac:dyDescent="0.25">
      <c r="A841" s="3"/>
      <c r="B841" s="3"/>
      <c r="C841" s="3"/>
      <c r="D841" s="3"/>
      <c r="E841" s="3"/>
      <c r="F841" s="3"/>
      <c r="G841" s="3"/>
      <c r="H841" s="2"/>
      <c r="I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2.7" customHeight="1" x14ac:dyDescent="0.25">
      <c r="A842" s="3"/>
      <c r="B842" s="3"/>
      <c r="C842" s="3"/>
      <c r="D842" s="3"/>
      <c r="E842" s="3"/>
      <c r="F842" s="3"/>
      <c r="G842" s="3"/>
      <c r="H842" s="2"/>
      <c r="I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2.7" customHeight="1" x14ac:dyDescent="0.25">
      <c r="A843" s="3"/>
      <c r="B843" s="3"/>
      <c r="C843" s="3"/>
      <c r="D843" s="3"/>
      <c r="E843" s="3"/>
      <c r="F843" s="3"/>
      <c r="G843" s="3"/>
      <c r="H843" s="2"/>
      <c r="I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2.7" customHeight="1" x14ac:dyDescent="0.25">
      <c r="A844" s="3"/>
      <c r="B844" s="3"/>
      <c r="C844" s="3"/>
      <c r="D844" s="3"/>
      <c r="E844" s="3"/>
      <c r="F844" s="3"/>
      <c r="G844" s="3"/>
      <c r="H844" s="2"/>
      <c r="I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2.7" customHeight="1" x14ac:dyDescent="0.25">
      <c r="A845" s="3"/>
      <c r="B845" s="3"/>
      <c r="C845" s="3"/>
      <c r="D845" s="3"/>
      <c r="E845" s="3"/>
      <c r="F845" s="3"/>
      <c r="G845" s="3"/>
      <c r="H845" s="2"/>
      <c r="I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2.7" customHeight="1" x14ac:dyDescent="0.25">
      <c r="A846" s="3"/>
      <c r="B846" s="3"/>
      <c r="C846" s="3"/>
      <c r="D846" s="3"/>
      <c r="E846" s="3"/>
      <c r="F846" s="3"/>
      <c r="G846" s="3"/>
      <c r="H846" s="2"/>
      <c r="I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2.7" customHeight="1" x14ac:dyDescent="0.25">
      <c r="A847" s="3"/>
      <c r="B847" s="3"/>
      <c r="C847" s="3"/>
      <c r="D847" s="3"/>
      <c r="E847" s="3"/>
      <c r="F847" s="3"/>
      <c r="G847" s="3"/>
      <c r="H847" s="2"/>
      <c r="I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2.7" customHeight="1" x14ac:dyDescent="0.25">
      <c r="A848" s="3"/>
      <c r="B848" s="3"/>
      <c r="C848" s="3"/>
      <c r="D848" s="3"/>
      <c r="E848" s="3"/>
      <c r="F848" s="3"/>
      <c r="G848" s="3"/>
      <c r="H848" s="2"/>
      <c r="I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2.7" customHeight="1" x14ac:dyDescent="0.25">
      <c r="A849" s="3"/>
      <c r="B849" s="3"/>
      <c r="C849" s="3"/>
      <c r="D849" s="3"/>
      <c r="E849" s="3"/>
      <c r="F849" s="3"/>
      <c r="G849" s="3"/>
      <c r="H849" s="2"/>
      <c r="I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2.7" customHeight="1" x14ac:dyDescent="0.25">
      <c r="A850" s="3"/>
      <c r="B850" s="3"/>
      <c r="C850" s="3"/>
      <c r="D850" s="3"/>
      <c r="E850" s="3"/>
      <c r="F850" s="3"/>
      <c r="G850" s="3"/>
      <c r="H850" s="2"/>
      <c r="I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2.7" customHeight="1" x14ac:dyDescent="0.25">
      <c r="A851" s="3"/>
      <c r="B851" s="3"/>
      <c r="C851" s="3"/>
      <c r="D851" s="3"/>
      <c r="E851" s="3"/>
      <c r="F851" s="3"/>
      <c r="G851" s="3"/>
      <c r="H851" s="2"/>
      <c r="I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2.7" customHeight="1" x14ac:dyDescent="0.25">
      <c r="A852" s="3"/>
      <c r="B852" s="3"/>
      <c r="C852" s="3"/>
      <c r="D852" s="3"/>
      <c r="E852" s="3"/>
      <c r="F852" s="3"/>
      <c r="G852" s="3"/>
      <c r="H852" s="2"/>
      <c r="I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2.7" customHeight="1" x14ac:dyDescent="0.25">
      <c r="A853" s="3"/>
      <c r="B853" s="3"/>
      <c r="C853" s="3"/>
      <c r="D853" s="3"/>
      <c r="E853" s="3"/>
      <c r="F853" s="3"/>
      <c r="G853" s="3"/>
      <c r="H853" s="2"/>
      <c r="I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2.7" customHeight="1" x14ac:dyDescent="0.25">
      <c r="A854" s="3"/>
      <c r="B854" s="3"/>
      <c r="C854" s="3"/>
      <c r="D854" s="3"/>
      <c r="E854" s="3"/>
      <c r="F854" s="3"/>
      <c r="G854" s="3"/>
      <c r="H854" s="2"/>
      <c r="I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2.7" customHeight="1" x14ac:dyDescent="0.25">
      <c r="A855" s="3"/>
      <c r="B855" s="3"/>
      <c r="C855" s="3"/>
      <c r="D855" s="3"/>
      <c r="E855" s="3"/>
      <c r="F855" s="3"/>
      <c r="G855" s="3"/>
      <c r="H855" s="2"/>
      <c r="I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2.7" customHeight="1" x14ac:dyDescent="0.25">
      <c r="A856" s="3"/>
      <c r="B856" s="3"/>
      <c r="C856" s="3"/>
      <c r="D856" s="3"/>
      <c r="E856" s="3"/>
      <c r="F856" s="3"/>
      <c r="G856" s="3"/>
      <c r="H856" s="2"/>
      <c r="I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2.7" customHeight="1" x14ac:dyDescent="0.25">
      <c r="A857" s="3"/>
      <c r="B857" s="3"/>
      <c r="C857" s="3"/>
      <c r="D857" s="3"/>
      <c r="E857" s="3"/>
      <c r="F857" s="3"/>
      <c r="G857" s="3"/>
      <c r="H857" s="2"/>
      <c r="I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2.7" customHeight="1" x14ac:dyDescent="0.25">
      <c r="A858" s="3"/>
      <c r="B858" s="3"/>
      <c r="C858" s="3"/>
      <c r="D858" s="3"/>
      <c r="E858" s="3"/>
      <c r="F858" s="3"/>
      <c r="G858" s="3"/>
      <c r="H858" s="2"/>
      <c r="I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2.7" customHeight="1" x14ac:dyDescent="0.25">
      <c r="A859" s="3"/>
      <c r="B859" s="3"/>
      <c r="C859" s="3"/>
      <c r="D859" s="3"/>
      <c r="E859" s="3"/>
      <c r="F859" s="3"/>
      <c r="G859" s="3"/>
      <c r="H859" s="2"/>
      <c r="I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2.7" customHeight="1" x14ac:dyDescent="0.25">
      <c r="A860" s="3"/>
      <c r="B860" s="3"/>
      <c r="C860" s="3"/>
      <c r="D860" s="3"/>
      <c r="E860" s="3"/>
      <c r="F860" s="3"/>
      <c r="G860" s="3"/>
      <c r="H860" s="2"/>
      <c r="I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2.7" customHeight="1" x14ac:dyDescent="0.25">
      <c r="A861" s="3"/>
      <c r="B861" s="3"/>
      <c r="C861" s="3"/>
      <c r="D861" s="3"/>
      <c r="E861" s="3"/>
      <c r="F861" s="3"/>
      <c r="G861" s="3"/>
      <c r="H861" s="2"/>
      <c r="I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2.7" customHeight="1" x14ac:dyDescent="0.25">
      <c r="A862" s="3"/>
      <c r="B862" s="3"/>
      <c r="C862" s="3"/>
      <c r="D862" s="3"/>
      <c r="E862" s="3"/>
      <c r="F862" s="3"/>
      <c r="G862" s="3"/>
      <c r="H862" s="2"/>
      <c r="I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2.7" customHeight="1" x14ac:dyDescent="0.25">
      <c r="A863" s="3"/>
      <c r="B863" s="3"/>
      <c r="C863" s="3"/>
      <c r="D863" s="3"/>
      <c r="E863" s="3"/>
      <c r="F863" s="3"/>
      <c r="G863" s="3"/>
      <c r="H863" s="2"/>
      <c r="I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2.7" customHeight="1" x14ac:dyDescent="0.25">
      <c r="A864" s="3"/>
      <c r="B864" s="3"/>
      <c r="C864" s="3"/>
      <c r="D864" s="3"/>
      <c r="E864" s="3"/>
      <c r="F864" s="3"/>
      <c r="G864" s="3"/>
      <c r="H864" s="2"/>
      <c r="I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2.7" customHeight="1" x14ac:dyDescent="0.25">
      <c r="A865" s="3"/>
      <c r="B865" s="3"/>
      <c r="C865" s="3"/>
      <c r="D865" s="3"/>
      <c r="E865" s="3"/>
      <c r="F865" s="3"/>
      <c r="G865" s="3"/>
      <c r="H865" s="2"/>
      <c r="I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2.7" customHeight="1" x14ac:dyDescent="0.25">
      <c r="A866" s="3"/>
      <c r="B866" s="3"/>
      <c r="C866" s="3"/>
      <c r="D866" s="3"/>
      <c r="E866" s="3"/>
      <c r="F866" s="3"/>
      <c r="G866" s="3"/>
      <c r="H866" s="2"/>
      <c r="I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2.7" customHeight="1" x14ac:dyDescent="0.25">
      <c r="A867" s="3"/>
      <c r="B867" s="3"/>
      <c r="C867" s="3"/>
      <c r="D867" s="3"/>
      <c r="E867" s="3"/>
      <c r="F867" s="3"/>
      <c r="G867" s="3"/>
      <c r="H867" s="2"/>
      <c r="I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2.7" customHeight="1" x14ac:dyDescent="0.25">
      <c r="A868" s="3"/>
      <c r="B868" s="3"/>
      <c r="C868" s="3"/>
      <c r="D868" s="3"/>
      <c r="E868" s="3"/>
      <c r="F868" s="3"/>
      <c r="G868" s="3"/>
      <c r="H868" s="2"/>
      <c r="I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2.7" customHeight="1" x14ac:dyDescent="0.25">
      <c r="A869" s="3"/>
      <c r="B869" s="3"/>
      <c r="C869" s="3"/>
      <c r="D869" s="3"/>
      <c r="E869" s="3"/>
      <c r="F869" s="3"/>
      <c r="G869" s="3"/>
      <c r="H869" s="2"/>
      <c r="I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2.7" customHeight="1" x14ac:dyDescent="0.25">
      <c r="A870" s="3"/>
      <c r="B870" s="3"/>
      <c r="C870" s="3"/>
      <c r="D870" s="3"/>
      <c r="E870" s="3"/>
      <c r="F870" s="3"/>
      <c r="G870" s="3"/>
      <c r="H870" s="2"/>
      <c r="I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2.7" customHeight="1" x14ac:dyDescent="0.25">
      <c r="A871" s="3"/>
      <c r="B871" s="3"/>
      <c r="C871" s="3"/>
      <c r="D871" s="3"/>
      <c r="E871" s="3"/>
      <c r="F871" s="3"/>
      <c r="G871" s="3"/>
      <c r="H871" s="2"/>
      <c r="I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2.7" customHeight="1" x14ac:dyDescent="0.25">
      <c r="A872" s="3"/>
      <c r="B872" s="3"/>
      <c r="C872" s="3"/>
      <c r="D872" s="3"/>
      <c r="E872" s="3"/>
      <c r="F872" s="3"/>
      <c r="G872" s="3"/>
      <c r="H872" s="2"/>
      <c r="I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2.7" customHeight="1" x14ac:dyDescent="0.25">
      <c r="A873" s="3"/>
      <c r="B873" s="3"/>
      <c r="C873" s="3"/>
      <c r="D873" s="3"/>
      <c r="E873" s="3"/>
      <c r="F873" s="3"/>
      <c r="G873" s="3"/>
      <c r="H873" s="2"/>
      <c r="I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2.7" customHeight="1" x14ac:dyDescent="0.25">
      <c r="A874" s="3"/>
      <c r="B874" s="3"/>
      <c r="C874" s="3"/>
      <c r="D874" s="3"/>
      <c r="E874" s="3"/>
      <c r="F874" s="3"/>
      <c r="G874" s="3"/>
      <c r="H874" s="2"/>
      <c r="I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2.7" customHeight="1" x14ac:dyDescent="0.25">
      <c r="A875" s="3"/>
      <c r="B875" s="3"/>
      <c r="C875" s="3"/>
      <c r="D875" s="3"/>
      <c r="E875" s="3"/>
      <c r="F875" s="3"/>
      <c r="G875" s="3"/>
      <c r="H875" s="2"/>
      <c r="I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2.7" customHeight="1" x14ac:dyDescent="0.25">
      <c r="A876" s="3"/>
      <c r="B876" s="3"/>
      <c r="C876" s="3"/>
      <c r="D876" s="3"/>
      <c r="E876" s="3"/>
      <c r="F876" s="3"/>
      <c r="G876" s="3"/>
      <c r="H876" s="2"/>
      <c r="I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2.7" customHeight="1" x14ac:dyDescent="0.25">
      <c r="A877" s="3"/>
      <c r="B877" s="3"/>
      <c r="C877" s="3"/>
      <c r="D877" s="3"/>
      <c r="E877" s="3"/>
      <c r="F877" s="3"/>
      <c r="G877" s="3"/>
      <c r="H877" s="2"/>
      <c r="I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2.7" customHeight="1" x14ac:dyDescent="0.25">
      <c r="A878" s="3"/>
      <c r="B878" s="3"/>
      <c r="C878" s="3"/>
      <c r="D878" s="3"/>
      <c r="E878" s="3"/>
      <c r="F878" s="3"/>
      <c r="G878" s="3"/>
      <c r="H878" s="2"/>
      <c r="I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2.7" customHeight="1" x14ac:dyDescent="0.25">
      <c r="A879" s="3"/>
      <c r="B879" s="3"/>
      <c r="C879" s="3"/>
      <c r="D879" s="3"/>
      <c r="E879" s="3"/>
      <c r="F879" s="3"/>
      <c r="G879" s="3"/>
      <c r="H879" s="2"/>
      <c r="I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2.7" customHeight="1" x14ac:dyDescent="0.25">
      <c r="A880" s="3"/>
      <c r="B880" s="3"/>
      <c r="C880" s="3"/>
      <c r="D880" s="3"/>
      <c r="E880" s="3"/>
      <c r="F880" s="3"/>
      <c r="G880" s="3"/>
      <c r="H880" s="2"/>
      <c r="I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2.7" customHeight="1" x14ac:dyDescent="0.25">
      <c r="A881" s="3"/>
      <c r="B881" s="3"/>
      <c r="C881" s="3"/>
      <c r="D881" s="3"/>
      <c r="E881" s="3"/>
      <c r="F881" s="3"/>
      <c r="G881" s="3"/>
      <c r="H881" s="2"/>
      <c r="I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2.7" customHeight="1" x14ac:dyDescent="0.25">
      <c r="A882" s="3"/>
      <c r="B882" s="3"/>
      <c r="C882" s="3"/>
      <c r="D882" s="3"/>
      <c r="E882" s="3"/>
      <c r="F882" s="3"/>
      <c r="G882" s="3"/>
      <c r="H882" s="2"/>
      <c r="I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2.7" customHeight="1" x14ac:dyDescent="0.25">
      <c r="A883" s="3"/>
      <c r="B883" s="3"/>
      <c r="C883" s="3"/>
      <c r="D883" s="3"/>
      <c r="E883" s="3"/>
      <c r="F883" s="3"/>
      <c r="G883" s="3"/>
      <c r="H883" s="2"/>
      <c r="I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2.7" customHeight="1" x14ac:dyDescent="0.25">
      <c r="A884" s="3"/>
      <c r="B884" s="3"/>
      <c r="C884" s="3"/>
      <c r="D884" s="3"/>
      <c r="E884" s="3"/>
      <c r="F884" s="3"/>
      <c r="G884" s="3"/>
      <c r="H884" s="2"/>
      <c r="I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2.7" customHeight="1" x14ac:dyDescent="0.25">
      <c r="A885" s="3"/>
      <c r="B885" s="3"/>
      <c r="C885" s="3"/>
      <c r="D885" s="3"/>
      <c r="E885" s="3"/>
      <c r="F885" s="3"/>
      <c r="G885" s="3"/>
      <c r="H885" s="2"/>
      <c r="I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2.7" customHeight="1" x14ac:dyDescent="0.25">
      <c r="A886" s="3"/>
      <c r="B886" s="3"/>
      <c r="C886" s="3"/>
      <c r="D886" s="3"/>
      <c r="E886" s="3"/>
      <c r="F886" s="3"/>
      <c r="G886" s="3"/>
      <c r="H886" s="2"/>
      <c r="I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2.7" customHeight="1" x14ac:dyDescent="0.25">
      <c r="A887" s="3"/>
      <c r="B887" s="3"/>
      <c r="C887" s="3"/>
      <c r="D887" s="3"/>
      <c r="E887" s="3"/>
      <c r="F887" s="3"/>
      <c r="G887" s="3"/>
      <c r="H887" s="2"/>
      <c r="I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2.7" customHeight="1" x14ac:dyDescent="0.25">
      <c r="A888" s="3"/>
      <c r="B888" s="3"/>
      <c r="C888" s="3"/>
      <c r="D888" s="3"/>
      <c r="E888" s="3"/>
      <c r="F888" s="3"/>
      <c r="G888" s="3"/>
      <c r="H888" s="2"/>
      <c r="I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2.7" customHeight="1" x14ac:dyDescent="0.25">
      <c r="A889" s="3"/>
      <c r="B889" s="3"/>
      <c r="C889" s="3"/>
      <c r="D889" s="3"/>
      <c r="E889" s="3"/>
      <c r="F889" s="3"/>
      <c r="G889" s="3"/>
      <c r="H889" s="2"/>
      <c r="I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2.7" customHeight="1" x14ac:dyDescent="0.25">
      <c r="A890" s="3"/>
      <c r="B890" s="3"/>
      <c r="C890" s="3"/>
      <c r="D890" s="3"/>
      <c r="E890" s="3"/>
      <c r="F890" s="3"/>
      <c r="G890" s="3"/>
      <c r="H890" s="2"/>
      <c r="I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2.7" customHeight="1" x14ac:dyDescent="0.25">
      <c r="A891" s="3"/>
      <c r="B891" s="3"/>
      <c r="C891" s="3"/>
      <c r="D891" s="3"/>
      <c r="E891" s="3"/>
      <c r="F891" s="3"/>
      <c r="G891" s="3"/>
      <c r="H891" s="2"/>
      <c r="I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2.7" customHeight="1" x14ac:dyDescent="0.25">
      <c r="A892" s="3"/>
      <c r="B892" s="3"/>
      <c r="C892" s="3"/>
      <c r="D892" s="3"/>
      <c r="E892" s="3"/>
      <c r="F892" s="3"/>
      <c r="G892" s="3"/>
      <c r="H892" s="2"/>
      <c r="I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2.7" customHeight="1" x14ac:dyDescent="0.25">
      <c r="A893" s="3"/>
      <c r="B893" s="3"/>
      <c r="C893" s="3"/>
      <c r="D893" s="3"/>
      <c r="E893" s="3"/>
      <c r="F893" s="3"/>
      <c r="G893" s="3"/>
      <c r="H893" s="2"/>
      <c r="I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2.7" customHeight="1" x14ac:dyDescent="0.25">
      <c r="A894" s="3"/>
      <c r="B894" s="3"/>
      <c r="C894" s="3"/>
      <c r="D894" s="3"/>
      <c r="E894" s="3"/>
      <c r="F894" s="3"/>
      <c r="G894" s="3"/>
      <c r="H894" s="2"/>
      <c r="I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2.7" customHeight="1" x14ac:dyDescent="0.25">
      <c r="A895" s="3"/>
      <c r="B895" s="3"/>
      <c r="C895" s="3"/>
      <c r="D895" s="3"/>
      <c r="E895" s="3"/>
      <c r="F895" s="3"/>
      <c r="G895" s="3"/>
      <c r="H895" s="2"/>
      <c r="I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2.7" customHeight="1" x14ac:dyDescent="0.25">
      <c r="A896" s="3"/>
      <c r="B896" s="3"/>
      <c r="C896" s="3"/>
      <c r="D896" s="3"/>
      <c r="E896" s="3"/>
      <c r="F896" s="3"/>
      <c r="G896" s="3"/>
      <c r="H896" s="2"/>
      <c r="I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2.7" customHeight="1" x14ac:dyDescent="0.25">
      <c r="A897" s="3"/>
      <c r="B897" s="3"/>
      <c r="C897" s="3"/>
      <c r="D897" s="3"/>
      <c r="E897" s="3"/>
      <c r="F897" s="3"/>
      <c r="G897" s="3"/>
      <c r="H897" s="2"/>
      <c r="I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2.7" customHeight="1" x14ac:dyDescent="0.25">
      <c r="A898" s="3"/>
      <c r="B898" s="3"/>
      <c r="C898" s="3"/>
      <c r="D898" s="3"/>
      <c r="E898" s="3"/>
      <c r="F898" s="3"/>
      <c r="G898" s="3"/>
      <c r="H898" s="2"/>
      <c r="I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2.7" customHeight="1" x14ac:dyDescent="0.25">
      <c r="A899" s="3"/>
      <c r="B899" s="3"/>
      <c r="C899" s="3"/>
      <c r="D899" s="3"/>
      <c r="E899" s="3"/>
      <c r="F899" s="3"/>
      <c r="G899" s="3"/>
      <c r="H899" s="2"/>
      <c r="I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2.7" customHeight="1" x14ac:dyDescent="0.25">
      <c r="A900" s="3"/>
      <c r="B900" s="3"/>
      <c r="C900" s="3"/>
      <c r="D900" s="3"/>
      <c r="E900" s="3"/>
      <c r="F900" s="3"/>
      <c r="G900" s="3"/>
      <c r="H900" s="2"/>
      <c r="I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2.7" customHeight="1" x14ac:dyDescent="0.25">
      <c r="A901" s="3"/>
      <c r="B901" s="3"/>
      <c r="C901" s="3"/>
      <c r="D901" s="3"/>
      <c r="E901" s="3"/>
      <c r="F901" s="3"/>
      <c r="G901" s="3"/>
      <c r="H901" s="2"/>
      <c r="I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2.7" customHeight="1" x14ac:dyDescent="0.25">
      <c r="A902" s="3"/>
      <c r="B902" s="3"/>
      <c r="C902" s="3"/>
      <c r="D902" s="3"/>
      <c r="E902" s="3"/>
      <c r="F902" s="3"/>
      <c r="G902" s="3"/>
      <c r="H902" s="2"/>
      <c r="I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2.7" customHeight="1" x14ac:dyDescent="0.25">
      <c r="A903" s="3"/>
      <c r="B903" s="3"/>
      <c r="C903" s="3"/>
      <c r="D903" s="3"/>
      <c r="E903" s="3"/>
      <c r="F903" s="3"/>
      <c r="G903" s="3"/>
      <c r="H903" s="2"/>
      <c r="I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2.7" customHeight="1" x14ac:dyDescent="0.25">
      <c r="A904" s="3"/>
      <c r="B904" s="3"/>
      <c r="C904" s="3"/>
      <c r="D904" s="3"/>
      <c r="E904" s="3"/>
      <c r="F904" s="3"/>
      <c r="G904" s="3"/>
      <c r="H904" s="2"/>
      <c r="I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2.7" customHeight="1" x14ac:dyDescent="0.25">
      <c r="A905" s="3"/>
      <c r="B905" s="3"/>
      <c r="C905" s="3"/>
      <c r="D905" s="3"/>
      <c r="E905" s="3"/>
      <c r="F905" s="3"/>
      <c r="G905" s="3"/>
      <c r="H905" s="2"/>
      <c r="I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2.7" customHeight="1" x14ac:dyDescent="0.25">
      <c r="A906" s="3"/>
      <c r="B906" s="3"/>
      <c r="C906" s="3"/>
      <c r="D906" s="3"/>
      <c r="E906" s="3"/>
      <c r="F906" s="3"/>
      <c r="G906" s="3"/>
      <c r="H906" s="2"/>
      <c r="I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2.7" customHeight="1" x14ac:dyDescent="0.25">
      <c r="A907" s="3"/>
      <c r="B907" s="3"/>
      <c r="C907" s="3"/>
      <c r="D907" s="3"/>
      <c r="E907" s="3"/>
      <c r="F907" s="3"/>
      <c r="G907" s="3"/>
      <c r="H907" s="2"/>
      <c r="I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2.7" customHeight="1" x14ac:dyDescent="0.25">
      <c r="A908" s="3"/>
      <c r="B908" s="3"/>
      <c r="C908" s="3"/>
      <c r="D908" s="3"/>
      <c r="E908" s="3"/>
      <c r="F908" s="3"/>
      <c r="G908" s="3"/>
      <c r="H908" s="2"/>
      <c r="I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2.7" customHeight="1" x14ac:dyDescent="0.25">
      <c r="A909" s="3"/>
      <c r="B909" s="3"/>
      <c r="C909" s="3"/>
      <c r="D909" s="3"/>
      <c r="E909" s="3"/>
      <c r="F909" s="3"/>
      <c r="G909" s="3"/>
      <c r="H909" s="2"/>
      <c r="I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2.7" customHeight="1" x14ac:dyDescent="0.25">
      <c r="A910" s="3"/>
      <c r="B910" s="3"/>
      <c r="C910" s="3"/>
      <c r="D910" s="3"/>
      <c r="E910" s="3"/>
      <c r="F910" s="3"/>
      <c r="G910" s="3"/>
      <c r="H910" s="2"/>
      <c r="I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2.7" customHeight="1" x14ac:dyDescent="0.25">
      <c r="A911" s="3"/>
      <c r="B911" s="3"/>
      <c r="C911" s="3"/>
      <c r="D911" s="3"/>
      <c r="E911" s="3"/>
      <c r="F911" s="3"/>
      <c r="G911" s="3"/>
      <c r="H911" s="2"/>
      <c r="I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2.7" customHeight="1" x14ac:dyDescent="0.25">
      <c r="A912" s="3"/>
      <c r="B912" s="3"/>
      <c r="C912" s="3"/>
      <c r="D912" s="3"/>
      <c r="E912" s="3"/>
      <c r="F912" s="3"/>
      <c r="G912" s="3"/>
      <c r="H912" s="2"/>
      <c r="I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2.7" customHeight="1" x14ac:dyDescent="0.25">
      <c r="A913" s="3"/>
      <c r="B913" s="3"/>
      <c r="C913" s="3"/>
      <c r="D913" s="3"/>
      <c r="E913" s="3"/>
      <c r="F913" s="3"/>
      <c r="G913" s="3"/>
      <c r="H913" s="2"/>
      <c r="I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2.7" customHeight="1" x14ac:dyDescent="0.25">
      <c r="A914" s="3"/>
      <c r="B914" s="3"/>
      <c r="C914" s="3"/>
      <c r="D914" s="3"/>
      <c r="E914" s="3"/>
      <c r="F914" s="3"/>
      <c r="G914" s="3"/>
      <c r="H914" s="2"/>
      <c r="I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2.7" customHeight="1" x14ac:dyDescent="0.25">
      <c r="A915" s="3"/>
      <c r="B915" s="3"/>
      <c r="C915" s="3"/>
      <c r="D915" s="3"/>
      <c r="E915" s="3"/>
      <c r="F915" s="3"/>
      <c r="G915" s="3"/>
      <c r="H915" s="2"/>
      <c r="I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2.7" customHeight="1" x14ac:dyDescent="0.25">
      <c r="A916" s="3"/>
      <c r="B916" s="3"/>
      <c r="C916" s="3"/>
      <c r="D916" s="3"/>
      <c r="E916" s="3"/>
      <c r="F916" s="3"/>
      <c r="G916" s="3"/>
      <c r="H916" s="2"/>
      <c r="I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2.7" customHeight="1" x14ac:dyDescent="0.25">
      <c r="A917" s="3"/>
      <c r="B917" s="3"/>
      <c r="C917" s="3"/>
      <c r="D917" s="3"/>
      <c r="E917" s="3"/>
      <c r="F917" s="3"/>
      <c r="G917" s="3"/>
      <c r="H917" s="2"/>
      <c r="I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2.7" customHeight="1" x14ac:dyDescent="0.25">
      <c r="A918" s="3"/>
      <c r="B918" s="3"/>
      <c r="C918" s="3"/>
      <c r="D918" s="3"/>
      <c r="E918" s="3"/>
      <c r="F918" s="3"/>
      <c r="G918" s="3"/>
      <c r="H918" s="2"/>
      <c r="I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2.7" customHeight="1" x14ac:dyDescent="0.25">
      <c r="A919" s="3"/>
      <c r="B919" s="3"/>
      <c r="C919" s="3"/>
      <c r="D919" s="3"/>
      <c r="E919" s="3"/>
      <c r="F919" s="3"/>
      <c r="G919" s="3"/>
      <c r="H919" s="2"/>
      <c r="I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2.7" customHeight="1" x14ac:dyDescent="0.25">
      <c r="A920" s="3"/>
      <c r="B920" s="3"/>
      <c r="C920" s="3"/>
      <c r="D920" s="3"/>
      <c r="E920" s="3"/>
      <c r="F920" s="3"/>
      <c r="G920" s="3"/>
      <c r="H920" s="2"/>
      <c r="I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2.7" customHeight="1" x14ac:dyDescent="0.25">
      <c r="A921" s="3"/>
      <c r="B921" s="3"/>
      <c r="C921" s="3"/>
      <c r="D921" s="3"/>
      <c r="E921" s="3"/>
      <c r="F921" s="3"/>
      <c r="G921" s="3"/>
      <c r="H921" s="2"/>
      <c r="I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2.7" customHeight="1" x14ac:dyDescent="0.25">
      <c r="A922" s="3"/>
      <c r="B922" s="3"/>
      <c r="C922" s="3"/>
      <c r="D922" s="3"/>
      <c r="E922" s="3"/>
      <c r="F922" s="3"/>
      <c r="G922" s="3"/>
      <c r="H922" s="2"/>
      <c r="I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2.7" customHeight="1" x14ac:dyDescent="0.25">
      <c r="A923" s="3"/>
      <c r="B923" s="3"/>
      <c r="C923" s="3"/>
      <c r="D923" s="3"/>
      <c r="E923" s="3"/>
      <c r="F923" s="3"/>
      <c r="G923" s="3"/>
      <c r="H923" s="2"/>
      <c r="I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2.7" customHeight="1" x14ac:dyDescent="0.25">
      <c r="A924" s="3"/>
      <c r="B924" s="3"/>
      <c r="C924" s="3"/>
      <c r="D924" s="3"/>
      <c r="E924" s="3"/>
      <c r="F924" s="3"/>
      <c r="G924" s="3"/>
      <c r="H924" s="2"/>
      <c r="I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2.7" customHeight="1" x14ac:dyDescent="0.25">
      <c r="A925" s="3"/>
      <c r="B925" s="3"/>
      <c r="C925" s="3"/>
      <c r="D925" s="3"/>
      <c r="E925" s="3"/>
      <c r="F925" s="3"/>
      <c r="G925" s="3"/>
      <c r="H925" s="2"/>
      <c r="I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2.7" customHeight="1" x14ac:dyDescent="0.25">
      <c r="A926" s="3"/>
      <c r="B926" s="3"/>
      <c r="C926" s="3"/>
      <c r="D926" s="3"/>
      <c r="E926" s="3"/>
      <c r="F926" s="3"/>
      <c r="G926" s="3"/>
      <c r="H926" s="2"/>
      <c r="I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2.7" customHeight="1" x14ac:dyDescent="0.25">
      <c r="A927" s="3"/>
      <c r="B927" s="3"/>
      <c r="C927" s="3"/>
      <c r="D927" s="3"/>
      <c r="E927" s="3"/>
      <c r="F927" s="3"/>
      <c r="G927" s="3"/>
      <c r="H927" s="2"/>
      <c r="I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2.7" customHeight="1" x14ac:dyDescent="0.25">
      <c r="A928" s="3"/>
      <c r="B928" s="3"/>
      <c r="C928" s="3"/>
      <c r="D928" s="3"/>
      <c r="E928" s="3"/>
      <c r="F928" s="3"/>
      <c r="G928" s="3"/>
      <c r="H928" s="2"/>
      <c r="I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2.7" customHeight="1" x14ac:dyDescent="0.25">
      <c r="A929" s="3"/>
      <c r="B929" s="3"/>
      <c r="C929" s="3"/>
      <c r="D929" s="3"/>
      <c r="E929" s="3"/>
      <c r="F929" s="3"/>
      <c r="G929" s="3"/>
      <c r="H929" s="2"/>
      <c r="I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2.7" customHeight="1" x14ac:dyDescent="0.25">
      <c r="A930" s="3"/>
      <c r="B930" s="3"/>
      <c r="C930" s="3"/>
      <c r="D930" s="3"/>
      <c r="E930" s="3"/>
      <c r="F930" s="3"/>
      <c r="G930" s="3"/>
      <c r="H930" s="2"/>
      <c r="I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2.7" customHeight="1" x14ac:dyDescent="0.25">
      <c r="A931" s="3"/>
      <c r="B931" s="3"/>
      <c r="C931" s="3"/>
      <c r="D931" s="3"/>
      <c r="E931" s="3"/>
      <c r="F931" s="3"/>
      <c r="G931" s="3"/>
      <c r="H931" s="2"/>
      <c r="I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2.7" customHeight="1" x14ac:dyDescent="0.25">
      <c r="A932" s="3"/>
      <c r="B932" s="3"/>
      <c r="C932" s="3"/>
      <c r="D932" s="3"/>
      <c r="E932" s="3"/>
      <c r="F932" s="3"/>
      <c r="G932" s="3"/>
      <c r="H932" s="2"/>
      <c r="I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2.7" customHeight="1" x14ac:dyDescent="0.25">
      <c r="A933" s="3"/>
      <c r="B933" s="3"/>
      <c r="C933" s="3"/>
      <c r="D933" s="3"/>
      <c r="E933" s="3"/>
      <c r="F933" s="3"/>
      <c r="G933" s="3"/>
      <c r="H933" s="2"/>
      <c r="I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2.7" customHeight="1" x14ac:dyDescent="0.25">
      <c r="A934" s="3"/>
      <c r="B934" s="3"/>
      <c r="C934" s="3"/>
      <c r="D934" s="3"/>
      <c r="E934" s="3"/>
      <c r="F934" s="3"/>
      <c r="G934" s="3"/>
      <c r="H934" s="2"/>
      <c r="I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2.7" customHeight="1" x14ac:dyDescent="0.25">
      <c r="A935" s="3"/>
      <c r="B935" s="3"/>
      <c r="C935" s="3"/>
      <c r="D935" s="3"/>
      <c r="E935" s="3"/>
      <c r="F935" s="3"/>
      <c r="G935" s="3"/>
      <c r="H935" s="2"/>
      <c r="I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2.7" customHeight="1" x14ac:dyDescent="0.25">
      <c r="A936" s="3"/>
      <c r="B936" s="3"/>
      <c r="C936" s="3"/>
      <c r="D936" s="3"/>
      <c r="E936" s="3"/>
      <c r="F936" s="3"/>
      <c r="G936" s="3"/>
      <c r="H936" s="2"/>
      <c r="I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2.7" customHeight="1" x14ac:dyDescent="0.25">
      <c r="A937" s="3"/>
      <c r="B937" s="3"/>
      <c r="C937" s="3"/>
      <c r="D937" s="3"/>
      <c r="E937" s="3"/>
      <c r="F937" s="3"/>
      <c r="G937" s="3"/>
      <c r="H937" s="2"/>
      <c r="I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2.7" customHeight="1" x14ac:dyDescent="0.25">
      <c r="A938" s="3"/>
      <c r="B938" s="3"/>
      <c r="C938" s="3"/>
      <c r="D938" s="3"/>
      <c r="E938" s="3"/>
      <c r="F938" s="3"/>
      <c r="G938" s="3"/>
      <c r="H938" s="2"/>
      <c r="I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2.7" customHeight="1" x14ac:dyDescent="0.25">
      <c r="A939" s="3"/>
      <c r="B939" s="3"/>
      <c r="C939" s="3"/>
      <c r="D939" s="3"/>
      <c r="E939" s="3"/>
      <c r="F939" s="3"/>
      <c r="G939" s="3"/>
      <c r="H939" s="2"/>
      <c r="I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2.7" customHeight="1" x14ac:dyDescent="0.25">
      <c r="A940" s="3"/>
      <c r="B940" s="3"/>
      <c r="C940" s="3"/>
      <c r="D940" s="3"/>
      <c r="E940" s="3"/>
      <c r="F940" s="3"/>
      <c r="G940" s="3"/>
      <c r="H940" s="2"/>
      <c r="I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2.7" customHeight="1" x14ac:dyDescent="0.25">
      <c r="A941" s="3"/>
      <c r="B941" s="3"/>
      <c r="C941" s="3"/>
      <c r="D941" s="3"/>
      <c r="E941" s="3"/>
      <c r="F941" s="3"/>
      <c r="G941" s="3"/>
      <c r="H941" s="2"/>
      <c r="I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2.7" customHeight="1" x14ac:dyDescent="0.25">
      <c r="A942" s="3"/>
      <c r="B942" s="3"/>
      <c r="C942" s="3"/>
      <c r="D942" s="3"/>
      <c r="E942" s="3"/>
      <c r="F942" s="3"/>
      <c r="G942" s="3"/>
      <c r="H942" s="2"/>
      <c r="I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2.7" customHeight="1" x14ac:dyDescent="0.25">
      <c r="A943" s="3"/>
      <c r="B943" s="3"/>
      <c r="C943" s="3"/>
      <c r="D943" s="3"/>
      <c r="E943" s="3"/>
      <c r="F943" s="3"/>
      <c r="G943" s="3"/>
      <c r="H943" s="2"/>
      <c r="I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2.7" customHeight="1" x14ac:dyDescent="0.25">
      <c r="A944" s="3"/>
      <c r="B944" s="3"/>
      <c r="C944" s="3"/>
      <c r="D944" s="3"/>
      <c r="E944" s="3"/>
      <c r="F944" s="3"/>
      <c r="G944" s="3"/>
      <c r="H944" s="2"/>
      <c r="I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2.7" customHeight="1" x14ac:dyDescent="0.25">
      <c r="A945" s="3"/>
      <c r="B945" s="3"/>
      <c r="C945" s="3"/>
      <c r="D945" s="3"/>
      <c r="E945" s="3"/>
      <c r="F945" s="3"/>
      <c r="G945" s="3"/>
      <c r="H945" s="2"/>
      <c r="I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2.7" customHeight="1" x14ac:dyDescent="0.25">
      <c r="A946" s="3"/>
      <c r="B946" s="3"/>
      <c r="C946" s="3"/>
      <c r="D946" s="3"/>
      <c r="E946" s="3"/>
      <c r="F946" s="3"/>
      <c r="G946" s="3"/>
      <c r="H946" s="2"/>
      <c r="I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2.7" customHeight="1" x14ac:dyDescent="0.25">
      <c r="A947" s="3"/>
      <c r="B947" s="3"/>
      <c r="C947" s="3"/>
      <c r="D947" s="3"/>
      <c r="E947" s="3"/>
      <c r="F947" s="3"/>
      <c r="G947" s="3"/>
      <c r="H947" s="2"/>
      <c r="I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2.7" customHeight="1" x14ac:dyDescent="0.25">
      <c r="A948" s="3"/>
      <c r="B948" s="3"/>
      <c r="C948" s="3"/>
      <c r="D948" s="3"/>
      <c r="E948" s="3"/>
      <c r="F948" s="3"/>
      <c r="G948" s="3"/>
      <c r="H948" s="2"/>
      <c r="I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2.7" customHeight="1" x14ac:dyDescent="0.25">
      <c r="A949" s="3"/>
      <c r="B949" s="3"/>
      <c r="C949" s="3"/>
      <c r="D949" s="3"/>
      <c r="E949" s="3"/>
      <c r="F949" s="3"/>
      <c r="G949" s="3"/>
      <c r="H949" s="2"/>
      <c r="I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2.7" customHeight="1" x14ac:dyDescent="0.25">
      <c r="A950" s="3"/>
      <c r="B950" s="3"/>
      <c r="C950" s="3"/>
      <c r="D950" s="3"/>
      <c r="E950" s="3"/>
      <c r="F950" s="3"/>
      <c r="G950" s="3"/>
      <c r="H950" s="2"/>
      <c r="I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2.7" customHeight="1" x14ac:dyDescent="0.25">
      <c r="A951" s="3"/>
      <c r="B951" s="3"/>
      <c r="C951" s="3"/>
      <c r="D951" s="3"/>
      <c r="E951" s="3"/>
      <c r="F951" s="3"/>
      <c r="G951" s="3"/>
      <c r="H951" s="2"/>
      <c r="I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2.7" customHeight="1" x14ac:dyDescent="0.25">
      <c r="A952" s="3"/>
      <c r="B952" s="3"/>
      <c r="C952" s="3"/>
      <c r="D952" s="3"/>
      <c r="E952" s="3"/>
      <c r="F952" s="3"/>
      <c r="G952" s="3"/>
      <c r="H952" s="2"/>
      <c r="I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2.7" customHeight="1" x14ac:dyDescent="0.25">
      <c r="A953" s="3"/>
      <c r="B953" s="3"/>
      <c r="C953" s="3"/>
      <c r="D953" s="3"/>
      <c r="E953" s="3"/>
      <c r="F953" s="3"/>
      <c r="G953" s="3"/>
      <c r="H953" s="2"/>
      <c r="I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2.7" customHeight="1" x14ac:dyDescent="0.25">
      <c r="A954" s="3"/>
      <c r="B954" s="3"/>
      <c r="C954" s="3"/>
      <c r="D954" s="3"/>
      <c r="E954" s="3"/>
      <c r="F954" s="3"/>
      <c r="G954" s="3"/>
      <c r="H954" s="2"/>
      <c r="I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2.7" customHeight="1" x14ac:dyDescent="0.25">
      <c r="A955" s="3"/>
      <c r="B955" s="3"/>
      <c r="C955" s="3"/>
      <c r="D955" s="3"/>
      <c r="E955" s="3"/>
      <c r="F955" s="3"/>
      <c r="G955" s="3"/>
      <c r="H955" s="2"/>
      <c r="I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2.7" customHeight="1" x14ac:dyDescent="0.25">
      <c r="A956" s="3"/>
      <c r="B956" s="3"/>
      <c r="C956" s="3"/>
      <c r="D956" s="3"/>
      <c r="E956" s="3"/>
      <c r="F956" s="3"/>
      <c r="G956" s="3"/>
      <c r="H956" s="2"/>
      <c r="I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2.7" customHeight="1" x14ac:dyDescent="0.25">
      <c r="A957" s="3"/>
      <c r="B957" s="3"/>
      <c r="C957" s="3"/>
      <c r="D957" s="3"/>
      <c r="E957" s="3"/>
      <c r="F957" s="3"/>
      <c r="G957" s="3"/>
      <c r="H957" s="2"/>
      <c r="I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2.7" customHeight="1" x14ac:dyDescent="0.25">
      <c r="A958" s="3"/>
      <c r="B958" s="3"/>
      <c r="C958" s="3"/>
      <c r="D958" s="3"/>
      <c r="E958" s="3"/>
      <c r="F958" s="3"/>
      <c r="G958" s="3"/>
      <c r="H958" s="2"/>
      <c r="I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2.7" customHeight="1" x14ac:dyDescent="0.25">
      <c r="A959" s="3"/>
      <c r="B959" s="3"/>
      <c r="C959" s="3"/>
      <c r="D959" s="3"/>
      <c r="E959" s="3"/>
      <c r="F959" s="3"/>
      <c r="G959" s="3"/>
      <c r="H959" s="2"/>
      <c r="I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2.7" customHeight="1" x14ac:dyDescent="0.25">
      <c r="A960" s="3"/>
      <c r="B960" s="3"/>
      <c r="C960" s="3"/>
      <c r="D960" s="3"/>
      <c r="E960" s="3"/>
      <c r="F960" s="3"/>
      <c r="G960" s="3"/>
      <c r="H960" s="2"/>
      <c r="I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2.7" customHeight="1" x14ac:dyDescent="0.25">
      <c r="A961" s="3"/>
      <c r="B961" s="3"/>
      <c r="C961" s="3"/>
      <c r="D961" s="3"/>
      <c r="E961" s="3"/>
      <c r="F961" s="3"/>
      <c r="G961" s="3"/>
      <c r="H961" s="2"/>
      <c r="I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2.7" customHeight="1" x14ac:dyDescent="0.25">
      <c r="A962" s="3"/>
      <c r="B962" s="3"/>
      <c r="C962" s="3"/>
      <c r="D962" s="3"/>
      <c r="E962" s="3"/>
      <c r="F962" s="3"/>
      <c r="G962" s="3"/>
      <c r="H962" s="2"/>
      <c r="I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2.7" customHeight="1" x14ac:dyDescent="0.25">
      <c r="A963" s="3"/>
      <c r="B963" s="3"/>
      <c r="C963" s="3"/>
      <c r="D963" s="3"/>
      <c r="E963" s="3"/>
      <c r="F963" s="3"/>
      <c r="G963" s="3"/>
      <c r="H963" s="2"/>
      <c r="I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2.7" customHeight="1" x14ac:dyDescent="0.25">
      <c r="A964" s="3"/>
      <c r="B964" s="3"/>
      <c r="C964" s="3"/>
      <c r="D964" s="3"/>
      <c r="E964" s="3"/>
      <c r="F964" s="3"/>
      <c r="G964" s="3"/>
      <c r="H964" s="2"/>
      <c r="I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2.7" customHeight="1" x14ac:dyDescent="0.25">
      <c r="A965" s="3"/>
      <c r="B965" s="3"/>
      <c r="C965" s="3"/>
      <c r="D965" s="3"/>
      <c r="E965" s="3"/>
      <c r="F965" s="3"/>
      <c r="G965" s="3"/>
      <c r="H965" s="2"/>
      <c r="I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2.7" customHeight="1" x14ac:dyDescent="0.25">
      <c r="A966" s="3"/>
      <c r="B966" s="3"/>
      <c r="C966" s="3"/>
      <c r="D966" s="3"/>
      <c r="E966" s="3"/>
      <c r="F966" s="3"/>
      <c r="G966" s="3"/>
      <c r="H966" s="2"/>
      <c r="I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2.7" customHeight="1" x14ac:dyDescent="0.25">
      <c r="A967" s="3"/>
      <c r="B967" s="3"/>
      <c r="C967" s="3"/>
      <c r="D967" s="3"/>
      <c r="E967" s="3"/>
      <c r="F967" s="3"/>
      <c r="G967" s="3"/>
      <c r="H967" s="2"/>
      <c r="I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2.7" customHeight="1" x14ac:dyDescent="0.25">
      <c r="A968" s="3"/>
      <c r="B968" s="3"/>
      <c r="C968" s="3"/>
      <c r="D968" s="3"/>
      <c r="E968" s="3"/>
      <c r="F968" s="3"/>
      <c r="G968" s="3"/>
      <c r="H968" s="2"/>
      <c r="I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2.7" customHeight="1" x14ac:dyDescent="0.25">
      <c r="A969" s="3"/>
      <c r="B969" s="3"/>
      <c r="C969" s="3"/>
      <c r="D969" s="3"/>
      <c r="E969" s="3"/>
      <c r="F969" s="3"/>
      <c r="G969" s="3"/>
      <c r="H969" s="2"/>
      <c r="I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2.7" customHeight="1" x14ac:dyDescent="0.25">
      <c r="A970" s="3"/>
      <c r="B970" s="3"/>
      <c r="C970" s="3"/>
      <c r="D970" s="3"/>
      <c r="E970" s="3"/>
      <c r="F970" s="3"/>
      <c r="G970" s="3"/>
      <c r="H970" s="2"/>
      <c r="I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2.7" customHeight="1" x14ac:dyDescent="0.25">
      <c r="A971" s="3"/>
      <c r="B971" s="3"/>
      <c r="C971" s="3"/>
      <c r="D971" s="3"/>
      <c r="E971" s="3"/>
      <c r="F971" s="3"/>
      <c r="G971" s="3"/>
      <c r="H971" s="2"/>
      <c r="I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2.7" customHeight="1" x14ac:dyDescent="0.25">
      <c r="A972" s="3"/>
      <c r="B972" s="3"/>
      <c r="C972" s="3"/>
      <c r="D972" s="3"/>
      <c r="E972" s="3"/>
      <c r="F972" s="3"/>
      <c r="G972" s="3"/>
      <c r="H972" s="2"/>
      <c r="I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2.7" customHeight="1" x14ac:dyDescent="0.25">
      <c r="A973" s="3"/>
      <c r="B973" s="3"/>
      <c r="C973" s="3"/>
      <c r="D973" s="3"/>
      <c r="E973" s="3"/>
      <c r="F973" s="3"/>
      <c r="G973" s="3"/>
      <c r="H973" s="2"/>
      <c r="I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2.7" customHeight="1" x14ac:dyDescent="0.25">
      <c r="A974" s="3"/>
      <c r="B974" s="3"/>
      <c r="C974" s="3"/>
      <c r="D974" s="3"/>
      <c r="E974" s="3"/>
      <c r="F974" s="3"/>
      <c r="G974" s="3"/>
      <c r="H974" s="2"/>
      <c r="I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2.7" customHeight="1" x14ac:dyDescent="0.25">
      <c r="A975" s="3"/>
      <c r="B975" s="3"/>
      <c r="C975" s="3"/>
      <c r="D975" s="3"/>
      <c r="E975" s="3"/>
      <c r="F975" s="3"/>
      <c r="G975" s="3"/>
      <c r="H975" s="2"/>
      <c r="I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2.7" customHeight="1" x14ac:dyDescent="0.25">
      <c r="A976" s="3"/>
      <c r="B976" s="3"/>
      <c r="C976" s="3"/>
      <c r="D976" s="3"/>
      <c r="E976" s="3"/>
      <c r="F976" s="3"/>
      <c r="G976" s="3"/>
      <c r="H976" s="2"/>
      <c r="I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2.7" customHeight="1" x14ac:dyDescent="0.25">
      <c r="A977" s="3"/>
      <c r="B977" s="3"/>
      <c r="C977" s="3"/>
      <c r="D977" s="3"/>
      <c r="E977" s="3"/>
      <c r="F977" s="3"/>
      <c r="G977" s="3"/>
      <c r="H977" s="2"/>
      <c r="I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2.7" customHeight="1" x14ac:dyDescent="0.25">
      <c r="A978" s="3"/>
      <c r="B978" s="3"/>
      <c r="C978" s="3"/>
      <c r="D978" s="3"/>
      <c r="E978" s="3"/>
      <c r="F978" s="3"/>
      <c r="G978" s="3"/>
      <c r="H978" s="2"/>
      <c r="I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2.7" customHeight="1" x14ac:dyDescent="0.25">
      <c r="A979" s="3"/>
      <c r="B979" s="3"/>
      <c r="C979" s="3"/>
      <c r="D979" s="3"/>
      <c r="E979" s="3"/>
      <c r="F979" s="3"/>
      <c r="G979" s="3"/>
      <c r="H979" s="2"/>
      <c r="I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2.7" customHeight="1" x14ac:dyDescent="0.25">
      <c r="A980" s="3"/>
      <c r="B980" s="3"/>
      <c r="C980" s="3"/>
      <c r="D980" s="3"/>
      <c r="E980" s="3"/>
      <c r="F980" s="3"/>
      <c r="G980" s="3"/>
      <c r="H980" s="2"/>
      <c r="I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2.7" customHeight="1" x14ac:dyDescent="0.25">
      <c r="A981" s="3"/>
      <c r="B981" s="3"/>
      <c r="C981" s="3"/>
      <c r="D981" s="3"/>
      <c r="E981" s="3"/>
      <c r="F981" s="3"/>
      <c r="G981" s="3"/>
      <c r="H981" s="2"/>
      <c r="I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2.7" customHeight="1" x14ac:dyDescent="0.25">
      <c r="A982" s="3"/>
      <c r="B982" s="3"/>
      <c r="C982" s="3"/>
      <c r="D982" s="3"/>
      <c r="E982" s="3"/>
      <c r="F982" s="3"/>
      <c r="G982" s="3"/>
      <c r="H982" s="2"/>
      <c r="I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2.7" customHeight="1" x14ac:dyDescent="0.25">
      <c r="A983" s="3"/>
      <c r="B983" s="3"/>
      <c r="C983" s="3"/>
      <c r="D983" s="3"/>
      <c r="E983" s="3"/>
      <c r="F983" s="3"/>
      <c r="G983" s="3"/>
      <c r="H983" s="2"/>
      <c r="I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2.7" customHeight="1" x14ac:dyDescent="0.25">
      <c r="A984" s="3"/>
      <c r="B984" s="3"/>
      <c r="C984" s="3"/>
      <c r="D984" s="3"/>
      <c r="E984" s="3"/>
      <c r="F984" s="3"/>
      <c r="G984" s="3"/>
      <c r="H984" s="2"/>
      <c r="I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</sheetData>
  <hyperlinks>
    <hyperlink ref="U161" r:id="rId1" display="The CHIPS and EU chips act grants a 20% per plant" xr:uid="{92A04FA9-DA48-49A7-BCF7-59E6C9F02B84}"/>
  </hyperlinks>
  <pageMargins left="0.25" right="0.25" top="0.75" bottom="0.75" header="0" footer="0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6469-9478-4E13-8731-8A7625A0181F}">
  <dimension ref="A1:AH998"/>
  <sheetViews>
    <sheetView showGridLines="0" zoomScaleNormal="100" workbookViewId="0">
      <selection activeCell="C3" sqref="C3"/>
    </sheetView>
  </sheetViews>
  <sheetFormatPr defaultColWidth="12.44140625" defaultRowHeight="14.95" customHeight="1" x14ac:dyDescent="0.25"/>
  <cols>
    <col min="1" max="1" width="4.6640625" style="1" customWidth="1"/>
    <col min="2" max="2" width="44.44140625" style="1" bestFit="1" customWidth="1"/>
    <col min="3" max="31" width="10.5546875" style="1" customWidth="1"/>
    <col min="32" max="34" width="8.44140625" style="1" customWidth="1"/>
    <col min="35" max="16384" width="12.44140625" style="1"/>
  </cols>
  <sheetData>
    <row r="1" spans="1:34" ht="12.7" customHeight="1" x14ac:dyDescent="0.25">
      <c r="A1" s="128" t="s">
        <v>223</v>
      </c>
      <c r="B1" s="128" t="s">
        <v>222</v>
      </c>
      <c r="AH1" s="17" t="s">
        <v>4</v>
      </c>
    </row>
    <row r="2" spans="1:34" ht="12.7" customHeight="1" x14ac:dyDescent="0.25">
      <c r="A2" s="127"/>
      <c r="B2" s="126" t="s">
        <v>202</v>
      </c>
      <c r="C2" s="125" t="s">
        <v>221</v>
      </c>
      <c r="D2" s="124">
        <v>2024</v>
      </c>
      <c r="E2" s="120"/>
      <c r="F2" s="120"/>
      <c r="G2" s="120"/>
      <c r="H2" s="123">
        <f>D2+1</f>
        <v>2025</v>
      </c>
      <c r="I2" s="120"/>
      <c r="J2" s="120"/>
      <c r="K2" s="122"/>
      <c r="L2" s="123">
        <f>H2+1</f>
        <v>2026</v>
      </c>
      <c r="M2" s="120"/>
      <c r="N2" s="120"/>
      <c r="O2" s="122"/>
      <c r="P2" s="123">
        <f>L2+1</f>
        <v>2027</v>
      </c>
      <c r="Q2" s="120"/>
      <c r="R2" s="120"/>
      <c r="S2" s="122"/>
      <c r="T2" s="123">
        <f>P2+1</f>
        <v>2028</v>
      </c>
      <c r="U2" s="120"/>
      <c r="V2" s="120"/>
      <c r="W2" s="122"/>
      <c r="X2" s="123">
        <f>T2+1</f>
        <v>2029</v>
      </c>
      <c r="Y2" s="120"/>
      <c r="Z2" s="120"/>
      <c r="AA2" s="122"/>
      <c r="AB2" s="121">
        <f>X2+1</f>
        <v>2030</v>
      </c>
      <c r="AC2" s="120"/>
      <c r="AD2" s="120"/>
      <c r="AE2" s="120"/>
      <c r="AF2" s="119"/>
    </row>
    <row r="3" spans="1:34" ht="12.7" customHeight="1" x14ac:dyDescent="0.25">
      <c r="B3" s="1" t="s">
        <v>220</v>
      </c>
      <c r="D3" s="118" t="s">
        <v>219</v>
      </c>
      <c r="E3" s="117" t="s">
        <v>218</v>
      </c>
      <c r="F3" s="117" t="s">
        <v>217</v>
      </c>
      <c r="G3" s="117" t="s">
        <v>216</v>
      </c>
      <c r="H3" s="117" t="s">
        <v>219</v>
      </c>
      <c r="I3" s="117" t="s">
        <v>218</v>
      </c>
      <c r="J3" s="117" t="s">
        <v>217</v>
      </c>
      <c r="K3" s="117" t="s">
        <v>216</v>
      </c>
      <c r="L3" s="117" t="s">
        <v>219</v>
      </c>
      <c r="M3" s="117" t="s">
        <v>218</v>
      </c>
      <c r="N3" s="117" t="s">
        <v>217</v>
      </c>
      <c r="O3" s="117" t="s">
        <v>216</v>
      </c>
      <c r="P3" s="117" t="s">
        <v>219</v>
      </c>
      <c r="Q3" s="117" t="s">
        <v>218</v>
      </c>
      <c r="R3" s="117" t="s">
        <v>217</v>
      </c>
      <c r="S3" s="117" t="s">
        <v>216</v>
      </c>
      <c r="T3" s="117" t="s">
        <v>219</v>
      </c>
      <c r="U3" s="117" t="s">
        <v>218</v>
      </c>
      <c r="V3" s="117" t="s">
        <v>217</v>
      </c>
      <c r="W3" s="117" t="s">
        <v>216</v>
      </c>
      <c r="X3" s="117" t="s">
        <v>219</v>
      </c>
      <c r="Y3" s="117" t="s">
        <v>218</v>
      </c>
      <c r="Z3" s="117" t="s">
        <v>217</v>
      </c>
      <c r="AA3" s="117" t="s">
        <v>216</v>
      </c>
      <c r="AB3" s="117" t="s">
        <v>219</v>
      </c>
      <c r="AC3" s="117" t="s">
        <v>218</v>
      </c>
      <c r="AD3" s="117" t="s">
        <v>217</v>
      </c>
      <c r="AE3" s="117" t="s">
        <v>216</v>
      </c>
      <c r="AF3" s="117"/>
    </row>
    <row r="4" spans="1:34" ht="12.7" customHeight="1" x14ac:dyDescent="0.25">
      <c r="A4" s="17"/>
      <c r="B4" s="116" t="s">
        <v>215</v>
      </c>
      <c r="AF4" s="115" t="s">
        <v>214</v>
      </c>
    </row>
    <row r="5" spans="1:34" ht="12.7" customHeight="1" x14ac:dyDescent="0.25">
      <c r="A5" s="17"/>
      <c r="B5" s="109">
        <v>2.3199999999999998E-2</v>
      </c>
      <c r="C5" s="108">
        <v>1250</v>
      </c>
      <c r="D5" s="107">
        <v>0</v>
      </c>
      <c r="E5" s="106">
        <f>($B5/4)*$C5+C5</f>
        <v>1257.25</v>
      </c>
      <c r="F5" s="106">
        <v>0</v>
      </c>
      <c r="G5" s="106">
        <v>0</v>
      </c>
      <c r="H5" s="106">
        <v>0</v>
      </c>
      <c r="I5" s="106">
        <v>0</v>
      </c>
      <c r="J5" s="106">
        <v>0</v>
      </c>
      <c r="K5" s="106">
        <v>0</v>
      </c>
      <c r="L5" s="106">
        <v>0</v>
      </c>
      <c r="M5" s="106">
        <v>0</v>
      </c>
      <c r="N5" s="106">
        <v>0</v>
      </c>
      <c r="O5" s="106">
        <v>0</v>
      </c>
      <c r="P5" s="106">
        <v>0</v>
      </c>
      <c r="Q5" s="106">
        <v>0</v>
      </c>
      <c r="R5" s="106">
        <v>0</v>
      </c>
      <c r="S5" s="106">
        <v>0</v>
      </c>
      <c r="T5" s="106">
        <v>0</v>
      </c>
      <c r="U5" s="106">
        <v>0</v>
      </c>
      <c r="V5" s="106">
        <v>0</v>
      </c>
      <c r="W5" s="106">
        <v>0</v>
      </c>
      <c r="X5" s="106">
        <v>0</v>
      </c>
      <c r="Y5" s="106">
        <v>0</v>
      </c>
      <c r="Z5" s="106">
        <v>0</v>
      </c>
      <c r="AA5" s="106">
        <v>0</v>
      </c>
      <c r="AB5" s="106">
        <v>0</v>
      </c>
      <c r="AC5" s="106">
        <v>0</v>
      </c>
      <c r="AD5" s="106">
        <v>0</v>
      </c>
      <c r="AE5" s="106">
        <v>0</v>
      </c>
      <c r="AF5" s="114">
        <v>2024</v>
      </c>
    </row>
    <row r="6" spans="1:34" ht="12.7" customHeight="1" x14ac:dyDescent="0.25">
      <c r="A6" s="17"/>
      <c r="B6" s="109">
        <v>2.1399999999999999E-2</v>
      </c>
      <c r="C6" s="108">
        <v>600</v>
      </c>
      <c r="D6" s="107">
        <v>0</v>
      </c>
      <c r="E6" s="106">
        <f>($B6/4)*$C6+C6</f>
        <v>603.21</v>
      </c>
      <c r="F6" s="106">
        <v>0</v>
      </c>
      <c r="G6" s="106">
        <v>0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6">
        <v>0</v>
      </c>
      <c r="P6" s="106">
        <v>0</v>
      </c>
      <c r="Q6" s="106">
        <v>0</v>
      </c>
      <c r="R6" s="106">
        <v>0</v>
      </c>
      <c r="S6" s="106">
        <v>0</v>
      </c>
      <c r="T6" s="106">
        <v>0</v>
      </c>
      <c r="U6" s="106">
        <v>0</v>
      </c>
      <c r="V6" s="106">
        <v>0</v>
      </c>
      <c r="W6" s="106">
        <v>0</v>
      </c>
      <c r="X6" s="106">
        <v>0</v>
      </c>
      <c r="Y6" s="106">
        <v>0</v>
      </c>
      <c r="Z6" s="106">
        <v>0</v>
      </c>
      <c r="AA6" s="106">
        <v>0</v>
      </c>
      <c r="AB6" s="106">
        <v>0</v>
      </c>
      <c r="AC6" s="106">
        <v>0</v>
      </c>
      <c r="AD6" s="106">
        <v>0</v>
      </c>
      <c r="AE6" s="106">
        <v>0</v>
      </c>
      <c r="AF6" s="113"/>
    </row>
    <row r="7" spans="1:34" ht="12.7" customHeight="1" x14ac:dyDescent="0.25">
      <c r="A7" s="17"/>
      <c r="B7" s="104">
        <v>3.4500000000000003E-2</v>
      </c>
      <c r="C7" s="103">
        <v>1500</v>
      </c>
      <c r="D7" s="13">
        <f>($B7/4)*$C7</f>
        <v>12.937500000000002</v>
      </c>
      <c r="E7" s="6">
        <v>0</v>
      </c>
      <c r="F7" s="6">
        <f>($B7/4)*$C7</f>
        <v>12.937500000000002</v>
      </c>
      <c r="G7" s="6">
        <v>0</v>
      </c>
      <c r="H7" s="6">
        <f>($B7/4)*$C7+C7</f>
        <v>1512.9375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112"/>
    </row>
    <row r="8" spans="1:34" ht="12.7" customHeight="1" x14ac:dyDescent="0.25">
      <c r="A8" s="17"/>
      <c r="B8" s="104">
        <v>7.2900000000000006E-2</v>
      </c>
      <c r="C8" s="103">
        <v>1500</v>
      </c>
      <c r="D8" s="13">
        <v>0</v>
      </c>
      <c r="E8" s="6">
        <f>($B8/4)*$C8</f>
        <v>27.337500000000002</v>
      </c>
      <c r="F8" s="6">
        <v>0</v>
      </c>
      <c r="G8" s="6">
        <f>($B8/4)*$C8</f>
        <v>27.337500000000002</v>
      </c>
      <c r="H8" s="6">
        <v>0</v>
      </c>
      <c r="I8" s="6">
        <f>(($B8/4)*$C8)+C8</f>
        <v>1527.3375000000001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111"/>
    </row>
    <row r="9" spans="1:34" ht="12.7" customHeight="1" x14ac:dyDescent="0.25">
      <c r="A9" s="17"/>
      <c r="B9" s="104">
        <v>4.9599999999999998E-2</v>
      </c>
      <c r="C9" s="103">
        <v>2250</v>
      </c>
      <c r="D9" s="13">
        <v>0</v>
      </c>
      <c r="E9" s="6">
        <f>($B9/4)*$C9</f>
        <v>27.9</v>
      </c>
      <c r="F9" s="6">
        <v>0</v>
      </c>
      <c r="G9" s="6">
        <f>($B9/4)*$C9</f>
        <v>27.9</v>
      </c>
      <c r="H9" s="6">
        <v>0</v>
      </c>
      <c r="I9" s="6">
        <f>($B9/4)*$C9+C9</f>
        <v>2277.9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111"/>
    </row>
    <row r="10" spans="1:34" ht="12.7" customHeight="1" x14ac:dyDescent="0.25">
      <c r="A10" s="17"/>
      <c r="B10" s="109">
        <v>5.79E-2</v>
      </c>
      <c r="C10" s="108">
        <v>1000</v>
      </c>
      <c r="D10" s="107">
        <v>0</v>
      </c>
      <c r="E10" s="106">
        <f>($B10/4)*$C10</f>
        <v>14.475</v>
      </c>
      <c r="F10" s="106">
        <v>0</v>
      </c>
      <c r="G10" s="106">
        <f>($B10/4)*$C10</f>
        <v>14.475</v>
      </c>
      <c r="H10" s="106">
        <v>0</v>
      </c>
      <c r="I10" s="106">
        <f>($B10/4)*$C10</f>
        <v>14.475</v>
      </c>
      <c r="J10" s="106">
        <v>0</v>
      </c>
      <c r="K10" s="106">
        <f>($B10/4)*$C10</f>
        <v>14.475</v>
      </c>
      <c r="L10" s="106">
        <v>0</v>
      </c>
      <c r="M10" s="106">
        <f>($B10/4)*$C10+C10</f>
        <v>1014.475</v>
      </c>
      <c r="N10" s="106">
        <v>0</v>
      </c>
      <c r="O10" s="106">
        <v>0</v>
      </c>
      <c r="P10" s="106">
        <v>0</v>
      </c>
      <c r="Q10" s="106">
        <v>0</v>
      </c>
      <c r="R10" s="106">
        <v>0</v>
      </c>
      <c r="S10" s="106">
        <v>0</v>
      </c>
      <c r="T10" s="106">
        <v>0</v>
      </c>
      <c r="U10" s="106">
        <v>0</v>
      </c>
      <c r="V10" s="106">
        <v>0</v>
      </c>
      <c r="W10" s="106">
        <v>0</v>
      </c>
      <c r="X10" s="106">
        <v>0</v>
      </c>
      <c r="Y10" s="106">
        <v>0</v>
      </c>
      <c r="Z10" s="106">
        <v>0</v>
      </c>
      <c r="AA10" s="106">
        <v>0</v>
      </c>
      <c r="AB10" s="106">
        <v>0</v>
      </c>
      <c r="AC10" s="106">
        <v>0</v>
      </c>
      <c r="AD10" s="106">
        <v>0</v>
      </c>
      <c r="AE10" s="106">
        <v>0</v>
      </c>
      <c r="AF10" s="105">
        <v>2026</v>
      </c>
    </row>
    <row r="11" spans="1:34" ht="12.7" customHeight="1" x14ac:dyDescent="0.25">
      <c r="A11" s="17"/>
      <c r="B11" s="104">
        <v>3.7900000000000003E-2</v>
      </c>
      <c r="C11" s="103">
        <v>1000</v>
      </c>
      <c r="D11" s="13">
        <f>($B11/4)*$C11</f>
        <v>9.4750000000000014</v>
      </c>
      <c r="E11" s="6">
        <v>0</v>
      </c>
      <c r="F11" s="6">
        <f>($B11/4)*$C11</f>
        <v>9.4750000000000014</v>
      </c>
      <c r="G11" s="6">
        <v>0</v>
      </c>
      <c r="H11" s="6">
        <f>($B11/4)*$C11</f>
        <v>9.4750000000000014</v>
      </c>
      <c r="I11" s="6">
        <v>0</v>
      </c>
      <c r="J11" s="6">
        <f>($B11/4)*$C11</f>
        <v>9.4750000000000014</v>
      </c>
      <c r="K11" s="6">
        <v>0</v>
      </c>
      <c r="L11" s="6">
        <f>($B11/4)*$C11</f>
        <v>9.4750000000000014</v>
      </c>
      <c r="M11" s="6">
        <v>0</v>
      </c>
      <c r="N11" s="6">
        <f>($B11/4)*$C11</f>
        <v>9.4750000000000014</v>
      </c>
      <c r="O11" s="6">
        <v>0</v>
      </c>
      <c r="P11" s="6">
        <f>($B11/4)*$C11+C11</f>
        <v>1009.475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112">
        <v>2027</v>
      </c>
    </row>
    <row r="12" spans="1:34" ht="12.7" customHeight="1" x14ac:dyDescent="0.25">
      <c r="A12" s="17"/>
      <c r="B12" s="104">
        <v>6.3500000000000001E-2</v>
      </c>
      <c r="C12" s="103">
        <v>1000</v>
      </c>
      <c r="D12" s="13">
        <v>0</v>
      </c>
      <c r="E12" s="6">
        <f>($B12/4)*$C12</f>
        <v>15.875</v>
      </c>
      <c r="F12" s="6">
        <v>0</v>
      </c>
      <c r="G12" s="6">
        <f>($B12/4)*$C12</f>
        <v>15.875</v>
      </c>
      <c r="H12" s="6">
        <v>0</v>
      </c>
      <c r="I12" s="6">
        <f>($B12/4)*$C12</f>
        <v>15.875</v>
      </c>
      <c r="J12" s="6">
        <v>0</v>
      </c>
      <c r="K12" s="6">
        <f>($B12/4)*$C12</f>
        <v>15.875</v>
      </c>
      <c r="L12" s="6">
        <v>0</v>
      </c>
      <c r="M12" s="6">
        <f>($B12/4)*$C12</f>
        <v>15.875</v>
      </c>
      <c r="N12" s="6">
        <v>0</v>
      </c>
      <c r="O12" s="6">
        <f>($B12/4)*$C12</f>
        <v>15.875</v>
      </c>
      <c r="P12" s="6">
        <v>0</v>
      </c>
      <c r="Q12" s="6">
        <f>($B12/4)*$C12+C12</f>
        <v>1015.875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111"/>
    </row>
    <row r="13" spans="1:34" ht="12.7" customHeight="1" x14ac:dyDescent="0.25">
      <c r="A13" s="17"/>
      <c r="B13" s="104">
        <v>3.8199999999999998E-2</v>
      </c>
      <c r="C13" s="103">
        <v>1250</v>
      </c>
      <c r="D13" s="13">
        <f>($B13/4)*$C13</f>
        <v>11.9375</v>
      </c>
      <c r="E13" s="6">
        <v>0</v>
      </c>
      <c r="F13" s="6">
        <f>($B13/4)*$C13</f>
        <v>11.9375</v>
      </c>
      <c r="G13" s="6">
        <v>0</v>
      </c>
      <c r="H13" s="6">
        <f>($B13/4)*$C13</f>
        <v>11.9375</v>
      </c>
      <c r="I13" s="6">
        <v>0</v>
      </c>
      <c r="J13" s="6">
        <f>($B13/4)*$C13</f>
        <v>11.9375</v>
      </c>
      <c r="K13" s="6">
        <v>0</v>
      </c>
      <c r="L13" s="6">
        <f>($B13/4)*$C13</f>
        <v>11.9375</v>
      </c>
      <c r="M13" s="6">
        <v>0</v>
      </c>
      <c r="N13" s="6">
        <f>($B13/4)*$C13</f>
        <v>11.9375</v>
      </c>
      <c r="O13" s="6">
        <v>0</v>
      </c>
      <c r="P13" s="6">
        <f>($B13/4)*$C13</f>
        <v>11.9375</v>
      </c>
      <c r="Q13" s="6">
        <v>0</v>
      </c>
      <c r="R13" s="6">
        <f>($B13/4)*$C13+C13</f>
        <v>1261.9375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111"/>
    </row>
    <row r="14" spans="1:34" ht="12.7" customHeight="1" x14ac:dyDescent="0.25">
      <c r="A14" s="17"/>
      <c r="B14" s="104">
        <v>4.9399999999999999E-2</v>
      </c>
      <c r="C14" s="103">
        <v>1750</v>
      </c>
      <c r="D14" s="13">
        <v>0</v>
      </c>
      <c r="E14" s="6">
        <f>($B14/4)*$C14</f>
        <v>21.612500000000001</v>
      </c>
      <c r="F14" s="6">
        <v>0</v>
      </c>
      <c r="G14" s="6">
        <f>($B14/4)*$C14</f>
        <v>21.612500000000001</v>
      </c>
      <c r="H14" s="6">
        <v>0</v>
      </c>
      <c r="I14" s="6">
        <f>($B14/4)*$C14</f>
        <v>21.612500000000001</v>
      </c>
      <c r="J14" s="6">
        <v>0</v>
      </c>
      <c r="K14" s="6">
        <f>($B14/4)*$C14</f>
        <v>21.612500000000001</v>
      </c>
      <c r="L14" s="6">
        <v>0</v>
      </c>
      <c r="M14" s="6">
        <f>($B14/4)*$C14</f>
        <v>21.612500000000001</v>
      </c>
      <c r="N14" s="6">
        <v>0</v>
      </c>
      <c r="O14" s="6">
        <f>($B14/4)*$C14</f>
        <v>21.612500000000001</v>
      </c>
      <c r="P14" s="6">
        <v>0</v>
      </c>
      <c r="Q14" s="6">
        <f>($B14/4)*$C14</f>
        <v>21.612500000000001</v>
      </c>
      <c r="R14" s="6">
        <v>0</v>
      </c>
      <c r="S14" s="6">
        <f>($B14/4)*$C14</f>
        <v>21.612500000000001</v>
      </c>
      <c r="T14" s="6">
        <v>0</v>
      </c>
      <c r="U14" s="6">
        <f>(($B14/4)*$C14)+C14</f>
        <v>1771.6125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110"/>
    </row>
    <row r="15" spans="1:34" ht="12.7" customHeight="1" x14ac:dyDescent="0.25">
      <c r="A15" s="17"/>
      <c r="B15" s="109">
        <v>1.67E-2</v>
      </c>
      <c r="C15" s="108">
        <v>1000</v>
      </c>
      <c r="D15" s="107">
        <f>($B15/4)*$C15</f>
        <v>4.1749999999999998</v>
      </c>
      <c r="E15" s="106">
        <v>0</v>
      </c>
      <c r="F15" s="106">
        <f>($B15/4)*$C15</f>
        <v>4.1749999999999998</v>
      </c>
      <c r="G15" s="106">
        <v>0</v>
      </c>
      <c r="H15" s="106">
        <f>($B15/4)*$C15</f>
        <v>4.1749999999999998</v>
      </c>
      <c r="I15" s="106">
        <v>0</v>
      </c>
      <c r="J15" s="106">
        <f>($B15/4)*$C15</f>
        <v>4.1749999999999998</v>
      </c>
      <c r="K15" s="106">
        <v>0</v>
      </c>
      <c r="L15" s="106">
        <f>($B15/4)*$C15</f>
        <v>4.1749999999999998</v>
      </c>
      <c r="M15" s="106">
        <v>0</v>
      </c>
      <c r="N15" s="106">
        <f>($B15/4)*$C15</f>
        <v>4.1749999999999998</v>
      </c>
      <c r="O15" s="106">
        <v>0</v>
      </c>
      <c r="P15" s="106">
        <f>($B15/4)*$C15</f>
        <v>4.1749999999999998</v>
      </c>
      <c r="Q15" s="106">
        <v>0</v>
      </c>
      <c r="R15" s="106">
        <f>($B15/4)*$C15</f>
        <v>4.1749999999999998</v>
      </c>
      <c r="S15" s="106">
        <v>0</v>
      </c>
      <c r="T15" s="106">
        <f>($B15/4)*$C15</f>
        <v>4.1749999999999998</v>
      </c>
      <c r="U15" s="106">
        <v>0</v>
      </c>
      <c r="V15" s="106">
        <f>($B15/4)*$C15+C15</f>
        <v>1004.175</v>
      </c>
      <c r="W15" s="106">
        <v>0</v>
      </c>
      <c r="X15" s="106">
        <v>0</v>
      </c>
      <c r="Y15" s="106">
        <v>0</v>
      </c>
      <c r="Z15" s="106">
        <v>0</v>
      </c>
      <c r="AA15" s="106">
        <v>0</v>
      </c>
      <c r="AB15" s="106">
        <v>0</v>
      </c>
      <c r="AC15" s="106">
        <v>0</v>
      </c>
      <c r="AD15" s="106">
        <v>0</v>
      </c>
      <c r="AE15" s="106">
        <v>0</v>
      </c>
      <c r="AF15" s="105">
        <v>2028</v>
      </c>
    </row>
    <row r="16" spans="1:34" ht="12.7" customHeight="1" x14ac:dyDescent="0.25">
      <c r="A16" s="17"/>
      <c r="B16" s="104">
        <v>4.0599999999999997E-2</v>
      </c>
      <c r="C16" s="103">
        <v>850</v>
      </c>
      <c r="D16" s="13">
        <f>($B16/4)*$C16</f>
        <v>8.6274999999999995</v>
      </c>
      <c r="E16" s="6">
        <v>0</v>
      </c>
      <c r="F16" s="6">
        <f>($B16/4)*$C16</f>
        <v>8.6274999999999995</v>
      </c>
      <c r="G16" s="6">
        <v>0</v>
      </c>
      <c r="H16" s="6">
        <f>($B16/4)*$C16</f>
        <v>8.6274999999999995</v>
      </c>
      <c r="I16" s="6">
        <v>0</v>
      </c>
      <c r="J16" s="6">
        <f>($B16/4)*$C16</f>
        <v>8.6274999999999995</v>
      </c>
      <c r="K16" s="6">
        <v>0</v>
      </c>
      <c r="L16" s="6">
        <f>($B16/4)*$C16</f>
        <v>8.6274999999999995</v>
      </c>
      <c r="M16" s="6">
        <v>0</v>
      </c>
      <c r="N16" s="6">
        <f>($B16/4)*$C16</f>
        <v>8.6274999999999995</v>
      </c>
      <c r="O16" s="6">
        <v>0</v>
      </c>
      <c r="P16" s="6">
        <f>($B16/4)*$C16</f>
        <v>8.6274999999999995</v>
      </c>
      <c r="Q16" s="6">
        <v>0</v>
      </c>
      <c r="R16" s="6">
        <f>($B16/4)*$C16</f>
        <v>8.6274999999999995</v>
      </c>
      <c r="S16" s="6">
        <v>0</v>
      </c>
      <c r="T16" s="6">
        <f>($B16/4)*$C16</f>
        <v>8.6274999999999995</v>
      </c>
      <c r="U16" s="6">
        <v>0</v>
      </c>
      <c r="V16" s="6">
        <f>($B16/4)*$C16</f>
        <v>8.6274999999999995</v>
      </c>
      <c r="W16" s="6">
        <v>0</v>
      </c>
      <c r="X16" s="6">
        <f>($B16/4)*$C16</f>
        <v>8.6274999999999995</v>
      </c>
      <c r="Y16" s="6">
        <v>0</v>
      </c>
      <c r="Z16" s="6">
        <f>($B16/4)*$C16+C16</f>
        <v>858.62750000000005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112">
        <v>2029</v>
      </c>
    </row>
    <row r="17" spans="1:32" ht="12.7" customHeight="1" x14ac:dyDescent="0.25">
      <c r="A17" s="17"/>
      <c r="B17" s="104">
        <v>2.3900000000000001E-2</v>
      </c>
      <c r="C17" s="103">
        <v>2000</v>
      </c>
      <c r="D17" s="13">
        <v>0</v>
      </c>
      <c r="E17" s="6">
        <f>($B17/4)*$C17</f>
        <v>11.950000000000001</v>
      </c>
      <c r="F17" s="6">
        <v>0</v>
      </c>
      <c r="G17" s="6">
        <f>($B17/4)*$C17</f>
        <v>11.950000000000001</v>
      </c>
      <c r="H17" s="6">
        <v>0</v>
      </c>
      <c r="I17" s="6">
        <f>($B17/4)*$C17</f>
        <v>11.950000000000001</v>
      </c>
      <c r="J17" s="6">
        <v>0</v>
      </c>
      <c r="K17" s="6">
        <f>($B17/4)*$C17</f>
        <v>11.950000000000001</v>
      </c>
      <c r="L17" s="6">
        <v>0</v>
      </c>
      <c r="M17" s="6">
        <f>($B17/4)*$C17</f>
        <v>11.950000000000001</v>
      </c>
      <c r="N17" s="6">
        <v>0</v>
      </c>
      <c r="O17" s="6">
        <f>($B17/4)*$C17</f>
        <v>11.950000000000001</v>
      </c>
      <c r="P17" s="6">
        <v>0</v>
      </c>
      <c r="Q17" s="6">
        <f>($B17/4)*$C17</f>
        <v>11.950000000000001</v>
      </c>
      <c r="R17" s="6">
        <v>0</v>
      </c>
      <c r="S17" s="6">
        <f>($B17/4)*$C17</f>
        <v>11.950000000000001</v>
      </c>
      <c r="T17" s="6">
        <v>0</v>
      </c>
      <c r="U17" s="6">
        <f>($B17/4)*$C17</f>
        <v>11.950000000000001</v>
      </c>
      <c r="V17" s="6">
        <v>0</v>
      </c>
      <c r="W17" s="6">
        <f>($B17/4)*$C17</f>
        <v>11.950000000000001</v>
      </c>
      <c r="X17" s="6">
        <v>0</v>
      </c>
      <c r="Y17" s="6">
        <f>($B17/4)*$C17</f>
        <v>11.950000000000001</v>
      </c>
      <c r="Z17" s="6">
        <v>0</v>
      </c>
      <c r="AA17" s="6">
        <f>($B17/4)*$C17+C17</f>
        <v>2011.95</v>
      </c>
      <c r="AB17" s="6">
        <v>0</v>
      </c>
      <c r="AC17" s="6">
        <v>0</v>
      </c>
      <c r="AD17" s="6">
        <v>0</v>
      </c>
      <c r="AE17" s="6">
        <v>0</v>
      </c>
      <c r="AF17" s="111"/>
    </row>
    <row r="18" spans="1:32" ht="12.7" customHeight="1" x14ac:dyDescent="0.25">
      <c r="A18" s="17"/>
      <c r="B18" s="104">
        <v>5.1700000000000003E-2</v>
      </c>
      <c r="C18" s="103">
        <v>1250</v>
      </c>
      <c r="D18" s="13">
        <f>($B18/4)*$C18</f>
        <v>16.15625</v>
      </c>
      <c r="E18" s="6">
        <v>0</v>
      </c>
      <c r="F18" s="6">
        <f>($B18/4)*$C18</f>
        <v>16.15625</v>
      </c>
      <c r="G18" s="6">
        <v>0</v>
      </c>
      <c r="H18" s="6">
        <f>($B18/4)*$C18</f>
        <v>16.15625</v>
      </c>
      <c r="I18" s="6">
        <v>0</v>
      </c>
      <c r="J18" s="6">
        <f>($B18/4)*$C18</f>
        <v>16.15625</v>
      </c>
      <c r="K18" s="6">
        <v>0</v>
      </c>
      <c r="L18" s="6">
        <f>($B18/4)*$C18</f>
        <v>16.15625</v>
      </c>
      <c r="M18" s="6">
        <v>0</v>
      </c>
      <c r="N18" s="6">
        <f>($B18/4)*$C18</f>
        <v>16.15625</v>
      </c>
      <c r="O18" s="6">
        <v>0</v>
      </c>
      <c r="P18" s="6">
        <f>($B18/4)*$C18</f>
        <v>16.15625</v>
      </c>
      <c r="Q18" s="6">
        <v>0</v>
      </c>
      <c r="R18" s="6">
        <f>($B18/4)*$C18</f>
        <v>16.15625</v>
      </c>
      <c r="S18" s="6">
        <v>0</v>
      </c>
      <c r="T18" s="6">
        <f>($B18/4)*$C18</f>
        <v>16.15625</v>
      </c>
      <c r="U18" s="6">
        <v>0</v>
      </c>
      <c r="V18" s="6">
        <f>($B18/4)*$C18</f>
        <v>16.15625</v>
      </c>
      <c r="W18" s="6">
        <v>0</v>
      </c>
      <c r="X18" s="6">
        <f>($B18/4)*$C18</f>
        <v>16.15625</v>
      </c>
      <c r="Y18" s="6">
        <v>0</v>
      </c>
      <c r="Z18" s="6">
        <f>($B18/4)*$C18</f>
        <v>16.15625</v>
      </c>
      <c r="AA18" s="6">
        <v>0</v>
      </c>
      <c r="AB18" s="6">
        <f>(($B18/4)*$C18)+C18</f>
        <v>1266.15625</v>
      </c>
      <c r="AC18" s="6">
        <v>0</v>
      </c>
      <c r="AD18" s="6">
        <v>0</v>
      </c>
      <c r="AE18" s="6">
        <v>0</v>
      </c>
      <c r="AF18" s="110"/>
    </row>
    <row r="19" spans="1:32" ht="12.7" customHeight="1" x14ac:dyDescent="0.25">
      <c r="A19" s="17"/>
      <c r="B19" s="109">
        <v>3.9300000000000002E-2</v>
      </c>
      <c r="C19" s="108">
        <v>1500</v>
      </c>
      <c r="D19" s="107">
        <f>($B19/4)*$C19</f>
        <v>14.737500000000001</v>
      </c>
      <c r="E19" s="106">
        <v>0</v>
      </c>
      <c r="F19" s="106">
        <f>($B19/4)*$C19</f>
        <v>14.737500000000001</v>
      </c>
      <c r="G19" s="106">
        <v>0</v>
      </c>
      <c r="H19" s="106">
        <f>($B19/4)*$C19</f>
        <v>14.737500000000001</v>
      </c>
      <c r="I19" s="106">
        <v>0</v>
      </c>
      <c r="J19" s="106">
        <f>($B19/4)*$C19</f>
        <v>14.737500000000001</v>
      </c>
      <c r="K19" s="106">
        <v>0</v>
      </c>
      <c r="L19" s="106">
        <f>($B19/4)*$C19</f>
        <v>14.737500000000001</v>
      </c>
      <c r="M19" s="106">
        <v>0</v>
      </c>
      <c r="N19" s="106">
        <f>($B19/4)*$C19</f>
        <v>14.737500000000001</v>
      </c>
      <c r="O19" s="106">
        <v>0</v>
      </c>
      <c r="P19" s="106">
        <f>($B19/4)*$C19</f>
        <v>14.737500000000001</v>
      </c>
      <c r="Q19" s="106">
        <v>0</v>
      </c>
      <c r="R19" s="106">
        <f>($B19/4)*$C19</f>
        <v>14.737500000000001</v>
      </c>
      <c r="S19" s="106">
        <v>0</v>
      </c>
      <c r="T19" s="106">
        <f>($B19/4)*$C19</f>
        <v>14.737500000000001</v>
      </c>
      <c r="U19" s="106">
        <v>0</v>
      </c>
      <c r="V19" s="106">
        <f>($B19/4)*$C19</f>
        <v>14.737500000000001</v>
      </c>
      <c r="W19" s="106">
        <v>0</v>
      </c>
      <c r="X19" s="106">
        <f>($B19/4)*$C19</f>
        <v>14.737500000000001</v>
      </c>
      <c r="Y19" s="106">
        <v>0</v>
      </c>
      <c r="Z19" s="106">
        <f>($B19/4)*$C19</f>
        <v>14.737500000000001</v>
      </c>
      <c r="AA19" s="106">
        <v>0</v>
      </c>
      <c r="AB19" s="106">
        <f>($B19/4)*$C19+C19</f>
        <v>1514.7375</v>
      </c>
      <c r="AC19" s="106">
        <v>0</v>
      </c>
      <c r="AD19" s="106">
        <v>0</v>
      </c>
      <c r="AE19" s="106">
        <v>0</v>
      </c>
      <c r="AF19" s="105">
        <v>2030</v>
      </c>
    </row>
    <row r="20" spans="1:32" ht="12.7" customHeight="1" x14ac:dyDescent="0.25">
      <c r="A20" s="17"/>
      <c r="B20" s="104">
        <v>2.0299999999999999E-2</v>
      </c>
      <c r="C20" s="103">
        <v>1250</v>
      </c>
      <c r="D20" s="13">
        <f>($B20/4)*$C20</f>
        <v>6.34375</v>
      </c>
      <c r="E20" s="6">
        <v>0</v>
      </c>
      <c r="F20" s="6">
        <f>($B20/4)*$C20</f>
        <v>6.34375</v>
      </c>
      <c r="G20" s="6">
        <v>0</v>
      </c>
      <c r="H20" s="6">
        <f>($B20/4)*$C20</f>
        <v>6.34375</v>
      </c>
      <c r="I20" s="6">
        <v>0</v>
      </c>
      <c r="J20" s="6">
        <f>($B20/4)*$C20</f>
        <v>6.34375</v>
      </c>
      <c r="K20" s="6">
        <v>0</v>
      </c>
      <c r="L20" s="6">
        <f>($B20/4)*$C20</f>
        <v>6.34375</v>
      </c>
      <c r="M20" s="6">
        <v>0</v>
      </c>
      <c r="N20" s="6">
        <f>($B20/4)*$C20</f>
        <v>6.34375</v>
      </c>
      <c r="O20" s="6">
        <v>0</v>
      </c>
      <c r="P20" s="6">
        <f>($B20/4)*$C20</f>
        <v>6.34375</v>
      </c>
      <c r="Q20" s="6">
        <v>0</v>
      </c>
      <c r="R20" s="6">
        <f>($B20/4)*$C20</f>
        <v>6.34375</v>
      </c>
      <c r="S20" s="6">
        <v>0</v>
      </c>
      <c r="T20" s="6">
        <f>($B20/4)*$C20</f>
        <v>6.34375</v>
      </c>
      <c r="U20" s="6">
        <v>0</v>
      </c>
      <c r="V20" s="6">
        <f>($B20/4)*$C20</f>
        <v>6.34375</v>
      </c>
      <c r="W20" s="6">
        <v>0</v>
      </c>
      <c r="X20" s="6">
        <f>($B20/4)*$C20</f>
        <v>6.34375</v>
      </c>
      <c r="Y20" s="6">
        <v>0</v>
      </c>
      <c r="Z20" s="6">
        <f>($B20/4)*$C20</f>
        <v>6.34375</v>
      </c>
      <c r="AA20" s="6">
        <v>0</v>
      </c>
      <c r="AB20" s="6">
        <f>($B20/4)*$C20</f>
        <v>6.34375</v>
      </c>
      <c r="AC20" s="6">
        <v>0</v>
      </c>
      <c r="AD20" s="6">
        <f>($B20/4)*$C20</f>
        <v>6.34375</v>
      </c>
      <c r="AE20" s="6">
        <v>0</v>
      </c>
      <c r="AF20" s="6"/>
    </row>
    <row r="21" spans="1:32" ht="12.7" customHeight="1" x14ac:dyDescent="0.25">
      <c r="A21" s="17"/>
      <c r="B21" s="104">
        <v>4.1799999999999997E-2</v>
      </c>
      <c r="C21" s="103">
        <v>1250</v>
      </c>
      <c r="D21" s="13">
        <f>($B21/4)*$C21</f>
        <v>13.062499999999998</v>
      </c>
      <c r="E21" s="6">
        <v>0</v>
      </c>
      <c r="F21" s="6">
        <f>($B21/4)*$C21</f>
        <v>13.062499999999998</v>
      </c>
      <c r="G21" s="6">
        <v>0</v>
      </c>
      <c r="H21" s="6">
        <f>($B21/4)*$C21</f>
        <v>13.062499999999998</v>
      </c>
      <c r="I21" s="6">
        <v>0</v>
      </c>
      <c r="J21" s="6">
        <f>($B21/4)*$C21</f>
        <v>13.062499999999998</v>
      </c>
      <c r="K21" s="6">
        <v>0</v>
      </c>
      <c r="L21" s="6">
        <f>($B21/4)*$C21</f>
        <v>13.062499999999998</v>
      </c>
      <c r="M21" s="6">
        <v>0</v>
      </c>
      <c r="N21" s="6">
        <f>($B21/4)*$C21</f>
        <v>13.062499999999998</v>
      </c>
      <c r="O21" s="6">
        <v>0</v>
      </c>
      <c r="P21" s="6">
        <f>($B21/4)*$C21</f>
        <v>13.062499999999998</v>
      </c>
      <c r="Q21" s="6">
        <v>0</v>
      </c>
      <c r="R21" s="6">
        <f>($B21/4)*$C21</f>
        <v>13.062499999999998</v>
      </c>
      <c r="S21" s="6">
        <v>0</v>
      </c>
      <c r="T21" s="6">
        <f>($B21/4)*$C21</f>
        <v>13.062499999999998</v>
      </c>
      <c r="U21" s="6">
        <v>0</v>
      </c>
      <c r="V21" s="6">
        <f>($B21/4)*$C21</f>
        <v>13.062499999999998</v>
      </c>
      <c r="W21" s="6">
        <v>0</v>
      </c>
      <c r="X21" s="6">
        <f>($B21/4)*$C21</f>
        <v>13.062499999999998</v>
      </c>
      <c r="Y21" s="6">
        <v>0</v>
      </c>
      <c r="Z21" s="6">
        <f>($B21/4)*$C21</f>
        <v>13.062499999999998</v>
      </c>
      <c r="AA21" s="6">
        <v>0</v>
      </c>
      <c r="AB21" s="6">
        <f>($B21/4)*$C21</f>
        <v>13.062499999999998</v>
      </c>
      <c r="AC21" s="6">
        <v>0</v>
      </c>
      <c r="AD21" s="6">
        <f>($B21/4)*$C21</f>
        <v>13.062499999999998</v>
      </c>
      <c r="AE21" s="6">
        <v>0</v>
      </c>
      <c r="AF21" s="6"/>
    </row>
    <row r="22" spans="1:32" ht="12.7" customHeight="1" x14ac:dyDescent="0.25">
      <c r="A22" s="17"/>
      <c r="B22" s="104">
        <v>7.2099999999999997E-2</v>
      </c>
      <c r="C22" s="103">
        <v>750</v>
      </c>
      <c r="D22" s="13">
        <v>0</v>
      </c>
      <c r="E22" s="6">
        <f>($B22/4)*$C22</f>
        <v>13.518749999999999</v>
      </c>
      <c r="F22" s="6">
        <f>($B22/4)*$C22</f>
        <v>13.518749999999999</v>
      </c>
      <c r="G22" s="6">
        <f>($B22/4)*$C22</f>
        <v>13.518749999999999</v>
      </c>
      <c r="H22" s="6">
        <f>($B22/4)*$C22</f>
        <v>13.518749999999999</v>
      </c>
      <c r="I22" s="6">
        <f>($B22/4)*$C22</f>
        <v>13.518749999999999</v>
      </c>
      <c r="J22" s="6">
        <f>($B22/4)*$C22</f>
        <v>13.518749999999999</v>
      </c>
      <c r="K22" s="6">
        <f>($B22/4)*$C22</f>
        <v>13.518749999999999</v>
      </c>
      <c r="L22" s="6">
        <f>($B22/4)*$C22</f>
        <v>13.518749999999999</v>
      </c>
      <c r="M22" s="6">
        <f>($B22/4)*$C22</f>
        <v>13.518749999999999</v>
      </c>
      <c r="N22" s="6">
        <f>($B22/4)*$C22</f>
        <v>13.518749999999999</v>
      </c>
      <c r="O22" s="6">
        <f>($B22/4)*$C22</f>
        <v>13.518749999999999</v>
      </c>
      <c r="P22" s="6">
        <f>($B22/4)*$C22</f>
        <v>13.518749999999999</v>
      </c>
      <c r="Q22" s="6">
        <f>($B22/4)*$C22</f>
        <v>13.518749999999999</v>
      </c>
      <c r="R22" s="6">
        <f>($B22/4)*$C22</f>
        <v>13.518749999999999</v>
      </c>
      <c r="S22" s="6">
        <f>($B22/4)*$C22</f>
        <v>13.518749999999999</v>
      </c>
      <c r="T22" s="6">
        <f>($B22/4)*$C22</f>
        <v>13.518749999999999</v>
      </c>
      <c r="U22" s="6">
        <f>($B22/4)*$C22</f>
        <v>13.518749999999999</v>
      </c>
      <c r="V22" s="6">
        <f>($B22/4)*$C22</f>
        <v>13.518749999999999</v>
      </c>
      <c r="W22" s="6">
        <f>($B22/4)*$C22</f>
        <v>13.518749999999999</v>
      </c>
      <c r="X22" s="6">
        <f>($B22/4)*$C22</f>
        <v>13.518749999999999</v>
      </c>
      <c r="Y22" s="6">
        <f>($B22/4)*$C22</f>
        <v>13.518749999999999</v>
      </c>
      <c r="Z22" s="6">
        <f>($B22/4)*$C22</f>
        <v>13.518749999999999</v>
      </c>
      <c r="AA22" s="6">
        <f>($B22/4)*$C22</f>
        <v>13.518749999999999</v>
      </c>
      <c r="AB22" s="6">
        <f>($B22/4)*$C22</f>
        <v>13.518749999999999</v>
      </c>
      <c r="AC22" s="6">
        <f>($B22/4)*$C22</f>
        <v>13.518749999999999</v>
      </c>
      <c r="AD22" s="6">
        <f>($B22/4)*$C22</f>
        <v>13.518749999999999</v>
      </c>
      <c r="AE22" s="6">
        <f>($B22/4)*$C22</f>
        <v>13.518749999999999</v>
      </c>
      <c r="AF22" s="6"/>
    </row>
    <row r="23" spans="1:32" ht="12.7" customHeight="1" x14ac:dyDescent="0.25">
      <c r="A23" s="17"/>
      <c r="B23" s="104">
        <v>5.2499999999999998E-2</v>
      </c>
      <c r="C23" s="103">
        <v>2250</v>
      </c>
      <c r="D23" s="13">
        <f>($B23/4)*$C23</f>
        <v>29.53125</v>
      </c>
      <c r="E23" s="6">
        <v>0</v>
      </c>
      <c r="F23" s="6">
        <f>($B23/4)*$C23</f>
        <v>29.53125</v>
      </c>
      <c r="G23" s="6">
        <v>0</v>
      </c>
      <c r="H23" s="6">
        <f>($B23/4)*$C23</f>
        <v>29.53125</v>
      </c>
      <c r="I23" s="6">
        <v>0</v>
      </c>
      <c r="J23" s="6">
        <f>($B23/4)*$C23</f>
        <v>29.53125</v>
      </c>
      <c r="K23" s="6">
        <v>0</v>
      </c>
      <c r="L23" s="6">
        <f>($B23/4)*$C23</f>
        <v>29.53125</v>
      </c>
      <c r="M23" s="6">
        <v>0</v>
      </c>
      <c r="N23" s="6">
        <f>($B23/4)*$C23</f>
        <v>29.53125</v>
      </c>
      <c r="O23" s="6">
        <v>0</v>
      </c>
      <c r="P23" s="6">
        <f>($B23/4)*$C23</f>
        <v>29.53125</v>
      </c>
      <c r="Q23" s="6">
        <v>0</v>
      </c>
      <c r="R23" s="6">
        <f>($B23/4)*$C23</f>
        <v>29.53125</v>
      </c>
      <c r="S23" s="6">
        <v>0</v>
      </c>
      <c r="T23" s="6">
        <f>($B23/4)*$C23</f>
        <v>29.53125</v>
      </c>
      <c r="U23" s="6">
        <v>0</v>
      </c>
      <c r="V23" s="6">
        <f>($B23/4)*$C23</f>
        <v>29.53125</v>
      </c>
      <c r="W23" s="6">
        <v>0</v>
      </c>
      <c r="X23" s="6">
        <f>($B23/4)*$C23</f>
        <v>29.53125</v>
      </c>
      <c r="Y23" s="6">
        <v>0</v>
      </c>
      <c r="Z23" s="6">
        <f>($B23/4)*$C23</f>
        <v>29.53125</v>
      </c>
      <c r="AA23" s="6">
        <v>0</v>
      </c>
      <c r="AB23" s="6">
        <f>($B23/4)*$C23</f>
        <v>29.53125</v>
      </c>
      <c r="AC23" s="6">
        <v>0</v>
      </c>
      <c r="AD23" s="6">
        <f>($B23/4)*$C23</f>
        <v>29.53125</v>
      </c>
      <c r="AE23" s="6">
        <v>0</v>
      </c>
      <c r="AF23" s="6"/>
    </row>
    <row r="24" spans="1:32" ht="12.7" customHeight="1" x14ac:dyDescent="0.25">
      <c r="A24" s="17"/>
      <c r="B24" s="104">
        <v>4.6100000000000002E-2</v>
      </c>
      <c r="C24" s="103">
        <v>750</v>
      </c>
      <c r="D24" s="13">
        <f>($B24/4)*$C24</f>
        <v>8.6437500000000007</v>
      </c>
      <c r="E24" s="6">
        <v>0</v>
      </c>
      <c r="F24" s="6">
        <f>($B24/4)*$C24</f>
        <v>8.6437500000000007</v>
      </c>
      <c r="G24" s="6">
        <v>0</v>
      </c>
      <c r="H24" s="6">
        <f>($B24/4)*$C24</f>
        <v>8.6437500000000007</v>
      </c>
      <c r="I24" s="6">
        <v>0</v>
      </c>
      <c r="J24" s="6">
        <f>($B24/4)*$C24</f>
        <v>8.6437500000000007</v>
      </c>
      <c r="K24" s="6">
        <v>0</v>
      </c>
      <c r="L24" s="6">
        <f>($B24/4)*$C24</f>
        <v>8.6437500000000007</v>
      </c>
      <c r="M24" s="6">
        <v>0</v>
      </c>
      <c r="N24" s="6">
        <f>($B24/4)*$C24</f>
        <v>8.6437500000000007</v>
      </c>
      <c r="O24" s="6">
        <v>0</v>
      </c>
      <c r="P24" s="6">
        <f>($B24/4)*$C24</f>
        <v>8.6437500000000007</v>
      </c>
      <c r="Q24" s="6">
        <v>0</v>
      </c>
      <c r="R24" s="6">
        <f>($B24/4)*$C24</f>
        <v>8.6437500000000007</v>
      </c>
      <c r="S24" s="6">
        <v>0</v>
      </c>
      <c r="T24" s="6">
        <f>($B24/4)*$C24</f>
        <v>8.6437500000000007</v>
      </c>
      <c r="U24" s="6">
        <v>0</v>
      </c>
      <c r="V24" s="6">
        <f>($B24/4)*$C24</f>
        <v>8.6437500000000007</v>
      </c>
      <c r="W24" s="6">
        <v>0</v>
      </c>
      <c r="X24" s="6">
        <f>($B24/4)*$C24</f>
        <v>8.6437500000000007</v>
      </c>
      <c r="Y24" s="6">
        <v>0</v>
      </c>
      <c r="Z24" s="6">
        <f>($B24/4)*$C24</f>
        <v>8.6437500000000007</v>
      </c>
      <c r="AA24" s="6">
        <v>0</v>
      </c>
      <c r="AB24" s="6">
        <f>($B24/4)*$C24</f>
        <v>8.6437500000000007</v>
      </c>
      <c r="AC24" s="6">
        <v>0</v>
      </c>
      <c r="AD24" s="6">
        <f>($B24/4)*$C24</f>
        <v>8.6437500000000007</v>
      </c>
      <c r="AE24" s="6">
        <v>0</v>
      </c>
      <c r="AF24" s="6"/>
    </row>
    <row r="25" spans="1:32" ht="12.7" customHeight="1" x14ac:dyDescent="0.25">
      <c r="A25" s="17"/>
      <c r="B25" s="104">
        <v>2.81E-2</v>
      </c>
      <c r="C25" s="103">
        <v>750</v>
      </c>
      <c r="D25" s="13">
        <f>($B25/4)*$C25</f>
        <v>5.2687499999999998</v>
      </c>
      <c r="E25" s="6">
        <v>0</v>
      </c>
      <c r="F25" s="6">
        <f>($B25/4)*$C25</f>
        <v>5.2687499999999998</v>
      </c>
      <c r="G25" s="6">
        <v>0</v>
      </c>
      <c r="H25" s="6">
        <f>($B25/4)*$C25</f>
        <v>5.2687499999999998</v>
      </c>
      <c r="I25" s="6">
        <v>0</v>
      </c>
      <c r="J25" s="6">
        <f>($B25/4)*$C25</f>
        <v>5.2687499999999998</v>
      </c>
      <c r="K25" s="6">
        <v>0</v>
      </c>
      <c r="L25" s="6">
        <f>($B25/4)*$C25</f>
        <v>5.2687499999999998</v>
      </c>
      <c r="M25" s="6">
        <v>0</v>
      </c>
      <c r="N25" s="6">
        <f>($B25/4)*$C25</f>
        <v>5.2687499999999998</v>
      </c>
      <c r="O25" s="6">
        <v>0</v>
      </c>
      <c r="P25" s="6">
        <f>($B25/4)*$C25</f>
        <v>5.2687499999999998</v>
      </c>
      <c r="Q25" s="6">
        <v>0</v>
      </c>
      <c r="R25" s="6">
        <f>($B25/4)*$C25</f>
        <v>5.2687499999999998</v>
      </c>
      <c r="S25" s="6">
        <v>0</v>
      </c>
      <c r="T25" s="6">
        <f>($B25/4)*$C25</f>
        <v>5.2687499999999998</v>
      </c>
      <c r="U25" s="6">
        <v>0</v>
      </c>
      <c r="V25" s="6">
        <f>($B25/4)*$C25</f>
        <v>5.2687499999999998</v>
      </c>
      <c r="W25" s="6">
        <v>0</v>
      </c>
      <c r="X25" s="6">
        <f>($B25/4)*$C25</f>
        <v>5.2687499999999998</v>
      </c>
      <c r="Y25" s="6">
        <v>0</v>
      </c>
      <c r="Z25" s="6">
        <f>($B25/4)*$C25</f>
        <v>5.2687499999999998</v>
      </c>
      <c r="AA25" s="6">
        <v>0</v>
      </c>
      <c r="AB25" s="6">
        <f>($B25/4)*$C25</f>
        <v>5.2687499999999998</v>
      </c>
      <c r="AC25" s="6">
        <v>0</v>
      </c>
      <c r="AD25" s="6">
        <f>($B25/4)*$C25</f>
        <v>5.2687499999999998</v>
      </c>
      <c r="AE25" s="6">
        <v>0</v>
      </c>
      <c r="AF25" s="6"/>
    </row>
    <row r="26" spans="1:32" ht="12.7" customHeight="1" x14ac:dyDescent="0.25">
      <c r="A26" s="17"/>
      <c r="B26" s="104">
        <v>7.1599999999999997E-2</v>
      </c>
      <c r="C26" s="103">
        <v>802</v>
      </c>
      <c r="D26" s="13">
        <v>0</v>
      </c>
      <c r="E26" s="6">
        <f>($B26/4)*$C26</f>
        <v>14.355799999999999</v>
      </c>
      <c r="F26" s="6">
        <v>0</v>
      </c>
      <c r="G26" s="6">
        <f>($B26/4)*$C26</f>
        <v>14.355799999999999</v>
      </c>
      <c r="H26" s="6">
        <v>0</v>
      </c>
      <c r="I26" s="6">
        <f>($B26/4)*$C26</f>
        <v>14.355799999999999</v>
      </c>
      <c r="J26" s="6">
        <v>0</v>
      </c>
      <c r="K26" s="6">
        <f>($B26/4)*$C26</f>
        <v>14.355799999999999</v>
      </c>
      <c r="L26" s="6">
        <v>0</v>
      </c>
      <c r="M26" s="6">
        <f>($B26/4)*$C26</f>
        <v>14.355799999999999</v>
      </c>
      <c r="N26" s="6">
        <v>0</v>
      </c>
      <c r="O26" s="6">
        <f>($B26/4)*$C26</f>
        <v>14.355799999999999</v>
      </c>
      <c r="P26" s="6">
        <v>0</v>
      </c>
      <c r="Q26" s="6">
        <f>($B26/4)*$C26</f>
        <v>14.355799999999999</v>
      </c>
      <c r="R26" s="6">
        <v>0</v>
      </c>
      <c r="S26" s="6">
        <f>($B26/4)*$C26</f>
        <v>14.355799999999999</v>
      </c>
      <c r="T26" s="6">
        <v>0</v>
      </c>
      <c r="U26" s="6">
        <f>($B26/4)*$C26</f>
        <v>14.355799999999999</v>
      </c>
      <c r="V26" s="6">
        <v>0</v>
      </c>
      <c r="W26" s="6">
        <f>($B26/4)*$C26</f>
        <v>14.355799999999999</v>
      </c>
      <c r="X26" s="6">
        <v>0</v>
      </c>
      <c r="Y26" s="6">
        <f>($B26/4)*$C26</f>
        <v>14.355799999999999</v>
      </c>
      <c r="Z26" s="6">
        <v>0</v>
      </c>
      <c r="AA26" s="6">
        <f>($B26/4)*$C26</f>
        <v>14.355799999999999</v>
      </c>
      <c r="AB26" s="6">
        <v>0</v>
      </c>
      <c r="AC26" s="6">
        <f>($B26/4)*$C26</f>
        <v>14.355799999999999</v>
      </c>
      <c r="AD26" s="6">
        <v>0</v>
      </c>
      <c r="AE26" s="6">
        <f>($B26/4)*$C26</f>
        <v>14.355799999999999</v>
      </c>
      <c r="AF26" s="6"/>
    </row>
    <row r="27" spans="1:32" ht="12.7" customHeight="1" x14ac:dyDescent="0.25">
      <c r="A27" s="17"/>
      <c r="B27" s="104">
        <v>7.4499999999999997E-2</v>
      </c>
      <c r="C27" s="103">
        <v>567</v>
      </c>
      <c r="D27" s="13">
        <v>0</v>
      </c>
      <c r="E27" s="6">
        <f>($B27/4)*$C27</f>
        <v>10.560374999999999</v>
      </c>
      <c r="F27" s="6">
        <v>0</v>
      </c>
      <c r="G27" s="6">
        <f>($B27/4)*$C27</f>
        <v>10.560374999999999</v>
      </c>
      <c r="H27" s="6">
        <v>0</v>
      </c>
      <c r="I27" s="6">
        <f>($B27/4)*$C27</f>
        <v>10.560374999999999</v>
      </c>
      <c r="J27" s="6">
        <v>0</v>
      </c>
      <c r="K27" s="6">
        <f>($B27/4)*$C27</f>
        <v>10.560374999999999</v>
      </c>
      <c r="L27" s="6">
        <v>0</v>
      </c>
      <c r="M27" s="6">
        <f>($B27/4)*$C27</f>
        <v>10.560374999999999</v>
      </c>
      <c r="N27" s="6">
        <v>0</v>
      </c>
      <c r="O27" s="6">
        <f>($B27/4)*$C27</f>
        <v>10.560374999999999</v>
      </c>
      <c r="P27" s="6">
        <v>0</v>
      </c>
      <c r="Q27" s="6">
        <f>($B27/4)*$C27</f>
        <v>10.560374999999999</v>
      </c>
      <c r="R27" s="6">
        <v>0</v>
      </c>
      <c r="S27" s="6">
        <f>($B27/4)*$C27</f>
        <v>10.560374999999999</v>
      </c>
      <c r="T27" s="6">
        <v>0</v>
      </c>
      <c r="U27" s="6">
        <f>($B27/4)*$C27</f>
        <v>10.560374999999999</v>
      </c>
      <c r="V27" s="6">
        <v>0</v>
      </c>
      <c r="W27" s="6">
        <f>($B27/4)*$C27</f>
        <v>10.560374999999999</v>
      </c>
      <c r="X27" s="6">
        <v>0</v>
      </c>
      <c r="Y27" s="6">
        <f>($B27/4)*$C27</f>
        <v>10.560374999999999</v>
      </c>
      <c r="Z27" s="6">
        <v>0</v>
      </c>
      <c r="AA27" s="6">
        <f>($B27/4)*$C27</f>
        <v>10.560374999999999</v>
      </c>
      <c r="AB27" s="6">
        <v>0</v>
      </c>
      <c r="AC27" s="6">
        <f>($B27/4)*$C27</f>
        <v>10.560374999999999</v>
      </c>
      <c r="AD27" s="6">
        <v>0</v>
      </c>
      <c r="AE27" s="6">
        <f>($B27/4)*$C27</f>
        <v>10.560374999999999</v>
      </c>
      <c r="AF27" s="6"/>
    </row>
    <row r="28" spans="1:32" ht="12.7" customHeight="1" x14ac:dyDescent="0.25">
      <c r="A28" s="17"/>
      <c r="B28" s="104">
        <v>5.6399999999999999E-2</v>
      </c>
      <c r="C28" s="103">
        <v>1000</v>
      </c>
      <c r="D28" s="13">
        <f>($B28/4)*$C28</f>
        <v>14.1</v>
      </c>
      <c r="E28" s="6">
        <v>0</v>
      </c>
      <c r="F28" s="6">
        <f>($B28/4)*$C28</f>
        <v>14.1</v>
      </c>
      <c r="G28" s="6">
        <v>0</v>
      </c>
      <c r="H28" s="6">
        <f>($B28/4)*$C28</f>
        <v>14.1</v>
      </c>
      <c r="I28" s="6">
        <v>0</v>
      </c>
      <c r="J28" s="6">
        <f>($B28/4)*$C28</f>
        <v>14.1</v>
      </c>
      <c r="K28" s="6">
        <v>0</v>
      </c>
      <c r="L28" s="6">
        <f>($B28/4)*$C28</f>
        <v>14.1</v>
      </c>
      <c r="M28" s="6">
        <v>0</v>
      </c>
      <c r="N28" s="6">
        <f>($B28/4)*$C28</f>
        <v>14.1</v>
      </c>
      <c r="O28" s="6">
        <v>0</v>
      </c>
      <c r="P28" s="6">
        <f>($B28/4)*$C28</f>
        <v>14.1</v>
      </c>
      <c r="Q28" s="6">
        <v>0</v>
      </c>
      <c r="R28" s="6">
        <f>($B28/4)*$C28</f>
        <v>14.1</v>
      </c>
      <c r="S28" s="6">
        <v>0</v>
      </c>
      <c r="T28" s="6">
        <f>($B28/4)*$C28</f>
        <v>14.1</v>
      </c>
      <c r="U28" s="6">
        <v>0</v>
      </c>
      <c r="V28" s="6">
        <f>($B28/4)*$C28</f>
        <v>14.1</v>
      </c>
      <c r="W28" s="6">
        <v>0</v>
      </c>
      <c r="X28" s="6">
        <f>($B28/4)*$C28</f>
        <v>14.1</v>
      </c>
      <c r="Y28" s="6">
        <v>0</v>
      </c>
      <c r="Z28" s="6">
        <f>($B28/4)*$C28</f>
        <v>14.1</v>
      </c>
      <c r="AA28" s="6">
        <v>0</v>
      </c>
      <c r="AB28" s="6">
        <f>($B28/4)*$C28</f>
        <v>14.1</v>
      </c>
      <c r="AC28" s="6">
        <v>0</v>
      </c>
      <c r="AD28" s="6">
        <f>($B28/4)*$C28</f>
        <v>14.1</v>
      </c>
      <c r="AE28" s="6">
        <v>0</v>
      </c>
      <c r="AF28" s="6"/>
    </row>
    <row r="29" spans="1:32" ht="12.7" customHeight="1" x14ac:dyDescent="0.25">
      <c r="A29" s="17"/>
      <c r="B29" s="104">
        <v>7.2900000000000006E-2</v>
      </c>
      <c r="C29" s="103">
        <v>772</v>
      </c>
      <c r="D29" s="13">
        <f>($B29/4)*$C29</f>
        <v>14.069700000000001</v>
      </c>
      <c r="E29" s="6">
        <v>0</v>
      </c>
      <c r="F29" s="6">
        <f>($B29/4)*$C29</f>
        <v>14.069700000000001</v>
      </c>
      <c r="G29" s="6">
        <v>0</v>
      </c>
      <c r="H29" s="6">
        <f>($B29/4)*$C29</f>
        <v>14.069700000000001</v>
      </c>
      <c r="I29" s="6">
        <v>0</v>
      </c>
      <c r="J29" s="6">
        <f>($B29/4)*$C29</f>
        <v>14.069700000000001</v>
      </c>
      <c r="K29" s="6">
        <v>0</v>
      </c>
      <c r="L29" s="6">
        <f>($B29/4)*$C29</f>
        <v>14.069700000000001</v>
      </c>
      <c r="M29" s="6">
        <v>0</v>
      </c>
      <c r="N29" s="6">
        <f>($B29/4)*$C29</f>
        <v>14.069700000000001</v>
      </c>
      <c r="O29" s="6">
        <v>0</v>
      </c>
      <c r="P29" s="6">
        <f>($B29/4)*$C29</f>
        <v>14.069700000000001</v>
      </c>
      <c r="Q29" s="6">
        <v>0</v>
      </c>
      <c r="R29" s="6">
        <f>($B29/4)*$C29</f>
        <v>14.069700000000001</v>
      </c>
      <c r="S29" s="6">
        <v>0</v>
      </c>
      <c r="T29" s="6">
        <f>($B29/4)*$C29</f>
        <v>14.069700000000001</v>
      </c>
      <c r="U29" s="6">
        <v>0</v>
      </c>
      <c r="V29" s="6">
        <f>($B29/4)*$C29</f>
        <v>14.069700000000001</v>
      </c>
      <c r="W29" s="6">
        <v>0</v>
      </c>
      <c r="X29" s="6">
        <f>($B29/4)*$C29</f>
        <v>14.069700000000001</v>
      </c>
      <c r="Y29" s="6">
        <v>0</v>
      </c>
      <c r="Z29" s="6">
        <f>($B29/4)*$C29</f>
        <v>14.069700000000001</v>
      </c>
      <c r="AA29" s="6">
        <v>0</v>
      </c>
      <c r="AB29" s="6">
        <f>($B29/4)*$C29</f>
        <v>14.069700000000001</v>
      </c>
      <c r="AC29" s="6">
        <v>0</v>
      </c>
      <c r="AD29" s="6">
        <f>($B29/4)*$C29</f>
        <v>14.069700000000001</v>
      </c>
      <c r="AE29" s="6">
        <v>0</v>
      </c>
      <c r="AF29" s="6"/>
    </row>
    <row r="30" spans="1:32" ht="12.7" customHeight="1" x14ac:dyDescent="0.25">
      <c r="A30" s="17"/>
      <c r="B30" s="104">
        <v>6.5799999999999997E-2</v>
      </c>
      <c r="C30" s="103">
        <v>1250</v>
      </c>
      <c r="D30" s="13">
        <v>0</v>
      </c>
      <c r="E30" s="6">
        <f>($B30/4)*$C30</f>
        <v>20.5625</v>
      </c>
      <c r="F30" s="6">
        <v>0</v>
      </c>
      <c r="G30" s="6">
        <f>($B30/4)*$C30</f>
        <v>20.5625</v>
      </c>
      <c r="H30" s="6">
        <v>0</v>
      </c>
      <c r="I30" s="6">
        <f>($B30/4)*$C30</f>
        <v>20.5625</v>
      </c>
      <c r="J30" s="6">
        <v>0</v>
      </c>
      <c r="K30" s="6">
        <f>($B30/4)*$C30</f>
        <v>20.5625</v>
      </c>
      <c r="L30" s="6">
        <v>0</v>
      </c>
      <c r="M30" s="6">
        <f>($B30/4)*$C30</f>
        <v>20.5625</v>
      </c>
      <c r="N30" s="6">
        <v>0</v>
      </c>
      <c r="O30" s="6">
        <f>($B30/4)*$C30</f>
        <v>20.5625</v>
      </c>
      <c r="P30" s="6">
        <v>0</v>
      </c>
      <c r="Q30" s="6">
        <f>($B30/4)*$C30</f>
        <v>20.5625</v>
      </c>
      <c r="R30" s="6">
        <v>0</v>
      </c>
      <c r="S30" s="6">
        <f>($B30/4)*$C30</f>
        <v>20.5625</v>
      </c>
      <c r="T30" s="6">
        <v>0</v>
      </c>
      <c r="U30" s="6">
        <f>($B30/4)*$C30</f>
        <v>20.5625</v>
      </c>
      <c r="V30" s="6">
        <v>0</v>
      </c>
      <c r="W30" s="6">
        <f>($B30/4)*$C30</f>
        <v>20.5625</v>
      </c>
      <c r="X30" s="6">
        <v>0</v>
      </c>
      <c r="Y30" s="6">
        <f>($B30/4)*$C30</f>
        <v>20.5625</v>
      </c>
      <c r="Z30" s="6">
        <v>0</v>
      </c>
      <c r="AA30" s="6">
        <f>($B30/4)*$C30</f>
        <v>20.5625</v>
      </c>
      <c r="AB30" s="6">
        <v>0</v>
      </c>
      <c r="AC30" s="6">
        <f>($B30/4)*$C30</f>
        <v>20.5625</v>
      </c>
      <c r="AD30" s="6">
        <v>0</v>
      </c>
      <c r="AE30" s="6">
        <f>($B30/4)*$C30</f>
        <v>20.5625</v>
      </c>
      <c r="AF30" s="6"/>
    </row>
    <row r="31" spans="1:32" ht="12.7" customHeight="1" x14ac:dyDescent="0.25">
      <c r="A31" s="17"/>
      <c r="B31" s="104">
        <v>6.5299999999999997E-2</v>
      </c>
      <c r="C31" s="103">
        <v>1000</v>
      </c>
      <c r="D31" s="13">
        <v>0</v>
      </c>
      <c r="E31" s="6">
        <f>($B31/4)*$C31</f>
        <v>16.324999999999999</v>
      </c>
      <c r="F31" s="6">
        <v>0</v>
      </c>
      <c r="G31" s="6">
        <f>($B31/4)*$C31</f>
        <v>16.324999999999999</v>
      </c>
      <c r="H31" s="6">
        <v>0</v>
      </c>
      <c r="I31" s="6">
        <f>($B31/4)*$C31</f>
        <v>16.324999999999999</v>
      </c>
      <c r="J31" s="6">
        <v>0</v>
      </c>
      <c r="K31" s="6">
        <f>($B31/4)*$C31</f>
        <v>16.324999999999999</v>
      </c>
      <c r="L31" s="6">
        <v>0</v>
      </c>
      <c r="M31" s="6">
        <f>($B31/4)*$C31</f>
        <v>16.324999999999999</v>
      </c>
      <c r="N31" s="6">
        <v>0</v>
      </c>
      <c r="O31" s="6">
        <f>($B31/4)*$C31</f>
        <v>16.324999999999999</v>
      </c>
      <c r="P31" s="6">
        <v>0</v>
      </c>
      <c r="Q31" s="6">
        <f>($B31/4)*$C31</f>
        <v>16.324999999999999</v>
      </c>
      <c r="R31" s="6">
        <v>0</v>
      </c>
      <c r="S31" s="6">
        <f>($B31/4)*$C31</f>
        <v>16.324999999999999</v>
      </c>
      <c r="T31" s="6">
        <v>0</v>
      </c>
      <c r="U31" s="6">
        <f>($B31/4)*$C31</f>
        <v>16.324999999999999</v>
      </c>
      <c r="V31" s="6">
        <v>0</v>
      </c>
      <c r="W31" s="6">
        <f>($B31/4)*$C31</f>
        <v>16.324999999999999</v>
      </c>
      <c r="X31" s="6">
        <v>0</v>
      </c>
      <c r="Y31" s="6">
        <f>($B31/4)*$C31</f>
        <v>16.324999999999999</v>
      </c>
      <c r="Z31" s="6">
        <v>0</v>
      </c>
      <c r="AA31" s="6">
        <f>($B31/4)*$C31</f>
        <v>16.324999999999999</v>
      </c>
      <c r="AB31" s="6">
        <v>0</v>
      </c>
      <c r="AC31" s="6">
        <f>($B31/4)*$C31</f>
        <v>16.324999999999999</v>
      </c>
      <c r="AD31" s="6">
        <v>0</v>
      </c>
      <c r="AE31" s="6">
        <f>($B31/4)*$C31</f>
        <v>16.324999999999999</v>
      </c>
      <c r="AF31" s="6"/>
    </row>
    <row r="32" spans="1:32" ht="12.7" customHeight="1" x14ac:dyDescent="0.25">
      <c r="A32" s="17"/>
      <c r="B32" s="104">
        <v>6.0900000000000003E-2</v>
      </c>
      <c r="C32" s="103">
        <v>640</v>
      </c>
      <c r="D32" s="13">
        <f>($B32/4)*$C32</f>
        <v>9.7439999999999998</v>
      </c>
      <c r="E32" s="6">
        <v>0</v>
      </c>
      <c r="F32" s="6">
        <f>($B32/4)*$C32</f>
        <v>9.7439999999999998</v>
      </c>
      <c r="G32" s="6">
        <v>0</v>
      </c>
      <c r="H32" s="6">
        <f>($B32/4)*$C32</f>
        <v>9.7439999999999998</v>
      </c>
      <c r="I32" s="6">
        <v>0</v>
      </c>
      <c r="J32" s="6">
        <f>($B32/4)*$C32</f>
        <v>9.7439999999999998</v>
      </c>
      <c r="K32" s="6">
        <v>0</v>
      </c>
      <c r="L32" s="6">
        <f>($B32/4)*$C32</f>
        <v>9.7439999999999998</v>
      </c>
      <c r="M32" s="6">
        <v>0</v>
      </c>
      <c r="N32" s="6">
        <f>($B32/4)*$C32</f>
        <v>9.7439999999999998</v>
      </c>
      <c r="O32" s="6">
        <v>0</v>
      </c>
      <c r="P32" s="6">
        <f>($B32/4)*$C32</f>
        <v>9.7439999999999998</v>
      </c>
      <c r="Q32" s="6">
        <v>0</v>
      </c>
      <c r="R32" s="6">
        <f>($B32/4)*$C32</f>
        <v>9.7439999999999998</v>
      </c>
      <c r="S32" s="6">
        <v>0</v>
      </c>
      <c r="T32" s="6">
        <f>($B32/4)*$C32</f>
        <v>9.7439999999999998</v>
      </c>
      <c r="U32" s="6">
        <v>0</v>
      </c>
      <c r="V32" s="6">
        <f>($B32/4)*$C32</f>
        <v>9.7439999999999998</v>
      </c>
      <c r="W32" s="6">
        <v>0</v>
      </c>
      <c r="X32" s="6">
        <f>($B32/4)*$C32</f>
        <v>9.7439999999999998</v>
      </c>
      <c r="Y32" s="6">
        <v>0</v>
      </c>
      <c r="Z32" s="6">
        <f>($B32/4)*$C32</f>
        <v>9.7439999999999998</v>
      </c>
      <c r="AA32" s="6">
        <v>0</v>
      </c>
      <c r="AB32" s="6">
        <f>($B32/4)*$C32</f>
        <v>9.7439999999999998</v>
      </c>
      <c r="AC32" s="6">
        <v>0</v>
      </c>
      <c r="AD32" s="6">
        <f>($B32/4)*$C32</f>
        <v>9.7439999999999998</v>
      </c>
      <c r="AE32" s="6">
        <v>0</v>
      </c>
      <c r="AF32" s="6"/>
    </row>
    <row r="33" spans="1:33" ht="12.7" customHeight="1" x14ac:dyDescent="0.25">
      <c r="A33" s="17"/>
      <c r="B33" s="104">
        <v>6.9900000000000004E-2</v>
      </c>
      <c r="C33" s="103">
        <v>1967</v>
      </c>
      <c r="D33" s="13">
        <v>0</v>
      </c>
      <c r="E33" s="6">
        <f>($B33/4)*$C33</f>
        <v>34.373325000000001</v>
      </c>
      <c r="F33" s="6">
        <v>0</v>
      </c>
      <c r="G33" s="6">
        <f>($B33/4)*$C33</f>
        <v>34.373325000000001</v>
      </c>
      <c r="H33" s="6">
        <v>0</v>
      </c>
      <c r="I33" s="6">
        <f>($B33/4)*$C33</f>
        <v>34.373325000000001</v>
      </c>
      <c r="J33" s="6">
        <v>0</v>
      </c>
      <c r="K33" s="6">
        <f>($B33/4)*$C33</f>
        <v>34.373325000000001</v>
      </c>
      <c r="L33" s="6">
        <v>0</v>
      </c>
      <c r="M33" s="6">
        <f>($B33/4)*$C33</f>
        <v>34.373325000000001</v>
      </c>
      <c r="N33" s="6">
        <v>0</v>
      </c>
      <c r="O33" s="6">
        <f>($B33/4)*$C33</f>
        <v>34.373325000000001</v>
      </c>
      <c r="P33" s="6">
        <v>0</v>
      </c>
      <c r="Q33" s="6">
        <f>($B33/4)*$C33</f>
        <v>34.373325000000001</v>
      </c>
      <c r="R33" s="6">
        <v>0</v>
      </c>
      <c r="S33" s="6">
        <f>($B33/4)*$C33</f>
        <v>34.373325000000001</v>
      </c>
      <c r="T33" s="6">
        <v>0</v>
      </c>
      <c r="U33" s="6">
        <f>($B33/4)*$C33</f>
        <v>34.373325000000001</v>
      </c>
      <c r="V33" s="6">
        <v>0</v>
      </c>
      <c r="W33" s="6">
        <f>($B33/4)*$C33</f>
        <v>34.373325000000001</v>
      </c>
      <c r="X33" s="6">
        <v>0</v>
      </c>
      <c r="Y33" s="6">
        <f>($B33/4)*$C33</f>
        <v>34.373325000000001</v>
      </c>
      <c r="Z33" s="6">
        <v>0</v>
      </c>
      <c r="AA33" s="6">
        <f>($B33/4)*$C33</f>
        <v>34.373325000000001</v>
      </c>
      <c r="AB33" s="6">
        <v>0</v>
      </c>
      <c r="AC33" s="6">
        <f>($B33/4)*$C33</f>
        <v>34.373325000000001</v>
      </c>
      <c r="AD33" s="6">
        <v>0</v>
      </c>
      <c r="AE33" s="6">
        <f>($B33/4)*$C33</f>
        <v>34.373325000000001</v>
      </c>
      <c r="AF33" s="6"/>
    </row>
    <row r="34" spans="1:33" ht="12.7" customHeight="1" x14ac:dyDescent="0.25">
      <c r="A34" s="17"/>
      <c r="B34" s="104">
        <v>3.2000000000000001E-2</v>
      </c>
      <c r="C34" s="103">
        <v>2000</v>
      </c>
      <c r="D34" s="13">
        <v>0</v>
      </c>
      <c r="E34" s="6">
        <f>($B34/4)*$C34</f>
        <v>16</v>
      </c>
      <c r="F34" s="6">
        <v>0</v>
      </c>
      <c r="G34" s="6">
        <f>($B34/4)*$C34</f>
        <v>16</v>
      </c>
      <c r="H34" s="6">
        <v>0</v>
      </c>
      <c r="I34" s="6">
        <f>($B34/4)*$C34</f>
        <v>16</v>
      </c>
      <c r="J34" s="6">
        <v>0</v>
      </c>
      <c r="K34" s="6">
        <f>($B34/4)*$C34</f>
        <v>16</v>
      </c>
      <c r="L34" s="6">
        <v>0</v>
      </c>
      <c r="M34" s="6">
        <f>($B34/4)*$C34</f>
        <v>16</v>
      </c>
      <c r="N34" s="6">
        <v>0</v>
      </c>
      <c r="O34" s="6">
        <f>($B34/4)*$C34</f>
        <v>16</v>
      </c>
      <c r="P34" s="6">
        <v>0</v>
      </c>
      <c r="Q34" s="6">
        <f>($B34/4)*$C34</f>
        <v>16</v>
      </c>
      <c r="R34" s="6">
        <v>0</v>
      </c>
      <c r="S34" s="6">
        <f>($B34/4)*$C34</f>
        <v>16</v>
      </c>
      <c r="T34" s="6">
        <v>0</v>
      </c>
      <c r="U34" s="6">
        <f>($B34/4)*$C34</f>
        <v>16</v>
      </c>
      <c r="V34" s="6">
        <v>0</v>
      </c>
      <c r="W34" s="6">
        <f>($B34/4)*$C34</f>
        <v>16</v>
      </c>
      <c r="X34" s="6">
        <v>0</v>
      </c>
      <c r="Y34" s="6">
        <f>($B34/4)*$C34</f>
        <v>16</v>
      </c>
      <c r="Z34" s="6">
        <v>0</v>
      </c>
      <c r="AA34" s="6">
        <f>($B34/4)*$C34</f>
        <v>16</v>
      </c>
      <c r="AB34" s="6">
        <v>0</v>
      </c>
      <c r="AC34" s="6">
        <f>($B34/4)*$C34</f>
        <v>16</v>
      </c>
      <c r="AD34" s="6">
        <v>0</v>
      </c>
      <c r="AE34" s="6">
        <f>($B34/4)*$C34</f>
        <v>16</v>
      </c>
      <c r="AF34" s="6"/>
    </row>
    <row r="35" spans="1:33" ht="12.7" customHeight="1" x14ac:dyDescent="0.25">
      <c r="A35" s="17"/>
      <c r="B35" s="104">
        <v>4.7399999999999998E-2</v>
      </c>
      <c r="C35" s="103">
        <v>2250</v>
      </c>
      <c r="D35" s="13">
        <f>($B35/4)*$C35</f>
        <v>26.662499999999998</v>
      </c>
      <c r="E35" s="6">
        <v>0</v>
      </c>
      <c r="F35" s="6">
        <f>($B35/4)*$C35</f>
        <v>26.662499999999998</v>
      </c>
      <c r="G35" s="6">
        <v>0</v>
      </c>
      <c r="H35" s="6">
        <f>($B35/4)*$C35</f>
        <v>26.662499999999998</v>
      </c>
      <c r="I35" s="6">
        <v>0</v>
      </c>
      <c r="J35" s="6">
        <f>($B35/4)*$C35</f>
        <v>26.662499999999998</v>
      </c>
      <c r="K35" s="6">
        <v>0</v>
      </c>
      <c r="L35" s="6">
        <f>($B35/4)*$C35</f>
        <v>26.662499999999998</v>
      </c>
      <c r="M35" s="6">
        <v>0</v>
      </c>
      <c r="N35" s="6">
        <f>($B35/4)*$C35</f>
        <v>26.662499999999998</v>
      </c>
      <c r="O35" s="6">
        <v>0</v>
      </c>
      <c r="P35" s="6">
        <f>($B35/4)*$C35</f>
        <v>26.662499999999998</v>
      </c>
      <c r="Q35" s="6">
        <v>0</v>
      </c>
      <c r="R35" s="6">
        <f>($B35/4)*$C35</f>
        <v>26.662499999999998</v>
      </c>
      <c r="S35" s="6">
        <v>0</v>
      </c>
      <c r="T35" s="6">
        <f>($B35/4)*$C35</f>
        <v>26.662499999999998</v>
      </c>
      <c r="U35" s="6">
        <v>0</v>
      </c>
      <c r="V35" s="6">
        <f>($B35/4)*$C35</f>
        <v>26.662499999999998</v>
      </c>
      <c r="W35" s="6">
        <v>0</v>
      </c>
      <c r="X35" s="6">
        <f>($B35/4)*$C35</f>
        <v>26.662499999999998</v>
      </c>
      <c r="Y35" s="6">
        <v>0</v>
      </c>
      <c r="Z35" s="6">
        <f>($B35/4)*$C35</f>
        <v>26.662499999999998</v>
      </c>
      <c r="AA35" s="6">
        <v>0</v>
      </c>
      <c r="AB35" s="6">
        <f>($B35/4)*$C35</f>
        <v>26.662499999999998</v>
      </c>
      <c r="AC35" s="6">
        <v>0</v>
      </c>
      <c r="AD35" s="6">
        <f>($B35/4)*$C35</f>
        <v>26.662499999999998</v>
      </c>
      <c r="AE35" s="6">
        <v>0</v>
      </c>
      <c r="AF35" s="6"/>
    </row>
    <row r="36" spans="1:33" ht="12.7" customHeight="1" x14ac:dyDescent="0.25">
      <c r="A36" s="17"/>
      <c r="B36" s="104">
        <v>3.0599999999999999E-2</v>
      </c>
      <c r="C36" s="103">
        <v>1250</v>
      </c>
      <c r="D36" s="13">
        <f>($B36/4)*$C36</f>
        <v>9.5625</v>
      </c>
      <c r="E36" s="6">
        <v>0</v>
      </c>
      <c r="F36" s="6">
        <f>($B36/4)*$C36</f>
        <v>9.5625</v>
      </c>
      <c r="G36" s="6">
        <v>0</v>
      </c>
      <c r="H36" s="6">
        <f>($B36/4)*$C36</f>
        <v>9.5625</v>
      </c>
      <c r="I36" s="6">
        <v>0</v>
      </c>
      <c r="J36" s="6">
        <f>($B36/4)*$C36</f>
        <v>9.5625</v>
      </c>
      <c r="K36" s="6">
        <v>0</v>
      </c>
      <c r="L36" s="6">
        <f>($B36/4)*$C36</f>
        <v>9.5625</v>
      </c>
      <c r="M36" s="6">
        <v>0</v>
      </c>
      <c r="N36" s="6">
        <f>($B36/4)*$C36</f>
        <v>9.5625</v>
      </c>
      <c r="O36" s="6">
        <v>0</v>
      </c>
      <c r="P36" s="6">
        <f>($B36/4)*$C36</f>
        <v>9.5625</v>
      </c>
      <c r="Q36" s="6">
        <v>0</v>
      </c>
      <c r="R36" s="6">
        <f>($B36/4)*$C36</f>
        <v>9.5625</v>
      </c>
      <c r="S36" s="6">
        <v>0</v>
      </c>
      <c r="T36" s="6">
        <f>($B36/4)*$C36</f>
        <v>9.5625</v>
      </c>
      <c r="U36" s="6">
        <v>0</v>
      </c>
      <c r="V36" s="6">
        <f>($B36/4)*$C36</f>
        <v>9.5625</v>
      </c>
      <c r="W36" s="6">
        <v>0</v>
      </c>
      <c r="X36" s="6">
        <f>($B36/4)*$C36</f>
        <v>9.5625</v>
      </c>
      <c r="Y36" s="6">
        <v>0</v>
      </c>
      <c r="Z36" s="6">
        <f>($B36/4)*$C36</f>
        <v>9.5625</v>
      </c>
      <c r="AA36" s="6">
        <v>0</v>
      </c>
      <c r="AB36" s="6">
        <f>($B36/4)*$C36</f>
        <v>9.5625</v>
      </c>
      <c r="AC36" s="6">
        <v>0</v>
      </c>
      <c r="AD36" s="6">
        <f>($B36/4)*$C36</f>
        <v>9.5625</v>
      </c>
      <c r="AE36" s="6">
        <v>0</v>
      </c>
      <c r="AF36" s="6"/>
    </row>
    <row r="37" spans="1:33" ht="12.7" customHeight="1" x14ac:dyDescent="0.25">
      <c r="A37" s="17"/>
      <c r="B37" s="104">
        <v>4.9000000000000002E-2</v>
      </c>
      <c r="C37" s="103">
        <v>1750</v>
      </c>
      <c r="D37" s="13">
        <f>($B37/4)*$C37</f>
        <v>21.4375</v>
      </c>
      <c r="E37" s="6">
        <v>0</v>
      </c>
      <c r="F37" s="6">
        <f>($B37/4)*$C37</f>
        <v>21.4375</v>
      </c>
      <c r="G37" s="6">
        <v>0</v>
      </c>
      <c r="H37" s="6">
        <f>($B37/4)*$C37</f>
        <v>21.4375</v>
      </c>
      <c r="I37" s="6">
        <v>0</v>
      </c>
      <c r="J37" s="6">
        <f>($B37/4)*$C37</f>
        <v>21.4375</v>
      </c>
      <c r="K37" s="6">
        <v>0</v>
      </c>
      <c r="L37" s="6">
        <f>($B37/4)*$C37</f>
        <v>21.4375</v>
      </c>
      <c r="M37" s="6">
        <v>0</v>
      </c>
      <c r="N37" s="6">
        <f>($B37/4)*$C37</f>
        <v>21.4375</v>
      </c>
      <c r="O37" s="6">
        <v>0</v>
      </c>
      <c r="P37" s="6">
        <f>($B37/4)*$C37</f>
        <v>21.4375</v>
      </c>
      <c r="Q37" s="6">
        <v>0</v>
      </c>
      <c r="R37" s="6">
        <f>($B37/4)*$C37</f>
        <v>21.4375</v>
      </c>
      <c r="S37" s="6">
        <v>0</v>
      </c>
      <c r="T37" s="6">
        <f>($B37/4)*$C37</f>
        <v>21.4375</v>
      </c>
      <c r="U37" s="6">
        <v>0</v>
      </c>
      <c r="V37" s="6">
        <f>($B37/4)*$C37</f>
        <v>21.4375</v>
      </c>
      <c r="W37" s="6">
        <v>0</v>
      </c>
      <c r="X37" s="6">
        <f>($B37/4)*$C37</f>
        <v>21.4375</v>
      </c>
      <c r="Y37" s="6">
        <v>0</v>
      </c>
      <c r="Z37" s="6">
        <f>($B37/4)*$C37</f>
        <v>21.4375</v>
      </c>
      <c r="AA37" s="6">
        <v>0</v>
      </c>
      <c r="AB37" s="6">
        <f>($B37/4)*$C37</f>
        <v>21.4375</v>
      </c>
      <c r="AC37" s="6">
        <v>0</v>
      </c>
      <c r="AD37" s="6">
        <f>($B37/4)*$C37</f>
        <v>21.4375</v>
      </c>
      <c r="AE37" s="6">
        <v>0</v>
      </c>
      <c r="AF37" s="6"/>
    </row>
    <row r="38" spans="1:33" ht="12.7" customHeight="1" x14ac:dyDescent="0.25">
      <c r="A38" s="17"/>
      <c r="B38" s="104">
        <v>5.7099999999999998E-2</v>
      </c>
      <c r="C38" s="103">
        <v>2000</v>
      </c>
      <c r="D38" s="13">
        <f>($B38/4)*$C38</f>
        <v>28.55</v>
      </c>
      <c r="E38" s="6">
        <v>0</v>
      </c>
      <c r="F38" s="6">
        <f>($B38/4)*$C38</f>
        <v>28.55</v>
      </c>
      <c r="G38" s="6">
        <v>0</v>
      </c>
      <c r="H38" s="6">
        <f>($B38/4)*$C38</f>
        <v>28.55</v>
      </c>
      <c r="I38" s="6">
        <v>0</v>
      </c>
      <c r="J38" s="6">
        <f>($B38/4)*$C38</f>
        <v>28.55</v>
      </c>
      <c r="K38" s="6">
        <v>0</v>
      </c>
      <c r="L38" s="6">
        <f>($B38/4)*$C38</f>
        <v>28.55</v>
      </c>
      <c r="M38" s="6">
        <v>0</v>
      </c>
      <c r="N38" s="6">
        <f>($B38/4)*$C38</f>
        <v>28.55</v>
      </c>
      <c r="O38" s="6">
        <v>0</v>
      </c>
      <c r="P38" s="6">
        <f>($B38/4)*$C38</f>
        <v>28.55</v>
      </c>
      <c r="Q38" s="6">
        <v>0</v>
      </c>
      <c r="R38" s="6">
        <f>($B38/4)*$C38</f>
        <v>28.55</v>
      </c>
      <c r="S38" s="6">
        <v>0</v>
      </c>
      <c r="T38" s="6">
        <f>($B38/4)*$C38</f>
        <v>28.55</v>
      </c>
      <c r="U38" s="6">
        <v>0</v>
      </c>
      <c r="V38" s="6">
        <f>($B38/4)*$C38</f>
        <v>28.55</v>
      </c>
      <c r="W38" s="6">
        <v>0</v>
      </c>
      <c r="X38" s="6">
        <f>($B38/4)*$C38</f>
        <v>28.55</v>
      </c>
      <c r="Y38" s="6">
        <v>0</v>
      </c>
      <c r="Z38" s="6">
        <f>($B38/4)*$C38</f>
        <v>28.55</v>
      </c>
      <c r="AA38" s="6">
        <v>0</v>
      </c>
      <c r="AB38" s="6">
        <f>($B38/4)*$C38</f>
        <v>28.55</v>
      </c>
      <c r="AC38" s="6">
        <v>0</v>
      </c>
      <c r="AD38" s="6">
        <f>($B38/4)*$C38</f>
        <v>28.55</v>
      </c>
      <c r="AE38" s="6">
        <v>0</v>
      </c>
      <c r="AF38" s="6"/>
    </row>
    <row r="39" spans="1:33" ht="12.7" customHeight="1" x14ac:dyDescent="0.25">
      <c r="A39" s="17"/>
      <c r="B39" s="104">
        <v>3.1099999999999999E-2</v>
      </c>
      <c r="C39" s="103">
        <v>1000</v>
      </c>
      <c r="D39" s="13">
        <f>($B39/4)*$C39</f>
        <v>7.7749999999999995</v>
      </c>
      <c r="E39" s="6">
        <v>0</v>
      </c>
      <c r="F39" s="6">
        <f>($B39/4)*$C39</f>
        <v>7.7749999999999995</v>
      </c>
      <c r="G39" s="6">
        <v>0</v>
      </c>
      <c r="H39" s="6">
        <f>($B39/4)*$C39</f>
        <v>7.7749999999999995</v>
      </c>
      <c r="I39" s="6">
        <v>0</v>
      </c>
      <c r="J39" s="6">
        <f>($B39/4)*$C39</f>
        <v>7.7749999999999995</v>
      </c>
      <c r="K39" s="6">
        <v>0</v>
      </c>
      <c r="L39" s="6">
        <f>($B39/4)*$C39</f>
        <v>7.7749999999999995</v>
      </c>
      <c r="M39" s="6">
        <v>0</v>
      </c>
      <c r="N39" s="6">
        <f>($B39/4)*$C39</f>
        <v>7.7749999999999995</v>
      </c>
      <c r="O39" s="6">
        <v>0</v>
      </c>
      <c r="P39" s="6">
        <f>($B39/4)*$C39</f>
        <v>7.7749999999999995</v>
      </c>
      <c r="Q39" s="6">
        <v>0</v>
      </c>
      <c r="R39" s="6">
        <f>($B39/4)*$C39</f>
        <v>7.7749999999999995</v>
      </c>
      <c r="S39" s="6">
        <v>0</v>
      </c>
      <c r="T39" s="6">
        <f>($B39/4)*$C39</f>
        <v>7.7749999999999995</v>
      </c>
      <c r="U39" s="6">
        <v>0</v>
      </c>
      <c r="V39" s="6">
        <f>($B39/4)*$C39</f>
        <v>7.7749999999999995</v>
      </c>
      <c r="W39" s="6">
        <v>0</v>
      </c>
      <c r="X39" s="6">
        <f>($B39/4)*$C39</f>
        <v>7.7749999999999995</v>
      </c>
      <c r="Y39" s="6">
        <v>0</v>
      </c>
      <c r="Z39" s="6">
        <f>($B39/4)*$C39</f>
        <v>7.7749999999999995</v>
      </c>
      <c r="AA39" s="6">
        <v>0</v>
      </c>
      <c r="AB39" s="6">
        <f>($B39/4)*$C39</f>
        <v>7.7749999999999995</v>
      </c>
      <c r="AC39" s="6">
        <v>0</v>
      </c>
      <c r="AD39" s="6">
        <f>($B39/4)*$C39</f>
        <v>7.7749999999999995</v>
      </c>
      <c r="AE39" s="6">
        <v>0</v>
      </c>
      <c r="AF39" s="6"/>
    </row>
    <row r="40" spans="1:33" ht="12.7" customHeight="1" x14ac:dyDescent="0.25">
      <c r="A40" s="17"/>
      <c r="B40" s="104">
        <v>4.99E-2</v>
      </c>
      <c r="C40" s="103">
        <v>1000</v>
      </c>
      <c r="D40" s="13">
        <f>($B40/4)*$C40</f>
        <v>12.475</v>
      </c>
      <c r="E40" s="6">
        <v>0</v>
      </c>
      <c r="F40" s="6">
        <f>($B40/4)*$C40</f>
        <v>12.475</v>
      </c>
      <c r="G40" s="6">
        <v>0</v>
      </c>
      <c r="H40" s="6">
        <f>($B40/4)*$C40</f>
        <v>12.475</v>
      </c>
      <c r="I40" s="6">
        <v>0</v>
      </c>
      <c r="J40" s="6">
        <f>($B40/4)*$C40</f>
        <v>12.475</v>
      </c>
      <c r="K40" s="6">
        <v>0</v>
      </c>
      <c r="L40" s="6">
        <f>($B40/4)*$C40</f>
        <v>12.475</v>
      </c>
      <c r="M40" s="6">
        <v>0</v>
      </c>
      <c r="N40" s="6">
        <f>($B40/4)*$C40</f>
        <v>12.475</v>
      </c>
      <c r="O40" s="6">
        <v>0</v>
      </c>
      <c r="P40" s="6">
        <f>($B40/4)*$C40</f>
        <v>12.475</v>
      </c>
      <c r="Q40" s="6">
        <v>0</v>
      </c>
      <c r="R40" s="6">
        <f>($B40/4)*$C40</f>
        <v>12.475</v>
      </c>
      <c r="S40" s="6">
        <v>0</v>
      </c>
      <c r="T40" s="6">
        <f>($B40/4)*$C40</f>
        <v>12.475</v>
      </c>
      <c r="U40" s="6">
        <v>0</v>
      </c>
      <c r="V40" s="6">
        <f>($B40/4)*$C40</f>
        <v>12.475</v>
      </c>
      <c r="W40" s="6">
        <v>0</v>
      </c>
      <c r="X40" s="6">
        <f>($B40/4)*$C40</f>
        <v>12.475</v>
      </c>
      <c r="Y40" s="6">
        <v>0</v>
      </c>
      <c r="Z40" s="6">
        <f>($B40/4)*$C40</f>
        <v>12.475</v>
      </c>
      <c r="AA40" s="6">
        <v>0</v>
      </c>
      <c r="AB40" s="6">
        <f>($B40/4)*$C40</f>
        <v>12.475</v>
      </c>
      <c r="AC40" s="6">
        <v>0</v>
      </c>
      <c r="AD40" s="6">
        <f>($B40/4)*$C40</f>
        <v>12.475</v>
      </c>
      <c r="AE40" s="6">
        <v>0</v>
      </c>
      <c r="AF40" s="6"/>
    </row>
    <row r="41" spans="1:33" ht="12.7" customHeight="1" x14ac:dyDescent="0.25">
      <c r="A41" s="17"/>
      <c r="B41" s="104">
        <v>3.2099999999999997E-2</v>
      </c>
      <c r="C41" s="103">
        <v>750</v>
      </c>
      <c r="D41" s="13">
        <f>($B41/4)*$C41</f>
        <v>6.0187499999999989</v>
      </c>
      <c r="E41" s="6">
        <v>0</v>
      </c>
      <c r="F41" s="6">
        <f>($B41/4)*$C41</f>
        <v>6.0187499999999989</v>
      </c>
      <c r="G41" s="6">
        <v>0</v>
      </c>
      <c r="H41" s="6">
        <f>($B41/4)*$C41</f>
        <v>6.0187499999999989</v>
      </c>
      <c r="I41" s="6">
        <v>0</v>
      </c>
      <c r="J41" s="6">
        <f>($B41/4)*$C41</f>
        <v>6.0187499999999989</v>
      </c>
      <c r="K41" s="6">
        <v>0</v>
      </c>
      <c r="L41" s="6">
        <f>($B41/4)*$C41</f>
        <v>6.0187499999999989</v>
      </c>
      <c r="M41" s="6">
        <v>0</v>
      </c>
      <c r="N41" s="6">
        <f>($B41/4)*$C41</f>
        <v>6.0187499999999989</v>
      </c>
      <c r="O41" s="6">
        <v>0</v>
      </c>
      <c r="P41" s="6">
        <f>($B41/4)*$C41</f>
        <v>6.0187499999999989</v>
      </c>
      <c r="Q41" s="6">
        <v>0</v>
      </c>
      <c r="R41" s="6">
        <f>($B41/4)*$C41</f>
        <v>6.0187499999999989</v>
      </c>
      <c r="S41" s="6">
        <v>0</v>
      </c>
      <c r="T41" s="6">
        <f>($B41/4)*$C41</f>
        <v>6.0187499999999989</v>
      </c>
      <c r="U41" s="6">
        <v>0</v>
      </c>
      <c r="V41" s="6">
        <f>($B41/4)*$C41</f>
        <v>6.0187499999999989</v>
      </c>
      <c r="W41" s="6">
        <v>0</v>
      </c>
      <c r="X41" s="6">
        <f>($B41/4)*$C41</f>
        <v>6.0187499999999989</v>
      </c>
      <c r="Y41" s="6">
        <v>0</v>
      </c>
      <c r="Z41" s="6">
        <f>($B41/4)*$C41</f>
        <v>6.0187499999999989</v>
      </c>
      <c r="AA41" s="6">
        <v>0</v>
      </c>
      <c r="AB41" s="6">
        <f>($B41/4)*$C41</f>
        <v>6.0187499999999989</v>
      </c>
      <c r="AC41" s="6">
        <v>0</v>
      </c>
      <c r="AD41" s="6">
        <f>($B41/4)*$C41</f>
        <v>6.0187499999999989</v>
      </c>
      <c r="AE41" s="6">
        <v>0</v>
      </c>
      <c r="AF41" s="6"/>
    </row>
    <row r="42" spans="1:33" ht="12.7" customHeight="1" x14ac:dyDescent="0.25">
      <c r="B42" s="104">
        <v>5.0500000000000003E-2</v>
      </c>
      <c r="C42" s="103">
        <v>900</v>
      </c>
      <c r="D42" s="13">
        <f>($B42/4)*$C42</f>
        <v>11.362500000000001</v>
      </c>
      <c r="E42" s="6">
        <v>0</v>
      </c>
      <c r="F42" s="6">
        <f>($B42/4)*$C42</f>
        <v>11.362500000000001</v>
      </c>
      <c r="G42" s="6">
        <v>0</v>
      </c>
      <c r="H42" s="6">
        <f>($B42/4)*$C42</f>
        <v>11.362500000000001</v>
      </c>
      <c r="I42" s="6">
        <v>0</v>
      </c>
      <c r="J42" s="6">
        <f>($B42/4)*$C42</f>
        <v>11.362500000000001</v>
      </c>
      <c r="K42" s="6">
        <v>0</v>
      </c>
      <c r="L42" s="6">
        <f>($B42/4)*$C42</f>
        <v>11.362500000000001</v>
      </c>
      <c r="M42" s="6">
        <v>0</v>
      </c>
      <c r="N42" s="6">
        <f>($B42/4)*$C42</f>
        <v>11.362500000000001</v>
      </c>
      <c r="O42" s="6">
        <v>0</v>
      </c>
      <c r="P42" s="6">
        <f>($B42/4)*$C42</f>
        <v>11.362500000000001</v>
      </c>
      <c r="Q42" s="6">
        <v>0</v>
      </c>
      <c r="R42" s="6">
        <f>($B42/4)*$C42</f>
        <v>11.362500000000001</v>
      </c>
      <c r="S42" s="6">
        <v>0</v>
      </c>
      <c r="T42" s="6">
        <f>($B42/4)*$C42</f>
        <v>11.362500000000001</v>
      </c>
      <c r="U42" s="6">
        <v>0</v>
      </c>
      <c r="V42" s="6">
        <f>($B42/4)*$C42</f>
        <v>11.362500000000001</v>
      </c>
      <c r="W42" s="6">
        <v>0</v>
      </c>
      <c r="X42" s="6">
        <f>($B42/4)*$C42</f>
        <v>11.362500000000001</v>
      </c>
      <c r="Y42" s="6">
        <v>0</v>
      </c>
      <c r="Z42" s="6">
        <f>($B42/4)*$C42</f>
        <v>11.362500000000001</v>
      </c>
      <c r="AA42" s="6">
        <v>0</v>
      </c>
      <c r="AB42" s="6">
        <f>($B42/4)*$C42</f>
        <v>11.362500000000001</v>
      </c>
      <c r="AC42" s="6">
        <v>0</v>
      </c>
      <c r="AD42" s="6">
        <f>($B42/4)*$C42</f>
        <v>11.362500000000001</v>
      </c>
      <c r="AE42" s="6">
        <v>0</v>
      </c>
      <c r="AF42" s="6"/>
    </row>
    <row r="43" spans="1:33" ht="12.7" customHeight="1" x14ac:dyDescent="0.25">
      <c r="A43" s="17" t="s">
        <v>4</v>
      </c>
      <c r="B43" s="104">
        <v>5.91E-2</v>
      </c>
      <c r="C43" s="103">
        <v>1250</v>
      </c>
      <c r="D43" s="13">
        <f>($B43/4)*$C43</f>
        <v>18.46875</v>
      </c>
      <c r="E43" s="6">
        <v>0</v>
      </c>
      <c r="F43" s="6">
        <f>($B43/4)*$C43</f>
        <v>18.46875</v>
      </c>
      <c r="G43" s="6">
        <v>0</v>
      </c>
      <c r="H43" s="6">
        <f>($B43/4)*$C43</f>
        <v>18.46875</v>
      </c>
      <c r="I43" s="6">
        <v>0</v>
      </c>
      <c r="J43" s="6">
        <f>($B43/4)*$C43</f>
        <v>18.46875</v>
      </c>
      <c r="K43" s="6">
        <v>0</v>
      </c>
      <c r="L43" s="6">
        <f>($B43/4)*$C43</f>
        <v>18.46875</v>
      </c>
      <c r="M43" s="6">
        <v>0</v>
      </c>
      <c r="N43" s="6">
        <f>($B43/4)*$C43</f>
        <v>18.46875</v>
      </c>
      <c r="O43" s="6">
        <v>0</v>
      </c>
      <c r="P43" s="6">
        <f>($B43/4)*$C43</f>
        <v>18.46875</v>
      </c>
      <c r="Q43" s="6">
        <v>0</v>
      </c>
      <c r="R43" s="6">
        <f>($B43/4)*$C43</f>
        <v>18.46875</v>
      </c>
      <c r="S43" s="6">
        <v>0</v>
      </c>
      <c r="T43" s="6">
        <f>($B43/4)*$C43</f>
        <v>18.46875</v>
      </c>
      <c r="U43" s="6">
        <v>0</v>
      </c>
      <c r="V43" s="6">
        <f>($B43/4)*$C43</f>
        <v>18.46875</v>
      </c>
      <c r="W43" s="6">
        <v>0</v>
      </c>
      <c r="X43" s="6">
        <f>($B43/4)*$C43</f>
        <v>18.46875</v>
      </c>
      <c r="Y43" s="6">
        <v>0</v>
      </c>
      <c r="Z43" s="6">
        <f>($B43/4)*$C43</f>
        <v>18.46875</v>
      </c>
      <c r="AA43" s="6">
        <v>0</v>
      </c>
      <c r="AB43" s="6">
        <f>($B43/4)*$C43</f>
        <v>18.46875</v>
      </c>
      <c r="AC43" s="6">
        <v>0</v>
      </c>
      <c r="AD43" s="6">
        <f>($B43/4)*$C43</f>
        <v>18.46875</v>
      </c>
      <c r="AE43" s="6">
        <v>0</v>
      </c>
    </row>
    <row r="44" spans="1:33" ht="12.7" customHeight="1" x14ac:dyDescent="0.25">
      <c r="B44" s="104">
        <v>2.7E-2</v>
      </c>
      <c r="C44" s="103">
        <v>0</v>
      </c>
      <c r="D44" s="13">
        <f>($B44/4)*$C44</f>
        <v>0</v>
      </c>
      <c r="E44" s="6">
        <f>($B44/4)*$C44</f>
        <v>0</v>
      </c>
      <c r="F44" s="6">
        <f>($B44/4)*$C44</f>
        <v>0</v>
      </c>
      <c r="G44" s="6">
        <f>($B44/4)*$C44</f>
        <v>0</v>
      </c>
      <c r="H44" s="6">
        <f>($B44/4)*$C44</f>
        <v>0</v>
      </c>
      <c r="I44" s="6">
        <f>($B44/4)*$C44</f>
        <v>0</v>
      </c>
      <c r="J44" s="6">
        <f>($B44/4)*$C44</f>
        <v>0</v>
      </c>
      <c r="K44" s="6">
        <f>($B44/4)*$C44</f>
        <v>0</v>
      </c>
      <c r="L44" s="6">
        <f>($B44/4)*$C44</f>
        <v>0</v>
      </c>
      <c r="M44" s="6">
        <f>($B44/4)*$C44</f>
        <v>0</v>
      </c>
      <c r="N44" s="6">
        <f>($B44/4)*$C44</f>
        <v>0</v>
      </c>
      <c r="O44" s="6">
        <f>($B44/4)*$C44</f>
        <v>0</v>
      </c>
      <c r="P44" s="6">
        <f>($B44/4)*$C44</f>
        <v>0</v>
      </c>
      <c r="Q44" s="6">
        <f>($B44/4)*$C44</f>
        <v>0</v>
      </c>
      <c r="R44" s="6">
        <f>($B44/4)*$C44</f>
        <v>0</v>
      </c>
      <c r="S44" s="6">
        <f>($B44/4)*$C44</f>
        <v>0</v>
      </c>
      <c r="T44" s="6">
        <f>($B44/4)*$C44</f>
        <v>0</v>
      </c>
      <c r="U44" s="6">
        <f>($B44/4)*$C44</f>
        <v>0</v>
      </c>
      <c r="V44" s="6">
        <f>($B44/4)*$C44</f>
        <v>0</v>
      </c>
      <c r="W44" s="6">
        <f>($B44/4)*$C44</f>
        <v>0</v>
      </c>
      <c r="X44" s="6">
        <f>($B44/4)*$C44</f>
        <v>0</v>
      </c>
      <c r="Y44" s="6">
        <f>($B44/4)*$C44</f>
        <v>0</v>
      </c>
      <c r="Z44" s="6">
        <f>($B44/4)*$C44</f>
        <v>0</v>
      </c>
      <c r="AA44" s="6">
        <f>($B44/4)*$C44</f>
        <v>0</v>
      </c>
      <c r="AB44" s="6">
        <f>($B44/4)*$C44</f>
        <v>0</v>
      </c>
      <c r="AC44" s="6">
        <f>($B44/4)*$C44</f>
        <v>0</v>
      </c>
      <c r="AD44" s="6">
        <f>($B44/4)*$C44</f>
        <v>0</v>
      </c>
      <c r="AE44" s="6">
        <f>($B44/4)*$C44</f>
        <v>0</v>
      </c>
      <c r="AG44" s="17"/>
    </row>
    <row r="45" spans="1:33" ht="12.7" customHeight="1" x14ac:dyDescent="0.25">
      <c r="B45" s="104">
        <v>3.8899999999999997E-2</v>
      </c>
      <c r="C45" s="103">
        <v>423</v>
      </c>
      <c r="D45" s="13">
        <v>0</v>
      </c>
      <c r="E45" s="6">
        <f>($B45/4)*$C45</f>
        <v>4.1136749999999997</v>
      </c>
      <c r="F45" s="6">
        <v>0</v>
      </c>
      <c r="G45" s="6">
        <f>($B45/4)*$C45</f>
        <v>4.1136749999999997</v>
      </c>
      <c r="H45" s="6">
        <v>0</v>
      </c>
      <c r="I45" s="6">
        <f>($B45/4)*$C45</f>
        <v>4.1136749999999997</v>
      </c>
      <c r="J45" s="6">
        <v>0</v>
      </c>
      <c r="K45" s="6">
        <f>($B45/4)*$C45</f>
        <v>4.1136749999999997</v>
      </c>
      <c r="L45" s="6">
        <v>0</v>
      </c>
      <c r="M45" s="6">
        <f>($B45/4)*$C45</f>
        <v>4.1136749999999997</v>
      </c>
      <c r="N45" s="6">
        <v>0</v>
      </c>
      <c r="O45" s="6">
        <f>($B45/4)*$C45</f>
        <v>4.1136749999999997</v>
      </c>
      <c r="P45" s="6">
        <v>0</v>
      </c>
      <c r="Q45" s="6">
        <f>($B45/4)*$C45</f>
        <v>4.1136749999999997</v>
      </c>
      <c r="R45" s="6">
        <v>0</v>
      </c>
      <c r="S45" s="6">
        <f>($B45/4)*$C45</f>
        <v>4.1136749999999997</v>
      </c>
      <c r="T45" s="6">
        <v>0</v>
      </c>
      <c r="U45" s="6">
        <f>($B45/4)*$C45</f>
        <v>4.1136749999999997</v>
      </c>
      <c r="V45" s="6">
        <v>0</v>
      </c>
      <c r="W45" s="6">
        <f>($B45/4)*$C45</f>
        <v>4.1136749999999997</v>
      </c>
      <c r="X45" s="6">
        <v>0</v>
      </c>
      <c r="Y45" s="6">
        <f>($B45/4)*$C45</f>
        <v>4.1136749999999997</v>
      </c>
      <c r="Z45" s="6">
        <v>0</v>
      </c>
      <c r="AA45" s="6">
        <f>($B45/4)*$C45</f>
        <v>4.1136749999999997</v>
      </c>
      <c r="AB45" s="6">
        <v>0</v>
      </c>
      <c r="AC45" s="6">
        <f>($B45/4)*$C45</f>
        <v>4.1136749999999997</v>
      </c>
      <c r="AD45" s="6">
        <v>0</v>
      </c>
      <c r="AE45" s="6">
        <f>($B45/4)*$C45</f>
        <v>4.1136749999999997</v>
      </c>
    </row>
    <row r="46" spans="1:33" ht="12.7" customHeight="1" x14ac:dyDescent="0.25">
      <c r="B46" s="104">
        <v>3.6400000000000002E-2</v>
      </c>
      <c r="C46" s="103">
        <v>131</v>
      </c>
      <c r="D46" s="6">
        <f>($B46/4)*$C46</f>
        <v>1.1921000000000002</v>
      </c>
      <c r="E46" s="6">
        <v>0</v>
      </c>
      <c r="F46" s="6">
        <f>($B46/4)*$C46</f>
        <v>1.1921000000000002</v>
      </c>
      <c r="G46" s="6">
        <v>0</v>
      </c>
      <c r="H46" s="6">
        <f>($B46/4)*$C46</f>
        <v>1.1921000000000002</v>
      </c>
      <c r="I46" s="6">
        <v>0</v>
      </c>
      <c r="J46" s="6">
        <f>($B46/4)*$C46</f>
        <v>1.1921000000000002</v>
      </c>
      <c r="K46" s="6">
        <v>0</v>
      </c>
      <c r="L46" s="6">
        <f>($B46/4)*$C46</f>
        <v>1.1921000000000002</v>
      </c>
      <c r="M46" s="6">
        <v>0</v>
      </c>
      <c r="N46" s="6">
        <f>($B46/4)*$C46</f>
        <v>1.1921000000000002</v>
      </c>
      <c r="O46" s="6">
        <v>0</v>
      </c>
      <c r="P46" s="6">
        <f>($B46/4)*$C46</f>
        <v>1.1921000000000002</v>
      </c>
      <c r="Q46" s="6">
        <v>0</v>
      </c>
      <c r="R46" s="6">
        <f>($B46/4)*$C46</f>
        <v>1.1921000000000002</v>
      </c>
      <c r="S46" s="6">
        <v>0</v>
      </c>
      <c r="T46" s="6">
        <f>($B46/4)*$C46</f>
        <v>1.1921000000000002</v>
      </c>
      <c r="U46" s="6">
        <v>0</v>
      </c>
      <c r="V46" s="6">
        <f>($B46/4)*$C46</f>
        <v>1.1921000000000002</v>
      </c>
      <c r="W46" s="6">
        <v>0</v>
      </c>
      <c r="X46" s="6">
        <f>($B46/4)*$C46</f>
        <v>1.1921000000000002</v>
      </c>
      <c r="Y46" s="6">
        <v>0</v>
      </c>
      <c r="Z46" s="6">
        <f>($B46/4)*$C46</f>
        <v>1.1921000000000002</v>
      </c>
      <c r="AA46" s="6">
        <v>0</v>
      </c>
      <c r="AB46" s="6">
        <f>($B46/4)*$C46</f>
        <v>1.1921000000000002</v>
      </c>
      <c r="AC46" s="6">
        <v>0</v>
      </c>
      <c r="AD46" s="6">
        <f>($B46/4)*$C46</f>
        <v>1.1921000000000002</v>
      </c>
      <c r="AE46" s="6">
        <v>0</v>
      </c>
    </row>
    <row r="47" spans="1:33" ht="12.7" customHeight="1" x14ac:dyDescent="0.25">
      <c r="B47" s="104">
        <v>2.1499999999999998E-2</v>
      </c>
      <c r="C47" s="103">
        <v>438</v>
      </c>
      <c r="D47" s="13">
        <v>0</v>
      </c>
      <c r="E47" s="6">
        <f>($B47/4)*$C47</f>
        <v>2.35425</v>
      </c>
      <c r="F47" s="6">
        <v>0</v>
      </c>
      <c r="G47" s="6">
        <f>($B47/4)*$C47</f>
        <v>2.35425</v>
      </c>
      <c r="H47" s="6">
        <v>0</v>
      </c>
      <c r="I47" s="6">
        <f>($B47/4)*$C47</f>
        <v>2.35425</v>
      </c>
      <c r="J47" s="6">
        <v>0</v>
      </c>
      <c r="K47" s="6">
        <f>($B47/4)*$C47</f>
        <v>2.35425</v>
      </c>
      <c r="L47" s="6">
        <v>0</v>
      </c>
      <c r="M47" s="6">
        <f>($B47/4)*$C47</f>
        <v>2.35425</v>
      </c>
      <c r="N47" s="6">
        <v>0</v>
      </c>
      <c r="O47" s="6">
        <f>($B47/4)*$C47</f>
        <v>2.35425</v>
      </c>
      <c r="P47" s="6">
        <v>0</v>
      </c>
      <c r="Q47" s="6">
        <f>($B47/4)*$C47</f>
        <v>2.35425</v>
      </c>
      <c r="R47" s="6">
        <v>0</v>
      </c>
      <c r="S47" s="6">
        <f>($B47/4)*$C47</f>
        <v>2.35425</v>
      </c>
      <c r="T47" s="6">
        <v>0</v>
      </c>
      <c r="U47" s="6">
        <f>($B47/4)*$C47</f>
        <v>2.35425</v>
      </c>
      <c r="V47" s="6">
        <v>0</v>
      </c>
      <c r="W47" s="6">
        <f>($B47/4)*$C47</f>
        <v>2.35425</v>
      </c>
      <c r="X47" s="6">
        <v>0</v>
      </c>
      <c r="Y47" s="6">
        <f>($B47/4)*$C47</f>
        <v>2.35425</v>
      </c>
      <c r="Z47" s="6">
        <v>0</v>
      </c>
      <c r="AA47" s="6">
        <f>($B47/4)*$C47</f>
        <v>2.35425</v>
      </c>
      <c r="AB47" s="6">
        <v>0</v>
      </c>
      <c r="AC47" s="6">
        <f>($B47/4)*$C47</f>
        <v>2.35425</v>
      </c>
      <c r="AD47" s="6">
        <v>0</v>
      </c>
      <c r="AE47" s="6">
        <f>($B47/4)*$C47</f>
        <v>2.35425</v>
      </c>
    </row>
    <row r="48" spans="1:33" ht="12.7" customHeight="1" x14ac:dyDescent="0.25">
      <c r="B48" s="102">
        <v>4.2599999999999999E-2</v>
      </c>
      <c r="C48" s="101">
        <v>445</v>
      </c>
      <c r="D48" s="100">
        <f>($B48/4)*$C48</f>
        <v>4.7392500000000002</v>
      </c>
      <c r="E48" s="98">
        <v>0</v>
      </c>
      <c r="F48" s="98">
        <f>($B48/4)*$C48</f>
        <v>4.7392500000000002</v>
      </c>
      <c r="G48" s="98">
        <v>0</v>
      </c>
      <c r="H48" s="98">
        <f>($B48/4)*$C48</f>
        <v>4.7392500000000002</v>
      </c>
      <c r="I48" s="98">
        <v>0</v>
      </c>
      <c r="J48" s="98">
        <f>($B48/4)*$C48</f>
        <v>4.7392500000000002</v>
      </c>
      <c r="K48" s="98">
        <v>0</v>
      </c>
      <c r="L48" s="98">
        <f>($B48/4)*$C48</f>
        <v>4.7392500000000002</v>
      </c>
      <c r="M48" s="98">
        <v>0</v>
      </c>
      <c r="N48" s="98">
        <f>($B48/4)*$C48</f>
        <v>4.7392500000000002</v>
      </c>
      <c r="O48" s="98">
        <v>0</v>
      </c>
      <c r="P48" s="98">
        <f>($B48/4)*$C48</f>
        <v>4.7392500000000002</v>
      </c>
      <c r="Q48" s="98">
        <v>0</v>
      </c>
      <c r="R48" s="98">
        <f>($B48/4)*$C48</f>
        <v>4.7392500000000002</v>
      </c>
      <c r="S48" s="98">
        <v>0</v>
      </c>
      <c r="T48" s="98">
        <f>($B48/4)*$C48</f>
        <v>4.7392500000000002</v>
      </c>
      <c r="U48" s="98">
        <v>0</v>
      </c>
      <c r="V48" s="98">
        <f>($B48/4)*$C48</f>
        <v>4.7392500000000002</v>
      </c>
      <c r="W48" s="98">
        <v>0</v>
      </c>
      <c r="X48" s="98">
        <f>($B48/4)*$C48</f>
        <v>4.7392500000000002</v>
      </c>
      <c r="Y48" s="98">
        <v>0</v>
      </c>
      <c r="Z48" s="98">
        <f>($B48/4)*$C48</f>
        <v>4.7392500000000002</v>
      </c>
      <c r="AA48" s="98">
        <v>0</v>
      </c>
      <c r="AB48" s="98">
        <f>($B48/4)*$C48</f>
        <v>4.7392500000000002</v>
      </c>
      <c r="AC48" s="98">
        <v>0</v>
      </c>
      <c r="AD48" s="98">
        <f>($B48/4)*$C48</f>
        <v>4.7392500000000002</v>
      </c>
      <c r="AE48" s="98">
        <v>0</v>
      </c>
    </row>
    <row r="49" spans="1:20" ht="12.7" customHeight="1" x14ac:dyDescent="0.25">
      <c r="B49" s="95" t="s">
        <v>213</v>
      </c>
      <c r="C49" s="13">
        <f>SUM(C5:C48)</f>
        <v>50285</v>
      </c>
    </row>
    <row r="50" spans="1:20" ht="12.7" customHeight="1" x14ac:dyDescent="0.25">
      <c r="B50" s="52" t="s">
        <v>212</v>
      </c>
      <c r="C50" s="6">
        <v>-445</v>
      </c>
    </row>
    <row r="51" spans="1:20" ht="12.7" customHeight="1" x14ac:dyDescent="0.25">
      <c r="B51" s="99" t="s">
        <v>211</v>
      </c>
      <c r="C51" s="98">
        <v>-574</v>
      </c>
    </row>
    <row r="52" spans="1:20" ht="12.7" customHeight="1" x14ac:dyDescent="0.25">
      <c r="B52" s="95" t="s">
        <v>210</v>
      </c>
      <c r="C52" s="13">
        <f>SUM(C49:C51)</f>
        <v>49266</v>
      </c>
    </row>
    <row r="53" spans="1:20" ht="12.7" customHeight="1" x14ac:dyDescent="0.25">
      <c r="B53" s="99" t="s">
        <v>209</v>
      </c>
      <c r="C53" s="98">
        <v>-2288</v>
      </c>
    </row>
    <row r="54" spans="1:20" ht="12.7" customHeight="1" x14ac:dyDescent="0.25">
      <c r="B54" s="95" t="s">
        <v>208</v>
      </c>
      <c r="C54" s="13">
        <f>SUM(C52:C53)</f>
        <v>46978</v>
      </c>
      <c r="D54" s="18" cm="1">
        <f t="array" ref="D54:G54">+TRANSPOSE(C55:C58)</f>
        <v>45128</v>
      </c>
      <c r="E54" s="18">
        <v>39878</v>
      </c>
      <c r="F54" s="18">
        <v>38878</v>
      </c>
      <c r="G54" s="18">
        <v>33878</v>
      </c>
    </row>
    <row r="55" spans="1:20" ht="12.7" customHeight="1" x14ac:dyDescent="0.25">
      <c r="B55" s="52" t="s">
        <v>207</v>
      </c>
      <c r="C55" s="6">
        <f>+C54-SUM(C5:C6)</f>
        <v>45128</v>
      </c>
    </row>
    <row r="56" spans="1:20" ht="12.7" customHeight="1" x14ac:dyDescent="0.25">
      <c r="B56" s="52" t="s">
        <v>206</v>
      </c>
      <c r="C56" s="6">
        <f>+C55-SUM(C7:C9)</f>
        <v>39878</v>
      </c>
    </row>
    <row r="57" spans="1:20" ht="12.7" customHeight="1" x14ac:dyDescent="0.25">
      <c r="B57" s="52" t="s">
        <v>205</v>
      </c>
      <c r="C57" s="6">
        <f>C56-SUM(C10)</f>
        <v>38878</v>
      </c>
    </row>
    <row r="58" spans="1:20" ht="12.7" customHeight="1" x14ac:dyDescent="0.25">
      <c r="B58" s="52" t="s">
        <v>204</v>
      </c>
      <c r="C58" s="6">
        <f>C57-SUM(C11:C14)</f>
        <v>33878</v>
      </c>
    </row>
    <row r="59" spans="1:20" ht="12.7" customHeight="1" x14ac:dyDescent="0.25">
      <c r="A59" s="17" t="s">
        <v>4</v>
      </c>
      <c r="B59" s="97" t="s">
        <v>203</v>
      </c>
      <c r="C59" s="96">
        <f>+SUMPRODUCT(B5:B48,C5:C48)/SUM(C5:C48)</f>
        <v>4.6839214477478359E-2</v>
      </c>
      <c r="D59" s="52"/>
    </row>
    <row r="60" spans="1:20" ht="12.7" customHeight="1" x14ac:dyDescent="0.25">
      <c r="B60" s="52"/>
      <c r="C60" s="6"/>
    </row>
    <row r="61" spans="1:20" ht="12.7" customHeight="1" x14ac:dyDescent="0.25">
      <c r="B61" s="52"/>
      <c r="C61" s="6"/>
      <c r="T61" s="6"/>
    </row>
    <row r="62" spans="1:20" ht="12.7" customHeight="1" x14ac:dyDescent="0.25">
      <c r="B62" s="52"/>
      <c r="C62" s="6"/>
    </row>
    <row r="63" spans="1:20" ht="12.7" customHeight="1" x14ac:dyDescent="0.25">
      <c r="B63" s="52"/>
      <c r="C63" s="6"/>
    </row>
    <row r="64" spans="1:20" ht="12.7" customHeight="1" x14ac:dyDescent="0.25">
      <c r="B64" s="95"/>
      <c r="C64" s="52"/>
      <c r="D64" s="52"/>
      <c r="E64" s="52"/>
      <c r="F64" s="52"/>
    </row>
    <row r="65" spans="2:3" ht="12.7" customHeight="1" x14ac:dyDescent="0.25">
      <c r="B65" s="52"/>
      <c r="C65" s="6"/>
    </row>
    <row r="66" spans="2:3" ht="12.7" customHeight="1" x14ac:dyDescent="0.25">
      <c r="B66" s="52"/>
      <c r="C66" s="6"/>
    </row>
    <row r="67" spans="2:3" ht="12.7" customHeight="1" x14ac:dyDescent="0.25">
      <c r="B67" s="52"/>
    </row>
    <row r="68" spans="2:3" ht="12.7" customHeight="1" x14ac:dyDescent="0.25">
      <c r="B68" s="52"/>
      <c r="C68" s="6"/>
    </row>
    <row r="69" spans="2:3" ht="12.7" customHeight="1" x14ac:dyDescent="0.25">
      <c r="B69" s="52"/>
      <c r="C69" s="6"/>
    </row>
    <row r="70" spans="2:3" ht="12.7" customHeight="1" x14ac:dyDescent="0.25">
      <c r="B70" s="52"/>
      <c r="C70" s="6"/>
    </row>
    <row r="71" spans="2:3" ht="12.7" customHeight="1" x14ac:dyDescent="0.25">
      <c r="B71" s="52"/>
      <c r="C71" s="6"/>
    </row>
    <row r="72" spans="2:3" ht="12.7" customHeight="1" x14ac:dyDescent="0.25">
      <c r="B72" s="52"/>
      <c r="C72" s="6"/>
    </row>
    <row r="73" spans="2:3" ht="12.7" customHeight="1" x14ac:dyDescent="0.25">
      <c r="B73" s="52"/>
      <c r="C73" s="6"/>
    </row>
    <row r="74" spans="2:3" ht="12.7" customHeight="1" x14ac:dyDescent="0.25">
      <c r="B74" s="52"/>
      <c r="C74" s="6"/>
    </row>
    <row r="75" spans="2:3" ht="12.7" customHeight="1" x14ac:dyDescent="0.25">
      <c r="B75" s="52"/>
      <c r="C75" s="6"/>
    </row>
    <row r="76" spans="2:3" ht="12.7" customHeight="1" x14ac:dyDescent="0.25">
      <c r="B76" s="52"/>
      <c r="C76" s="6"/>
    </row>
    <row r="77" spans="2:3" ht="12.7" customHeight="1" x14ac:dyDescent="0.25">
      <c r="B77" s="52"/>
      <c r="C77" s="6"/>
    </row>
    <row r="78" spans="2:3" ht="12.7" customHeight="1" x14ac:dyDescent="0.25">
      <c r="B78" s="52"/>
      <c r="C78" s="6"/>
    </row>
    <row r="79" spans="2:3" ht="12.7" customHeight="1" x14ac:dyDescent="0.25">
      <c r="B79" s="52"/>
      <c r="C79" s="6"/>
    </row>
    <row r="80" spans="2:3" ht="12.7" customHeight="1" x14ac:dyDescent="0.25">
      <c r="B80" s="52"/>
      <c r="C80" s="6"/>
    </row>
    <row r="81" spans="2:3" ht="12.7" customHeight="1" x14ac:dyDescent="0.25">
      <c r="B81" s="52"/>
      <c r="C81" s="6"/>
    </row>
    <row r="82" spans="2:3" ht="12.7" customHeight="1" x14ac:dyDescent="0.25">
      <c r="B82" s="52"/>
      <c r="C82" s="6"/>
    </row>
    <row r="83" spans="2:3" ht="12.7" customHeight="1" x14ac:dyDescent="0.25">
      <c r="B83" s="52"/>
      <c r="C83" s="6"/>
    </row>
    <row r="84" spans="2:3" ht="12.7" customHeight="1" x14ac:dyDescent="0.25">
      <c r="B84" s="52"/>
      <c r="C84" s="6"/>
    </row>
    <row r="85" spans="2:3" ht="12.7" customHeight="1" x14ac:dyDescent="0.25">
      <c r="B85" s="52"/>
      <c r="C85" s="6"/>
    </row>
    <row r="86" spans="2:3" ht="12.7" customHeight="1" x14ac:dyDescent="0.25">
      <c r="B86" s="52"/>
      <c r="C86" s="6"/>
    </row>
    <row r="87" spans="2:3" ht="12.7" customHeight="1" x14ac:dyDescent="0.25">
      <c r="B87" s="52"/>
      <c r="C87" s="6"/>
    </row>
    <row r="88" spans="2:3" ht="12.7" customHeight="1" x14ac:dyDescent="0.25">
      <c r="B88" s="52"/>
      <c r="C88" s="6"/>
    </row>
    <row r="89" spans="2:3" ht="12.7" customHeight="1" x14ac:dyDescent="0.25">
      <c r="B89" s="52"/>
      <c r="C89" s="6"/>
    </row>
    <row r="90" spans="2:3" ht="12.7" customHeight="1" x14ac:dyDescent="0.25">
      <c r="B90" s="52"/>
      <c r="C90" s="6"/>
    </row>
    <row r="91" spans="2:3" ht="12.7" customHeight="1" x14ac:dyDescent="0.25">
      <c r="B91" s="52"/>
      <c r="C91" s="6"/>
    </row>
    <row r="92" spans="2:3" ht="12.7" customHeight="1" x14ac:dyDescent="0.25">
      <c r="B92" s="52"/>
      <c r="C92" s="6"/>
    </row>
    <row r="93" spans="2:3" ht="12.7" customHeight="1" x14ac:dyDescent="0.25">
      <c r="B93" s="52"/>
      <c r="C93" s="6"/>
    </row>
    <row r="94" spans="2:3" ht="12.7" customHeight="1" x14ac:dyDescent="0.25">
      <c r="B94" s="52"/>
      <c r="C94" s="6"/>
    </row>
    <row r="95" spans="2:3" ht="12.7" customHeight="1" x14ac:dyDescent="0.25">
      <c r="B95" s="52"/>
      <c r="C95" s="6"/>
    </row>
    <row r="96" spans="2:3" ht="12.7" customHeight="1" x14ac:dyDescent="0.25">
      <c r="B96" s="52"/>
      <c r="C96" s="6"/>
    </row>
    <row r="97" spans="2:3" ht="12.7" customHeight="1" x14ac:dyDescent="0.25">
      <c r="B97" s="52"/>
      <c r="C97" s="6"/>
    </row>
    <row r="98" spans="2:3" ht="12.7" customHeight="1" x14ac:dyDescent="0.25">
      <c r="B98" s="52"/>
      <c r="C98" s="6"/>
    </row>
    <row r="99" spans="2:3" ht="12.7" customHeight="1" x14ac:dyDescent="0.25">
      <c r="B99" s="52"/>
      <c r="C99" s="6"/>
    </row>
    <row r="100" spans="2:3" ht="12.7" customHeight="1" x14ac:dyDescent="0.25">
      <c r="B100" s="52"/>
      <c r="C100" s="6"/>
    </row>
    <row r="101" spans="2:3" ht="12.7" customHeight="1" x14ac:dyDescent="0.25">
      <c r="B101" s="52"/>
      <c r="C101" s="6"/>
    </row>
    <row r="102" spans="2:3" ht="12.7" customHeight="1" x14ac:dyDescent="0.25">
      <c r="B102" s="52"/>
      <c r="C102" s="6"/>
    </row>
    <row r="103" spans="2:3" ht="12.7" customHeight="1" x14ac:dyDescent="0.25">
      <c r="B103" s="52"/>
      <c r="C103" s="6"/>
    </row>
    <row r="104" spans="2:3" ht="12.7" customHeight="1" x14ac:dyDescent="0.25">
      <c r="B104" s="52"/>
      <c r="C104" s="6"/>
    </row>
    <row r="105" spans="2:3" ht="12.7" customHeight="1" x14ac:dyDescent="0.25">
      <c r="B105" s="52"/>
      <c r="C105" s="6"/>
    </row>
    <row r="106" spans="2:3" ht="12.7" customHeight="1" x14ac:dyDescent="0.25">
      <c r="B106" s="52"/>
      <c r="C106" s="6"/>
    </row>
    <row r="107" spans="2:3" ht="12.7" customHeight="1" x14ac:dyDescent="0.25">
      <c r="B107" s="52"/>
      <c r="C107" s="6"/>
    </row>
    <row r="108" spans="2:3" ht="12.7" customHeight="1" x14ac:dyDescent="0.25">
      <c r="B108" s="52"/>
      <c r="C108" s="6"/>
    </row>
    <row r="109" spans="2:3" ht="12.7" customHeight="1" x14ac:dyDescent="0.25">
      <c r="B109" s="52"/>
      <c r="C109" s="6"/>
    </row>
    <row r="110" spans="2:3" ht="12.7" customHeight="1" x14ac:dyDescent="0.25">
      <c r="B110" s="52"/>
      <c r="C110" s="6"/>
    </row>
    <row r="111" spans="2:3" ht="12.7" customHeight="1" x14ac:dyDescent="0.25">
      <c r="B111" s="52"/>
      <c r="C111" s="6"/>
    </row>
    <row r="112" spans="2:3" ht="12.7" customHeight="1" x14ac:dyDescent="0.25">
      <c r="B112" s="52"/>
      <c r="C112" s="6"/>
    </row>
    <row r="113" spans="2:3" ht="12.7" customHeight="1" x14ac:dyDescent="0.25">
      <c r="B113" s="52"/>
      <c r="C113" s="6"/>
    </row>
    <row r="114" spans="2:3" ht="12.7" customHeight="1" x14ac:dyDescent="0.25">
      <c r="B114" s="52"/>
      <c r="C114" s="6"/>
    </row>
    <row r="115" spans="2:3" ht="12.7" customHeight="1" x14ac:dyDescent="0.25">
      <c r="B115" s="52"/>
      <c r="C115" s="6"/>
    </row>
    <row r="116" spans="2:3" ht="12.7" customHeight="1" x14ac:dyDescent="0.25">
      <c r="B116" s="52"/>
      <c r="C116" s="6"/>
    </row>
    <row r="117" spans="2:3" ht="12.7" customHeight="1" x14ac:dyDescent="0.25">
      <c r="B117" s="52"/>
      <c r="C117" s="6"/>
    </row>
    <row r="118" spans="2:3" ht="12.7" customHeight="1" x14ac:dyDescent="0.25">
      <c r="B118" s="52"/>
      <c r="C118" s="6"/>
    </row>
    <row r="119" spans="2:3" ht="12.7" customHeight="1" x14ac:dyDescent="0.25">
      <c r="B119" s="52"/>
      <c r="C119" s="6"/>
    </row>
    <row r="120" spans="2:3" ht="12.7" customHeight="1" x14ac:dyDescent="0.25">
      <c r="B120" s="52"/>
      <c r="C120" s="6"/>
    </row>
    <row r="121" spans="2:3" ht="12.7" customHeight="1" x14ac:dyDescent="0.25">
      <c r="B121" s="52"/>
      <c r="C121" s="6"/>
    </row>
    <row r="122" spans="2:3" ht="12.7" customHeight="1" x14ac:dyDescent="0.25">
      <c r="B122" s="52"/>
      <c r="C122" s="6"/>
    </row>
    <row r="123" spans="2:3" ht="12.7" customHeight="1" x14ac:dyDescent="0.25">
      <c r="B123" s="52"/>
      <c r="C123" s="6"/>
    </row>
    <row r="124" spans="2:3" ht="12.7" customHeight="1" x14ac:dyDescent="0.25">
      <c r="B124" s="52"/>
      <c r="C124" s="6"/>
    </row>
    <row r="125" spans="2:3" ht="12.7" customHeight="1" x14ac:dyDescent="0.25">
      <c r="B125" s="52"/>
      <c r="C125" s="6"/>
    </row>
    <row r="126" spans="2:3" ht="12.7" customHeight="1" x14ac:dyDescent="0.25">
      <c r="B126" s="52"/>
      <c r="C126" s="6"/>
    </row>
    <row r="127" spans="2:3" ht="12.7" customHeight="1" x14ac:dyDescent="0.25">
      <c r="B127" s="52"/>
      <c r="C127" s="6"/>
    </row>
    <row r="128" spans="2:3" ht="12.7" customHeight="1" x14ac:dyDescent="0.25">
      <c r="B128" s="52"/>
      <c r="C128" s="6"/>
    </row>
    <row r="129" spans="2:3" ht="12.7" customHeight="1" x14ac:dyDescent="0.25">
      <c r="B129" s="52"/>
      <c r="C129" s="6"/>
    </row>
    <row r="130" spans="2:3" ht="12.7" customHeight="1" x14ac:dyDescent="0.25">
      <c r="B130" s="52"/>
      <c r="C130" s="6"/>
    </row>
    <row r="131" spans="2:3" ht="12.7" customHeight="1" x14ac:dyDescent="0.25">
      <c r="B131" s="52"/>
      <c r="C131" s="6"/>
    </row>
    <row r="132" spans="2:3" ht="12.7" customHeight="1" x14ac:dyDescent="0.25">
      <c r="B132" s="52"/>
      <c r="C132" s="6"/>
    </row>
    <row r="133" spans="2:3" ht="12.7" customHeight="1" x14ac:dyDescent="0.25">
      <c r="B133" s="52"/>
      <c r="C133" s="6"/>
    </row>
    <row r="134" spans="2:3" ht="12.7" customHeight="1" x14ac:dyDescent="0.25">
      <c r="B134" s="52"/>
      <c r="C134" s="6"/>
    </row>
    <row r="135" spans="2:3" ht="12.7" customHeight="1" x14ac:dyDescent="0.25">
      <c r="B135" s="52"/>
      <c r="C135" s="6"/>
    </row>
    <row r="136" spans="2:3" ht="12.7" customHeight="1" x14ac:dyDescent="0.25">
      <c r="B136" s="52"/>
      <c r="C136" s="6"/>
    </row>
    <row r="137" spans="2:3" ht="12.7" customHeight="1" x14ac:dyDescent="0.25">
      <c r="B137" s="52"/>
      <c r="C137" s="6"/>
    </row>
    <row r="138" spans="2:3" ht="12.7" customHeight="1" x14ac:dyDescent="0.25">
      <c r="B138" s="52"/>
      <c r="C138" s="6"/>
    </row>
    <row r="139" spans="2:3" ht="12.7" customHeight="1" x14ac:dyDescent="0.25">
      <c r="B139" s="52"/>
      <c r="C139" s="6"/>
    </row>
    <row r="140" spans="2:3" ht="12.7" customHeight="1" x14ac:dyDescent="0.25">
      <c r="B140" s="52"/>
      <c r="C140" s="6"/>
    </row>
    <row r="141" spans="2:3" ht="12.7" customHeight="1" x14ac:dyDescent="0.25">
      <c r="B141" s="52"/>
      <c r="C141" s="6"/>
    </row>
    <row r="142" spans="2:3" ht="12.7" customHeight="1" x14ac:dyDescent="0.25">
      <c r="B142" s="52"/>
      <c r="C142" s="6"/>
    </row>
    <row r="143" spans="2:3" ht="12.7" customHeight="1" x14ac:dyDescent="0.25">
      <c r="B143" s="52"/>
      <c r="C143" s="6"/>
    </row>
    <row r="144" spans="2:3" ht="12.7" customHeight="1" x14ac:dyDescent="0.25">
      <c r="B144" s="52"/>
      <c r="C144" s="6"/>
    </row>
    <row r="145" spans="2:3" ht="12.7" customHeight="1" x14ac:dyDescent="0.25">
      <c r="B145" s="52"/>
      <c r="C145" s="6"/>
    </row>
    <row r="146" spans="2:3" ht="12.7" customHeight="1" x14ac:dyDescent="0.25">
      <c r="B146" s="52"/>
      <c r="C146" s="6"/>
    </row>
    <row r="147" spans="2:3" ht="12.7" customHeight="1" x14ac:dyDescent="0.25">
      <c r="B147" s="52"/>
      <c r="C147" s="6"/>
    </row>
    <row r="148" spans="2:3" ht="12.7" customHeight="1" x14ac:dyDescent="0.25">
      <c r="B148" s="52"/>
      <c r="C148" s="6"/>
    </row>
    <row r="149" spans="2:3" ht="12.7" customHeight="1" x14ac:dyDescent="0.25">
      <c r="B149" s="52"/>
      <c r="C149" s="6"/>
    </row>
    <row r="150" spans="2:3" ht="12.7" customHeight="1" x14ac:dyDescent="0.25">
      <c r="B150" s="52"/>
      <c r="C150" s="6"/>
    </row>
    <row r="151" spans="2:3" ht="12.7" customHeight="1" x14ac:dyDescent="0.25">
      <c r="B151" s="52"/>
      <c r="C151" s="6"/>
    </row>
    <row r="152" spans="2:3" ht="12.7" customHeight="1" x14ac:dyDescent="0.25">
      <c r="B152" s="52"/>
      <c r="C152" s="6"/>
    </row>
    <row r="153" spans="2:3" ht="12.7" customHeight="1" x14ac:dyDescent="0.25">
      <c r="B153" s="52"/>
      <c r="C153" s="6"/>
    </row>
    <row r="154" spans="2:3" ht="12.7" customHeight="1" x14ac:dyDescent="0.25">
      <c r="B154" s="52"/>
      <c r="C154" s="6"/>
    </row>
    <row r="155" spans="2:3" ht="12.7" customHeight="1" x14ac:dyDescent="0.25">
      <c r="B155" s="52"/>
      <c r="C155" s="6"/>
    </row>
    <row r="156" spans="2:3" ht="12.7" customHeight="1" x14ac:dyDescent="0.25">
      <c r="B156" s="52"/>
      <c r="C156" s="6"/>
    </row>
    <row r="157" spans="2:3" ht="12.7" customHeight="1" x14ac:dyDescent="0.25">
      <c r="B157" s="52"/>
      <c r="C157" s="6"/>
    </row>
    <row r="158" spans="2:3" ht="12.7" customHeight="1" x14ac:dyDescent="0.25">
      <c r="B158" s="52"/>
      <c r="C158" s="6"/>
    </row>
    <row r="159" spans="2:3" ht="12.7" customHeight="1" x14ac:dyDescent="0.25">
      <c r="B159" s="52"/>
      <c r="C159" s="6"/>
    </row>
    <row r="160" spans="2:3" ht="12.7" customHeight="1" x14ac:dyDescent="0.25">
      <c r="B160" s="52"/>
      <c r="C160" s="6"/>
    </row>
    <row r="161" spans="2:3" ht="12.7" customHeight="1" x14ac:dyDescent="0.25">
      <c r="B161" s="52"/>
      <c r="C161" s="6"/>
    </row>
    <row r="162" spans="2:3" ht="12.7" customHeight="1" x14ac:dyDescent="0.25">
      <c r="B162" s="52"/>
      <c r="C162" s="6"/>
    </row>
    <row r="163" spans="2:3" ht="12.7" customHeight="1" x14ac:dyDescent="0.25">
      <c r="B163" s="52"/>
      <c r="C163" s="6"/>
    </row>
    <row r="164" spans="2:3" ht="12.7" customHeight="1" x14ac:dyDescent="0.25">
      <c r="B164" s="52"/>
      <c r="C164" s="6"/>
    </row>
    <row r="165" spans="2:3" ht="12.7" customHeight="1" x14ac:dyDescent="0.25">
      <c r="B165" s="52"/>
      <c r="C165" s="6"/>
    </row>
    <row r="166" spans="2:3" ht="12.7" customHeight="1" x14ac:dyDescent="0.25">
      <c r="B166" s="52"/>
      <c r="C166" s="6"/>
    </row>
    <row r="167" spans="2:3" ht="12.7" customHeight="1" x14ac:dyDescent="0.25">
      <c r="B167" s="52"/>
      <c r="C167" s="6"/>
    </row>
    <row r="168" spans="2:3" ht="12.7" customHeight="1" x14ac:dyDescent="0.25">
      <c r="B168" s="52"/>
      <c r="C168" s="6"/>
    </row>
    <row r="169" spans="2:3" ht="12.7" customHeight="1" x14ac:dyDescent="0.25">
      <c r="B169" s="52"/>
      <c r="C169" s="6"/>
    </row>
    <row r="170" spans="2:3" ht="12.7" customHeight="1" x14ac:dyDescent="0.25">
      <c r="B170" s="52"/>
      <c r="C170" s="6"/>
    </row>
    <row r="171" spans="2:3" ht="12.7" customHeight="1" x14ac:dyDescent="0.25">
      <c r="B171" s="52"/>
      <c r="C171" s="6"/>
    </row>
    <row r="172" spans="2:3" ht="12.7" customHeight="1" x14ac:dyDescent="0.25">
      <c r="B172" s="52"/>
      <c r="C172" s="6"/>
    </row>
    <row r="173" spans="2:3" ht="12.7" customHeight="1" x14ac:dyDescent="0.25">
      <c r="B173" s="52"/>
      <c r="C173" s="6"/>
    </row>
    <row r="174" spans="2:3" ht="12.7" customHeight="1" x14ac:dyDescent="0.25">
      <c r="B174" s="52"/>
      <c r="C174" s="6"/>
    </row>
    <row r="175" spans="2:3" ht="12.7" customHeight="1" x14ac:dyDescent="0.25">
      <c r="B175" s="52"/>
      <c r="C175" s="6"/>
    </row>
    <row r="176" spans="2:3" ht="12.7" customHeight="1" x14ac:dyDescent="0.25">
      <c r="B176" s="52"/>
      <c r="C176" s="6"/>
    </row>
    <row r="177" spans="2:3" ht="12.7" customHeight="1" x14ac:dyDescent="0.25">
      <c r="B177" s="52"/>
      <c r="C177" s="6"/>
    </row>
    <row r="178" spans="2:3" ht="12.7" customHeight="1" x14ac:dyDescent="0.25">
      <c r="B178" s="52"/>
      <c r="C178" s="6"/>
    </row>
    <row r="179" spans="2:3" ht="12.7" customHeight="1" x14ac:dyDescent="0.25">
      <c r="B179" s="52"/>
      <c r="C179" s="6"/>
    </row>
    <row r="180" spans="2:3" ht="12.7" customHeight="1" x14ac:dyDescent="0.25">
      <c r="B180" s="52"/>
      <c r="C180" s="6"/>
    </row>
    <row r="181" spans="2:3" ht="12.7" customHeight="1" x14ac:dyDescent="0.25">
      <c r="B181" s="52"/>
      <c r="C181" s="6"/>
    </row>
    <row r="182" spans="2:3" ht="12.7" customHeight="1" x14ac:dyDescent="0.25">
      <c r="B182" s="52"/>
      <c r="C182" s="6"/>
    </row>
    <row r="183" spans="2:3" ht="12.7" customHeight="1" x14ac:dyDescent="0.25">
      <c r="B183" s="52"/>
      <c r="C183" s="6"/>
    </row>
    <row r="184" spans="2:3" ht="12.7" customHeight="1" x14ac:dyDescent="0.25">
      <c r="B184" s="52"/>
      <c r="C184" s="6"/>
    </row>
    <row r="185" spans="2:3" ht="12.7" customHeight="1" x14ac:dyDescent="0.25">
      <c r="B185" s="52"/>
      <c r="C185" s="6"/>
    </row>
    <row r="186" spans="2:3" ht="12.7" customHeight="1" x14ac:dyDescent="0.25">
      <c r="B186" s="52"/>
      <c r="C186" s="6"/>
    </row>
    <row r="187" spans="2:3" ht="12.7" customHeight="1" x14ac:dyDescent="0.25">
      <c r="B187" s="52"/>
      <c r="C187" s="6"/>
    </row>
    <row r="188" spans="2:3" ht="12.7" customHeight="1" x14ac:dyDescent="0.25">
      <c r="B188" s="52"/>
      <c r="C188" s="6"/>
    </row>
    <row r="189" spans="2:3" ht="12.7" customHeight="1" x14ac:dyDescent="0.25">
      <c r="B189" s="52"/>
      <c r="C189" s="6"/>
    </row>
    <row r="190" spans="2:3" ht="12.7" customHeight="1" x14ac:dyDescent="0.25">
      <c r="B190" s="52"/>
      <c r="C190" s="6"/>
    </row>
    <row r="191" spans="2:3" ht="12.7" customHeight="1" x14ac:dyDescent="0.25">
      <c r="B191" s="52"/>
      <c r="C191" s="6"/>
    </row>
    <row r="192" spans="2:3" ht="12.7" customHeight="1" x14ac:dyDescent="0.25">
      <c r="B192" s="52"/>
      <c r="C192" s="6"/>
    </row>
    <row r="193" spans="2:3" ht="12.7" customHeight="1" x14ac:dyDescent="0.25">
      <c r="B193" s="52"/>
      <c r="C193" s="6"/>
    </row>
    <row r="194" spans="2:3" ht="12.7" customHeight="1" x14ac:dyDescent="0.25">
      <c r="B194" s="52"/>
      <c r="C194" s="6"/>
    </row>
    <row r="195" spans="2:3" ht="12.7" customHeight="1" x14ac:dyDescent="0.25">
      <c r="B195" s="52"/>
      <c r="C195" s="6"/>
    </row>
    <row r="196" spans="2:3" ht="12.7" customHeight="1" x14ac:dyDescent="0.25">
      <c r="B196" s="52"/>
      <c r="C196" s="6"/>
    </row>
    <row r="197" spans="2:3" ht="12.7" customHeight="1" x14ac:dyDescent="0.25">
      <c r="B197" s="52"/>
      <c r="C197" s="6"/>
    </row>
    <row r="198" spans="2:3" ht="12.7" customHeight="1" x14ac:dyDescent="0.25">
      <c r="B198" s="52"/>
      <c r="C198" s="6"/>
    </row>
    <row r="199" spans="2:3" ht="12.7" customHeight="1" x14ac:dyDescent="0.25">
      <c r="B199" s="52"/>
      <c r="C199" s="6"/>
    </row>
    <row r="200" spans="2:3" ht="12.7" customHeight="1" x14ac:dyDescent="0.25">
      <c r="B200" s="52"/>
      <c r="C200" s="6"/>
    </row>
    <row r="201" spans="2:3" ht="12.7" customHeight="1" x14ac:dyDescent="0.25">
      <c r="B201" s="52"/>
      <c r="C201" s="6"/>
    </row>
    <row r="202" spans="2:3" ht="12.7" customHeight="1" x14ac:dyDescent="0.25">
      <c r="B202" s="52"/>
      <c r="C202" s="6"/>
    </row>
    <row r="203" spans="2:3" ht="12.7" customHeight="1" x14ac:dyDescent="0.25">
      <c r="B203" s="52"/>
      <c r="C203" s="6"/>
    </row>
    <row r="204" spans="2:3" ht="12.7" customHeight="1" x14ac:dyDescent="0.25">
      <c r="B204" s="52"/>
      <c r="C204" s="6"/>
    </row>
    <row r="205" spans="2:3" ht="12.7" customHeight="1" x14ac:dyDescent="0.25">
      <c r="B205" s="52"/>
      <c r="C205" s="6"/>
    </row>
    <row r="206" spans="2:3" ht="12.7" customHeight="1" x14ac:dyDescent="0.25">
      <c r="B206" s="52"/>
      <c r="C206" s="6"/>
    </row>
    <row r="207" spans="2:3" ht="12.7" customHeight="1" x14ac:dyDescent="0.25">
      <c r="B207" s="52"/>
      <c r="C207" s="6"/>
    </row>
    <row r="208" spans="2:3" ht="12.7" customHeight="1" x14ac:dyDescent="0.25">
      <c r="B208" s="52"/>
      <c r="C208" s="6"/>
    </row>
    <row r="209" spans="2:3" ht="12.7" customHeight="1" x14ac:dyDescent="0.25">
      <c r="B209" s="52"/>
      <c r="C209" s="6"/>
    </row>
    <row r="210" spans="2:3" ht="12.7" customHeight="1" x14ac:dyDescent="0.25">
      <c r="B210" s="52"/>
      <c r="C210" s="6"/>
    </row>
    <row r="211" spans="2:3" ht="12.7" customHeight="1" x14ac:dyDescent="0.25">
      <c r="B211" s="52"/>
      <c r="C211" s="6"/>
    </row>
    <row r="212" spans="2:3" ht="12.7" customHeight="1" x14ac:dyDescent="0.25">
      <c r="B212" s="52"/>
      <c r="C212" s="6"/>
    </row>
    <row r="213" spans="2:3" ht="12.7" customHeight="1" x14ac:dyDescent="0.25">
      <c r="B213" s="52"/>
      <c r="C213" s="6"/>
    </row>
    <row r="214" spans="2:3" ht="12.7" customHeight="1" x14ac:dyDescent="0.25">
      <c r="B214" s="52"/>
      <c r="C214" s="6"/>
    </row>
    <row r="215" spans="2:3" ht="12.7" customHeight="1" x14ac:dyDescent="0.25">
      <c r="B215" s="52"/>
      <c r="C215" s="6"/>
    </row>
    <row r="216" spans="2:3" ht="12.7" customHeight="1" x14ac:dyDescent="0.25">
      <c r="B216" s="52"/>
      <c r="C216" s="6"/>
    </row>
    <row r="217" spans="2:3" ht="12.7" customHeight="1" x14ac:dyDescent="0.25">
      <c r="B217" s="52"/>
      <c r="C217" s="6"/>
    </row>
    <row r="218" spans="2:3" ht="12.7" customHeight="1" x14ac:dyDescent="0.25">
      <c r="B218" s="52"/>
      <c r="C218" s="6"/>
    </row>
    <row r="219" spans="2:3" ht="12.7" customHeight="1" x14ac:dyDescent="0.25">
      <c r="B219" s="52"/>
      <c r="C219" s="6"/>
    </row>
    <row r="220" spans="2:3" ht="12.7" customHeight="1" x14ac:dyDescent="0.25">
      <c r="B220" s="52"/>
      <c r="C220" s="6"/>
    </row>
    <row r="221" spans="2:3" ht="12.7" customHeight="1" x14ac:dyDescent="0.25">
      <c r="B221" s="52"/>
      <c r="C221" s="6"/>
    </row>
    <row r="222" spans="2:3" ht="12.7" customHeight="1" x14ac:dyDescent="0.25">
      <c r="B222" s="52"/>
      <c r="C222" s="6"/>
    </row>
    <row r="223" spans="2:3" ht="12.7" customHeight="1" x14ac:dyDescent="0.25">
      <c r="B223" s="52"/>
      <c r="C223" s="6"/>
    </row>
    <row r="224" spans="2:3" ht="12.7" customHeight="1" x14ac:dyDescent="0.25">
      <c r="B224" s="52"/>
      <c r="C224" s="6"/>
    </row>
    <row r="225" spans="2:3" ht="12.7" customHeight="1" x14ac:dyDescent="0.25">
      <c r="B225" s="52"/>
      <c r="C225" s="6"/>
    </row>
    <row r="226" spans="2:3" ht="12.7" customHeight="1" x14ac:dyDescent="0.25">
      <c r="B226" s="52"/>
      <c r="C226" s="6"/>
    </row>
    <row r="227" spans="2:3" ht="12.7" customHeight="1" x14ac:dyDescent="0.25">
      <c r="B227" s="52"/>
      <c r="C227" s="6"/>
    </row>
    <row r="228" spans="2:3" ht="12.7" customHeight="1" x14ac:dyDescent="0.25">
      <c r="B228" s="52"/>
      <c r="C228" s="6"/>
    </row>
    <row r="229" spans="2:3" ht="12.7" customHeight="1" x14ac:dyDescent="0.25">
      <c r="B229" s="52"/>
      <c r="C229" s="6"/>
    </row>
    <row r="230" spans="2:3" ht="12.7" customHeight="1" x14ac:dyDescent="0.25">
      <c r="B230" s="52"/>
      <c r="C230" s="6"/>
    </row>
    <row r="231" spans="2:3" ht="12.7" customHeight="1" x14ac:dyDescent="0.25">
      <c r="B231" s="52"/>
      <c r="C231" s="6"/>
    </row>
    <row r="232" spans="2:3" ht="12.7" customHeight="1" x14ac:dyDescent="0.25">
      <c r="B232" s="52"/>
      <c r="C232" s="6"/>
    </row>
    <row r="233" spans="2:3" ht="12.7" customHeight="1" x14ac:dyDescent="0.25">
      <c r="B233" s="52"/>
      <c r="C233" s="6"/>
    </row>
    <row r="234" spans="2:3" ht="12.7" customHeight="1" x14ac:dyDescent="0.25">
      <c r="B234" s="52"/>
      <c r="C234" s="6"/>
    </row>
    <row r="235" spans="2:3" ht="12.7" customHeight="1" x14ac:dyDescent="0.25">
      <c r="B235" s="52"/>
      <c r="C235" s="6"/>
    </row>
    <row r="236" spans="2:3" ht="12.7" customHeight="1" x14ac:dyDescent="0.25">
      <c r="B236" s="52"/>
      <c r="C236" s="6"/>
    </row>
    <row r="237" spans="2:3" ht="12.7" customHeight="1" x14ac:dyDescent="0.25">
      <c r="B237" s="52"/>
      <c r="C237" s="6"/>
    </row>
    <row r="238" spans="2:3" ht="12.7" customHeight="1" x14ac:dyDescent="0.25">
      <c r="B238" s="52"/>
      <c r="C238" s="6"/>
    </row>
    <row r="239" spans="2:3" ht="12.7" customHeight="1" x14ac:dyDescent="0.25">
      <c r="B239" s="52"/>
      <c r="C239" s="6"/>
    </row>
    <row r="240" spans="2:3" ht="12.7" customHeight="1" x14ac:dyDescent="0.25">
      <c r="B240" s="52"/>
      <c r="C240" s="6"/>
    </row>
    <row r="241" spans="2:3" ht="12.7" customHeight="1" x14ac:dyDescent="0.25">
      <c r="B241" s="52"/>
      <c r="C241" s="6"/>
    </row>
    <row r="242" spans="2:3" ht="12.7" customHeight="1" x14ac:dyDescent="0.25">
      <c r="B242" s="52"/>
      <c r="C242" s="6"/>
    </row>
    <row r="243" spans="2:3" ht="12.7" customHeight="1" x14ac:dyDescent="0.25">
      <c r="B243" s="52"/>
      <c r="C243" s="6"/>
    </row>
    <row r="244" spans="2:3" ht="12.7" customHeight="1" x14ac:dyDescent="0.25">
      <c r="B244" s="52"/>
      <c r="C244" s="6"/>
    </row>
    <row r="245" spans="2:3" ht="12.7" customHeight="1" x14ac:dyDescent="0.25">
      <c r="B245" s="52"/>
      <c r="C245" s="6"/>
    </row>
    <row r="246" spans="2:3" ht="12.7" customHeight="1" x14ac:dyDescent="0.25">
      <c r="B246" s="52"/>
      <c r="C246" s="6"/>
    </row>
    <row r="247" spans="2:3" ht="12.7" customHeight="1" x14ac:dyDescent="0.25">
      <c r="B247" s="52"/>
      <c r="C247" s="6"/>
    </row>
    <row r="248" spans="2:3" ht="12.7" customHeight="1" x14ac:dyDescent="0.25">
      <c r="B248" s="52"/>
      <c r="C248" s="6"/>
    </row>
    <row r="249" spans="2:3" ht="12.7" customHeight="1" x14ac:dyDescent="0.25">
      <c r="B249" s="52"/>
      <c r="C249" s="6"/>
    </row>
    <row r="250" spans="2:3" ht="12.7" customHeight="1" x14ac:dyDescent="0.25">
      <c r="B250" s="52"/>
      <c r="C250" s="6"/>
    </row>
    <row r="251" spans="2:3" ht="12.7" customHeight="1" x14ac:dyDescent="0.25">
      <c r="B251" s="52"/>
      <c r="C251" s="6"/>
    </row>
    <row r="252" spans="2:3" ht="12.7" customHeight="1" x14ac:dyDescent="0.25">
      <c r="B252" s="52"/>
      <c r="C252" s="6"/>
    </row>
    <row r="253" spans="2:3" ht="12.7" customHeight="1" x14ac:dyDescent="0.25">
      <c r="B253" s="52"/>
      <c r="C253" s="6"/>
    </row>
    <row r="254" spans="2:3" ht="12.7" customHeight="1" x14ac:dyDescent="0.25">
      <c r="B254" s="52"/>
      <c r="C254" s="6"/>
    </row>
    <row r="255" spans="2:3" ht="12.7" customHeight="1" x14ac:dyDescent="0.25">
      <c r="B255" s="52"/>
      <c r="C255" s="6"/>
    </row>
    <row r="256" spans="2:3" ht="12.7" customHeight="1" x14ac:dyDescent="0.25">
      <c r="B256" s="52"/>
      <c r="C256" s="6"/>
    </row>
    <row r="257" spans="2:3" ht="12.7" customHeight="1" x14ac:dyDescent="0.25">
      <c r="B257" s="52"/>
      <c r="C257" s="6"/>
    </row>
    <row r="258" spans="2:3" ht="12.7" customHeight="1" x14ac:dyDescent="0.25">
      <c r="B258" s="52"/>
      <c r="C258" s="6"/>
    </row>
    <row r="259" spans="2:3" ht="12.7" customHeight="1" x14ac:dyDescent="0.25">
      <c r="B259" s="52"/>
      <c r="C259" s="6"/>
    </row>
    <row r="260" spans="2:3" ht="12.7" customHeight="1" x14ac:dyDescent="0.25">
      <c r="B260" s="52"/>
      <c r="C260" s="6"/>
    </row>
    <row r="261" spans="2:3" ht="12.7" customHeight="1" x14ac:dyDescent="0.25">
      <c r="B261" s="52"/>
      <c r="C261" s="6"/>
    </row>
    <row r="262" spans="2:3" ht="12.7" customHeight="1" x14ac:dyDescent="0.25">
      <c r="B262" s="52"/>
      <c r="C262" s="6"/>
    </row>
    <row r="263" spans="2:3" ht="12.7" customHeight="1" x14ac:dyDescent="0.25">
      <c r="B263" s="52"/>
      <c r="C263" s="6"/>
    </row>
    <row r="264" spans="2:3" ht="12.7" customHeight="1" x14ac:dyDescent="0.25">
      <c r="B264" s="52"/>
      <c r="C264" s="6"/>
    </row>
    <row r="265" spans="2:3" ht="12.7" customHeight="1" x14ac:dyDescent="0.25">
      <c r="B265" s="52"/>
      <c r="C265" s="6"/>
    </row>
    <row r="266" spans="2:3" ht="12.7" customHeight="1" x14ac:dyDescent="0.25">
      <c r="B266" s="52"/>
      <c r="C266" s="6"/>
    </row>
    <row r="267" spans="2:3" ht="12.7" customHeight="1" x14ac:dyDescent="0.25">
      <c r="B267" s="52"/>
      <c r="C267" s="6"/>
    </row>
    <row r="268" spans="2:3" ht="12.7" customHeight="1" x14ac:dyDescent="0.25">
      <c r="B268" s="52"/>
      <c r="C268" s="6"/>
    </row>
    <row r="269" spans="2:3" ht="12.7" customHeight="1" x14ac:dyDescent="0.25">
      <c r="B269" s="52"/>
      <c r="C269" s="6"/>
    </row>
    <row r="270" spans="2:3" ht="12.7" customHeight="1" x14ac:dyDescent="0.25">
      <c r="B270" s="52"/>
      <c r="C270" s="6"/>
    </row>
    <row r="271" spans="2:3" ht="12.7" customHeight="1" x14ac:dyDescent="0.25">
      <c r="B271" s="52"/>
      <c r="C271" s="6"/>
    </row>
    <row r="272" spans="2:3" ht="12.7" customHeight="1" x14ac:dyDescent="0.25">
      <c r="B272" s="52"/>
      <c r="C272" s="6"/>
    </row>
    <row r="273" spans="2:3" ht="12.7" customHeight="1" x14ac:dyDescent="0.25">
      <c r="B273" s="52"/>
      <c r="C273" s="6"/>
    </row>
    <row r="274" spans="2:3" ht="12.7" customHeight="1" x14ac:dyDescent="0.25">
      <c r="B274" s="52"/>
      <c r="C274" s="6"/>
    </row>
    <row r="275" spans="2:3" ht="12.7" customHeight="1" x14ac:dyDescent="0.25">
      <c r="B275" s="52"/>
      <c r="C275" s="6"/>
    </row>
    <row r="276" spans="2:3" ht="12.7" customHeight="1" x14ac:dyDescent="0.25">
      <c r="B276" s="52"/>
      <c r="C276" s="6"/>
    </row>
    <row r="277" spans="2:3" ht="12.7" customHeight="1" x14ac:dyDescent="0.25">
      <c r="B277" s="52"/>
      <c r="C277" s="6"/>
    </row>
    <row r="278" spans="2:3" ht="12.7" customHeight="1" x14ac:dyDescent="0.25">
      <c r="B278" s="52"/>
      <c r="C278" s="6"/>
    </row>
    <row r="279" spans="2:3" ht="12.7" customHeight="1" x14ac:dyDescent="0.25">
      <c r="B279" s="52"/>
      <c r="C279" s="6"/>
    </row>
    <row r="280" spans="2:3" ht="12.7" customHeight="1" x14ac:dyDescent="0.25">
      <c r="B280" s="52"/>
      <c r="C280" s="6"/>
    </row>
    <row r="281" spans="2:3" ht="12.7" customHeight="1" x14ac:dyDescent="0.25">
      <c r="B281" s="52"/>
      <c r="C281" s="6"/>
    </row>
    <row r="282" spans="2:3" ht="12.7" customHeight="1" x14ac:dyDescent="0.25">
      <c r="B282" s="52"/>
      <c r="C282" s="6"/>
    </row>
    <row r="283" spans="2:3" ht="12.7" customHeight="1" x14ac:dyDescent="0.25">
      <c r="B283" s="52"/>
      <c r="C283" s="6"/>
    </row>
    <row r="284" spans="2:3" ht="12.7" customHeight="1" x14ac:dyDescent="0.25">
      <c r="B284" s="52"/>
      <c r="C284" s="6"/>
    </row>
    <row r="285" spans="2:3" ht="12.7" customHeight="1" x14ac:dyDescent="0.25">
      <c r="B285" s="52"/>
      <c r="C285" s="6"/>
    </row>
    <row r="286" spans="2:3" ht="12.7" customHeight="1" x14ac:dyDescent="0.25">
      <c r="B286" s="52"/>
      <c r="C286" s="6"/>
    </row>
    <row r="287" spans="2:3" ht="12.7" customHeight="1" x14ac:dyDescent="0.25">
      <c r="B287" s="52"/>
      <c r="C287" s="6"/>
    </row>
    <row r="288" spans="2:3" ht="12.7" customHeight="1" x14ac:dyDescent="0.25">
      <c r="B288" s="52"/>
      <c r="C288" s="6"/>
    </row>
    <row r="289" spans="2:3" ht="12.7" customHeight="1" x14ac:dyDescent="0.25">
      <c r="B289" s="52"/>
      <c r="C289" s="6"/>
    </row>
    <row r="290" spans="2:3" ht="12.7" customHeight="1" x14ac:dyDescent="0.25">
      <c r="B290" s="52"/>
      <c r="C290" s="6"/>
    </row>
    <row r="291" spans="2:3" ht="12.7" customHeight="1" x14ac:dyDescent="0.25">
      <c r="B291" s="52"/>
      <c r="C291" s="6"/>
    </row>
    <row r="292" spans="2:3" ht="12.7" customHeight="1" x14ac:dyDescent="0.25">
      <c r="B292" s="52"/>
      <c r="C292" s="6"/>
    </row>
    <row r="293" spans="2:3" ht="12.7" customHeight="1" x14ac:dyDescent="0.25">
      <c r="B293" s="52"/>
      <c r="C293" s="6"/>
    </row>
    <row r="294" spans="2:3" ht="12.7" customHeight="1" x14ac:dyDescent="0.25">
      <c r="B294" s="52"/>
      <c r="C294" s="6"/>
    </row>
    <row r="295" spans="2:3" ht="12.7" customHeight="1" x14ac:dyDescent="0.25">
      <c r="B295" s="52"/>
      <c r="C295" s="6"/>
    </row>
    <row r="296" spans="2:3" ht="12.7" customHeight="1" x14ac:dyDescent="0.25">
      <c r="B296" s="52"/>
      <c r="C296" s="6"/>
    </row>
    <row r="297" spans="2:3" ht="12.7" customHeight="1" x14ac:dyDescent="0.25">
      <c r="B297" s="52"/>
      <c r="C297" s="6"/>
    </row>
    <row r="298" spans="2:3" ht="12.7" customHeight="1" x14ac:dyDescent="0.25">
      <c r="B298" s="52"/>
      <c r="C298" s="6"/>
    </row>
    <row r="299" spans="2:3" ht="12.7" customHeight="1" x14ac:dyDescent="0.25">
      <c r="B299" s="52"/>
      <c r="C299" s="6"/>
    </row>
    <row r="300" spans="2:3" ht="12.7" customHeight="1" x14ac:dyDescent="0.25">
      <c r="B300" s="52"/>
      <c r="C300" s="6"/>
    </row>
    <row r="301" spans="2:3" ht="12.7" customHeight="1" x14ac:dyDescent="0.25">
      <c r="B301" s="52"/>
      <c r="C301" s="6"/>
    </row>
    <row r="302" spans="2:3" ht="12.7" customHeight="1" x14ac:dyDescent="0.25">
      <c r="B302" s="52"/>
      <c r="C302" s="6"/>
    </row>
    <row r="303" spans="2:3" ht="12.7" customHeight="1" x14ac:dyDescent="0.25">
      <c r="B303" s="52"/>
      <c r="C303" s="6"/>
    </row>
    <row r="304" spans="2:3" ht="12.7" customHeight="1" x14ac:dyDescent="0.25">
      <c r="B304" s="52"/>
      <c r="C304" s="6"/>
    </row>
    <row r="305" spans="2:3" ht="12.7" customHeight="1" x14ac:dyDescent="0.25">
      <c r="B305" s="52"/>
      <c r="C305" s="6"/>
    </row>
    <row r="306" spans="2:3" ht="12.7" customHeight="1" x14ac:dyDescent="0.25">
      <c r="B306" s="52"/>
      <c r="C306" s="6"/>
    </row>
    <row r="307" spans="2:3" ht="12.7" customHeight="1" x14ac:dyDescent="0.25">
      <c r="B307" s="52"/>
      <c r="C307" s="6"/>
    </row>
    <row r="308" spans="2:3" ht="12.7" customHeight="1" x14ac:dyDescent="0.25">
      <c r="B308" s="52"/>
      <c r="C308" s="6"/>
    </row>
    <row r="309" spans="2:3" ht="12.7" customHeight="1" x14ac:dyDescent="0.25">
      <c r="B309" s="52"/>
      <c r="C309" s="6"/>
    </row>
    <row r="310" spans="2:3" ht="12.7" customHeight="1" x14ac:dyDescent="0.25">
      <c r="B310" s="52"/>
      <c r="C310" s="6"/>
    </row>
    <row r="311" spans="2:3" ht="12.7" customHeight="1" x14ac:dyDescent="0.25">
      <c r="B311" s="52"/>
      <c r="C311" s="6"/>
    </row>
    <row r="312" spans="2:3" ht="12.7" customHeight="1" x14ac:dyDescent="0.25">
      <c r="B312" s="52"/>
      <c r="C312" s="6"/>
    </row>
    <row r="313" spans="2:3" ht="12.7" customHeight="1" x14ac:dyDescent="0.25">
      <c r="B313" s="52"/>
      <c r="C313" s="6"/>
    </row>
    <row r="314" spans="2:3" ht="12.7" customHeight="1" x14ac:dyDescent="0.25">
      <c r="B314" s="52"/>
      <c r="C314" s="6"/>
    </row>
    <row r="315" spans="2:3" ht="12.7" customHeight="1" x14ac:dyDescent="0.25">
      <c r="B315" s="52"/>
      <c r="C315" s="6"/>
    </row>
    <row r="316" spans="2:3" ht="12.7" customHeight="1" x14ac:dyDescent="0.25">
      <c r="B316" s="52"/>
      <c r="C316" s="6"/>
    </row>
    <row r="317" spans="2:3" ht="12.7" customHeight="1" x14ac:dyDescent="0.25">
      <c r="B317" s="52"/>
      <c r="C317" s="6"/>
    </row>
    <row r="318" spans="2:3" ht="12.7" customHeight="1" x14ac:dyDescent="0.25">
      <c r="B318" s="52"/>
      <c r="C318" s="6"/>
    </row>
    <row r="319" spans="2:3" ht="12.7" customHeight="1" x14ac:dyDescent="0.25">
      <c r="B319" s="52"/>
      <c r="C319" s="6"/>
    </row>
    <row r="320" spans="2:3" ht="12.7" customHeight="1" x14ac:dyDescent="0.25">
      <c r="B320" s="52"/>
      <c r="C320" s="6"/>
    </row>
    <row r="321" spans="2:3" ht="12.7" customHeight="1" x14ac:dyDescent="0.25">
      <c r="B321" s="52"/>
      <c r="C321" s="6"/>
    </row>
    <row r="322" spans="2:3" ht="12.7" customHeight="1" x14ac:dyDescent="0.25">
      <c r="B322" s="52"/>
      <c r="C322" s="6"/>
    </row>
    <row r="323" spans="2:3" ht="12.7" customHeight="1" x14ac:dyDescent="0.25">
      <c r="B323" s="52"/>
      <c r="C323" s="6"/>
    </row>
    <row r="324" spans="2:3" ht="12.7" customHeight="1" x14ac:dyDescent="0.25">
      <c r="B324" s="52"/>
      <c r="C324" s="6"/>
    </row>
    <row r="325" spans="2:3" ht="12.7" customHeight="1" x14ac:dyDescent="0.25">
      <c r="B325" s="52"/>
      <c r="C325" s="6"/>
    </row>
    <row r="326" spans="2:3" ht="12.7" customHeight="1" x14ac:dyDescent="0.25">
      <c r="B326" s="52"/>
      <c r="C326" s="6"/>
    </row>
    <row r="327" spans="2:3" ht="12.7" customHeight="1" x14ac:dyDescent="0.25">
      <c r="B327" s="52"/>
      <c r="C327" s="6"/>
    </row>
    <row r="328" spans="2:3" ht="12.7" customHeight="1" x14ac:dyDescent="0.25">
      <c r="B328" s="52"/>
      <c r="C328" s="6"/>
    </row>
    <row r="329" spans="2:3" ht="12.7" customHeight="1" x14ac:dyDescent="0.25">
      <c r="B329" s="52"/>
      <c r="C329" s="6"/>
    </row>
    <row r="330" spans="2:3" ht="12.7" customHeight="1" x14ac:dyDescent="0.25">
      <c r="B330" s="52"/>
      <c r="C330" s="6"/>
    </row>
    <row r="331" spans="2:3" ht="12.7" customHeight="1" x14ac:dyDescent="0.25">
      <c r="B331" s="52"/>
      <c r="C331" s="6"/>
    </row>
    <row r="332" spans="2:3" ht="12.7" customHeight="1" x14ac:dyDescent="0.25">
      <c r="B332" s="52"/>
      <c r="C332" s="6"/>
    </row>
    <row r="333" spans="2:3" ht="12.7" customHeight="1" x14ac:dyDescent="0.25">
      <c r="B333" s="52"/>
      <c r="C333" s="6"/>
    </row>
    <row r="334" spans="2:3" ht="12.7" customHeight="1" x14ac:dyDescent="0.25">
      <c r="B334" s="52"/>
      <c r="C334" s="6"/>
    </row>
    <row r="335" spans="2:3" ht="12.7" customHeight="1" x14ac:dyDescent="0.25">
      <c r="B335" s="52"/>
      <c r="C335" s="6"/>
    </row>
    <row r="336" spans="2:3" ht="12.7" customHeight="1" x14ac:dyDescent="0.25">
      <c r="B336" s="52"/>
      <c r="C336" s="6"/>
    </row>
    <row r="337" spans="2:3" ht="12.7" customHeight="1" x14ac:dyDescent="0.25">
      <c r="B337" s="52"/>
      <c r="C337" s="6"/>
    </row>
    <row r="338" spans="2:3" ht="12.7" customHeight="1" x14ac:dyDescent="0.25">
      <c r="B338" s="52"/>
      <c r="C338" s="6"/>
    </row>
    <row r="339" spans="2:3" ht="12.7" customHeight="1" x14ac:dyDescent="0.25">
      <c r="B339" s="52"/>
      <c r="C339" s="6"/>
    </row>
    <row r="340" spans="2:3" ht="12.7" customHeight="1" x14ac:dyDescent="0.25">
      <c r="B340" s="52"/>
      <c r="C340" s="6"/>
    </row>
    <row r="341" spans="2:3" ht="12.7" customHeight="1" x14ac:dyDescent="0.25">
      <c r="B341" s="52"/>
      <c r="C341" s="6"/>
    </row>
    <row r="342" spans="2:3" ht="12.7" customHeight="1" x14ac:dyDescent="0.25">
      <c r="B342" s="52"/>
      <c r="C342" s="6"/>
    </row>
    <row r="343" spans="2:3" ht="12.7" customHeight="1" x14ac:dyDescent="0.25">
      <c r="B343" s="52"/>
      <c r="C343" s="6"/>
    </row>
    <row r="344" spans="2:3" ht="12.7" customHeight="1" x14ac:dyDescent="0.25">
      <c r="B344" s="52"/>
      <c r="C344" s="6"/>
    </row>
    <row r="345" spans="2:3" ht="12.7" customHeight="1" x14ac:dyDescent="0.25">
      <c r="B345" s="52"/>
      <c r="C345" s="6"/>
    </row>
    <row r="346" spans="2:3" ht="12.7" customHeight="1" x14ac:dyDescent="0.25">
      <c r="B346" s="52"/>
      <c r="C346" s="6"/>
    </row>
    <row r="347" spans="2:3" ht="12.7" customHeight="1" x14ac:dyDescent="0.25">
      <c r="B347" s="52"/>
      <c r="C347" s="6"/>
    </row>
    <row r="348" spans="2:3" ht="12.7" customHeight="1" x14ac:dyDescent="0.25">
      <c r="B348" s="52"/>
      <c r="C348" s="6"/>
    </row>
    <row r="349" spans="2:3" ht="12.7" customHeight="1" x14ac:dyDescent="0.25">
      <c r="B349" s="52"/>
      <c r="C349" s="6"/>
    </row>
    <row r="350" spans="2:3" ht="12.7" customHeight="1" x14ac:dyDescent="0.25">
      <c r="B350" s="52"/>
      <c r="C350" s="6"/>
    </row>
    <row r="351" spans="2:3" ht="12.7" customHeight="1" x14ac:dyDescent="0.25">
      <c r="B351" s="52"/>
      <c r="C351" s="6"/>
    </row>
    <row r="352" spans="2:3" ht="12.7" customHeight="1" x14ac:dyDescent="0.25">
      <c r="B352" s="52"/>
      <c r="C352" s="6"/>
    </row>
    <row r="353" spans="2:3" ht="12.7" customHeight="1" x14ac:dyDescent="0.25">
      <c r="B353" s="52"/>
      <c r="C353" s="6"/>
    </row>
    <row r="354" spans="2:3" ht="12.7" customHeight="1" x14ac:dyDescent="0.25">
      <c r="B354" s="52"/>
      <c r="C354" s="6"/>
    </row>
    <row r="355" spans="2:3" ht="12.7" customHeight="1" x14ac:dyDescent="0.25">
      <c r="B355" s="52"/>
      <c r="C355" s="6"/>
    </row>
    <row r="356" spans="2:3" ht="12.7" customHeight="1" x14ac:dyDescent="0.25">
      <c r="B356" s="52"/>
      <c r="C356" s="6"/>
    </row>
    <row r="357" spans="2:3" ht="12.7" customHeight="1" x14ac:dyDescent="0.25">
      <c r="B357" s="52"/>
      <c r="C357" s="6"/>
    </row>
    <row r="358" spans="2:3" ht="12.7" customHeight="1" x14ac:dyDescent="0.25">
      <c r="B358" s="52"/>
      <c r="C358" s="6"/>
    </row>
    <row r="359" spans="2:3" ht="12.7" customHeight="1" x14ac:dyDescent="0.25">
      <c r="B359" s="52"/>
      <c r="C359" s="6"/>
    </row>
    <row r="360" spans="2:3" ht="12.7" customHeight="1" x14ac:dyDescent="0.25">
      <c r="B360" s="52"/>
      <c r="C360" s="6"/>
    </row>
    <row r="361" spans="2:3" ht="12.7" customHeight="1" x14ac:dyDescent="0.25">
      <c r="B361" s="52"/>
      <c r="C361" s="6"/>
    </row>
    <row r="362" spans="2:3" ht="12.7" customHeight="1" x14ac:dyDescent="0.25">
      <c r="B362" s="52"/>
      <c r="C362" s="6"/>
    </row>
    <row r="363" spans="2:3" ht="12.7" customHeight="1" x14ac:dyDescent="0.25">
      <c r="B363" s="52"/>
      <c r="C363" s="6"/>
    </row>
    <row r="364" spans="2:3" ht="12.7" customHeight="1" x14ac:dyDescent="0.25">
      <c r="B364" s="52"/>
      <c r="C364" s="6"/>
    </row>
    <row r="365" spans="2:3" ht="12.7" customHeight="1" x14ac:dyDescent="0.25">
      <c r="B365" s="52"/>
      <c r="C365" s="6"/>
    </row>
    <row r="366" spans="2:3" ht="12.7" customHeight="1" x14ac:dyDescent="0.25">
      <c r="B366" s="52"/>
      <c r="C366" s="6"/>
    </row>
    <row r="367" spans="2:3" ht="12.7" customHeight="1" x14ac:dyDescent="0.25">
      <c r="B367" s="52"/>
      <c r="C367" s="6"/>
    </row>
    <row r="368" spans="2:3" ht="12.7" customHeight="1" x14ac:dyDescent="0.25">
      <c r="B368" s="52"/>
      <c r="C368" s="6"/>
    </row>
    <row r="369" spans="2:3" ht="12.7" customHeight="1" x14ac:dyDescent="0.25">
      <c r="B369" s="52"/>
      <c r="C369" s="6"/>
    </row>
    <row r="370" spans="2:3" ht="12.7" customHeight="1" x14ac:dyDescent="0.25">
      <c r="B370" s="52"/>
      <c r="C370" s="6"/>
    </row>
    <row r="371" spans="2:3" ht="12.7" customHeight="1" x14ac:dyDescent="0.25">
      <c r="B371" s="52"/>
      <c r="C371" s="6"/>
    </row>
    <row r="372" spans="2:3" ht="12.7" customHeight="1" x14ac:dyDescent="0.25">
      <c r="B372" s="52"/>
      <c r="C372" s="6"/>
    </row>
    <row r="373" spans="2:3" ht="12.7" customHeight="1" x14ac:dyDescent="0.25">
      <c r="B373" s="52"/>
      <c r="C373" s="6"/>
    </row>
    <row r="374" spans="2:3" ht="12.7" customHeight="1" x14ac:dyDescent="0.25">
      <c r="B374" s="52"/>
      <c r="C374" s="6"/>
    </row>
    <row r="375" spans="2:3" ht="12.7" customHeight="1" x14ac:dyDescent="0.25">
      <c r="B375" s="52"/>
      <c r="C375" s="6"/>
    </row>
    <row r="376" spans="2:3" ht="12.7" customHeight="1" x14ac:dyDescent="0.25">
      <c r="B376" s="52"/>
      <c r="C376" s="6"/>
    </row>
    <row r="377" spans="2:3" ht="12.7" customHeight="1" x14ac:dyDescent="0.25">
      <c r="B377" s="52"/>
      <c r="C377" s="6"/>
    </row>
    <row r="378" spans="2:3" ht="12.7" customHeight="1" x14ac:dyDescent="0.25">
      <c r="B378" s="52"/>
      <c r="C378" s="6"/>
    </row>
    <row r="379" spans="2:3" ht="12.7" customHeight="1" x14ac:dyDescent="0.25">
      <c r="B379" s="52"/>
      <c r="C379" s="6"/>
    </row>
    <row r="380" spans="2:3" ht="12.7" customHeight="1" x14ac:dyDescent="0.25">
      <c r="B380" s="52"/>
      <c r="C380" s="6"/>
    </row>
    <row r="381" spans="2:3" ht="12.7" customHeight="1" x14ac:dyDescent="0.25">
      <c r="B381" s="52"/>
      <c r="C381" s="6"/>
    </row>
    <row r="382" spans="2:3" ht="12.7" customHeight="1" x14ac:dyDescent="0.25">
      <c r="B382" s="52"/>
      <c r="C382" s="6"/>
    </row>
    <row r="383" spans="2:3" ht="12.7" customHeight="1" x14ac:dyDescent="0.25">
      <c r="B383" s="52"/>
      <c r="C383" s="6"/>
    </row>
    <row r="384" spans="2:3" ht="12.7" customHeight="1" x14ac:dyDescent="0.25">
      <c r="B384" s="52"/>
      <c r="C384" s="6"/>
    </row>
    <row r="385" spans="2:3" ht="12.7" customHeight="1" x14ac:dyDescent="0.25">
      <c r="B385" s="52"/>
      <c r="C385" s="6"/>
    </row>
    <row r="386" spans="2:3" ht="12.7" customHeight="1" x14ac:dyDescent="0.25">
      <c r="B386" s="52"/>
      <c r="C386" s="6"/>
    </row>
    <row r="387" spans="2:3" ht="12.7" customHeight="1" x14ac:dyDescent="0.25">
      <c r="B387" s="52"/>
      <c r="C387" s="6"/>
    </row>
    <row r="388" spans="2:3" ht="12.7" customHeight="1" x14ac:dyDescent="0.25">
      <c r="B388" s="52"/>
      <c r="C388" s="6"/>
    </row>
    <row r="389" spans="2:3" ht="12.7" customHeight="1" x14ac:dyDescent="0.25">
      <c r="B389" s="52"/>
      <c r="C389" s="6"/>
    </row>
    <row r="390" spans="2:3" ht="12.7" customHeight="1" x14ac:dyDescent="0.25">
      <c r="B390" s="52"/>
      <c r="C390" s="6"/>
    </row>
    <row r="391" spans="2:3" ht="12.7" customHeight="1" x14ac:dyDescent="0.25">
      <c r="B391" s="52"/>
      <c r="C391" s="6"/>
    </row>
    <row r="392" spans="2:3" ht="12.7" customHeight="1" x14ac:dyDescent="0.25">
      <c r="B392" s="52"/>
      <c r="C392" s="6"/>
    </row>
    <row r="393" spans="2:3" ht="12.7" customHeight="1" x14ac:dyDescent="0.25">
      <c r="B393" s="52"/>
      <c r="C393" s="6"/>
    </row>
    <row r="394" spans="2:3" ht="12.7" customHeight="1" x14ac:dyDescent="0.25">
      <c r="B394" s="52"/>
      <c r="C394" s="6"/>
    </row>
    <row r="395" spans="2:3" ht="12.7" customHeight="1" x14ac:dyDescent="0.25">
      <c r="B395" s="52"/>
      <c r="C395" s="6"/>
    </row>
    <row r="396" spans="2:3" ht="12.7" customHeight="1" x14ac:dyDescent="0.25">
      <c r="B396" s="52"/>
      <c r="C396" s="6"/>
    </row>
    <row r="397" spans="2:3" ht="12.7" customHeight="1" x14ac:dyDescent="0.25">
      <c r="B397" s="52"/>
      <c r="C397" s="6"/>
    </row>
    <row r="398" spans="2:3" ht="12.7" customHeight="1" x14ac:dyDescent="0.25">
      <c r="B398" s="52"/>
      <c r="C398" s="6"/>
    </row>
    <row r="399" spans="2:3" ht="12.7" customHeight="1" x14ac:dyDescent="0.25">
      <c r="B399" s="52"/>
      <c r="C399" s="6"/>
    </row>
    <row r="400" spans="2:3" ht="12.7" customHeight="1" x14ac:dyDescent="0.25">
      <c r="B400" s="52"/>
      <c r="C400" s="6"/>
    </row>
    <row r="401" spans="2:3" ht="12.7" customHeight="1" x14ac:dyDescent="0.25">
      <c r="B401" s="52"/>
      <c r="C401" s="6"/>
    </row>
    <row r="402" spans="2:3" ht="12.7" customHeight="1" x14ac:dyDescent="0.25">
      <c r="B402" s="52"/>
      <c r="C402" s="6"/>
    </row>
    <row r="403" spans="2:3" ht="12.7" customHeight="1" x14ac:dyDescent="0.25">
      <c r="B403" s="52"/>
      <c r="C403" s="6"/>
    </row>
    <row r="404" spans="2:3" ht="12.7" customHeight="1" x14ac:dyDescent="0.25">
      <c r="B404" s="52"/>
      <c r="C404" s="6"/>
    </row>
    <row r="405" spans="2:3" ht="12.7" customHeight="1" x14ac:dyDescent="0.25">
      <c r="B405" s="52"/>
      <c r="C405" s="6"/>
    </row>
    <row r="406" spans="2:3" ht="12.7" customHeight="1" x14ac:dyDescent="0.25">
      <c r="B406" s="52"/>
      <c r="C406" s="6"/>
    </row>
    <row r="407" spans="2:3" ht="12.7" customHeight="1" x14ac:dyDescent="0.25">
      <c r="B407" s="52"/>
      <c r="C407" s="6"/>
    </row>
    <row r="408" spans="2:3" ht="12.7" customHeight="1" x14ac:dyDescent="0.25">
      <c r="B408" s="52"/>
      <c r="C408" s="6"/>
    </row>
    <row r="409" spans="2:3" ht="12.7" customHeight="1" x14ac:dyDescent="0.25">
      <c r="B409" s="52"/>
      <c r="C409" s="6"/>
    </row>
    <row r="410" spans="2:3" ht="12.7" customHeight="1" x14ac:dyDescent="0.25">
      <c r="B410" s="52"/>
      <c r="C410" s="6"/>
    </row>
    <row r="411" spans="2:3" ht="12.7" customHeight="1" x14ac:dyDescent="0.25">
      <c r="B411" s="52"/>
      <c r="C411" s="6"/>
    </row>
    <row r="412" spans="2:3" ht="12.7" customHeight="1" x14ac:dyDescent="0.25">
      <c r="B412" s="52"/>
      <c r="C412" s="6"/>
    </row>
    <row r="413" spans="2:3" ht="12.7" customHeight="1" x14ac:dyDescent="0.25">
      <c r="B413" s="52"/>
      <c r="C413" s="6"/>
    </row>
    <row r="414" spans="2:3" ht="12.7" customHeight="1" x14ac:dyDescent="0.25">
      <c r="B414" s="52"/>
      <c r="C414" s="6"/>
    </row>
    <row r="415" spans="2:3" ht="12.7" customHeight="1" x14ac:dyDescent="0.25">
      <c r="B415" s="52"/>
      <c r="C415" s="6"/>
    </row>
    <row r="416" spans="2:3" ht="12.7" customHeight="1" x14ac:dyDescent="0.25">
      <c r="B416" s="52"/>
      <c r="C416" s="6"/>
    </row>
    <row r="417" spans="2:3" ht="12.7" customHeight="1" x14ac:dyDescent="0.25">
      <c r="B417" s="52"/>
      <c r="C417" s="6"/>
    </row>
    <row r="418" spans="2:3" ht="12.7" customHeight="1" x14ac:dyDescent="0.25">
      <c r="B418" s="52"/>
      <c r="C418" s="6"/>
    </row>
    <row r="419" spans="2:3" ht="12.7" customHeight="1" x14ac:dyDescent="0.25">
      <c r="B419" s="52"/>
      <c r="C419" s="6"/>
    </row>
    <row r="420" spans="2:3" ht="12.7" customHeight="1" x14ac:dyDescent="0.25">
      <c r="B420" s="52"/>
      <c r="C420" s="6"/>
    </row>
    <row r="421" spans="2:3" ht="12.7" customHeight="1" x14ac:dyDescent="0.25">
      <c r="B421" s="52"/>
      <c r="C421" s="6"/>
    </row>
    <row r="422" spans="2:3" ht="12.7" customHeight="1" x14ac:dyDescent="0.25">
      <c r="B422" s="52"/>
      <c r="C422" s="6"/>
    </row>
    <row r="423" spans="2:3" ht="12.7" customHeight="1" x14ac:dyDescent="0.25">
      <c r="B423" s="52"/>
      <c r="C423" s="6"/>
    </row>
    <row r="424" spans="2:3" ht="12.7" customHeight="1" x14ac:dyDescent="0.25">
      <c r="B424" s="52"/>
      <c r="C424" s="6"/>
    </row>
    <row r="425" spans="2:3" ht="12.7" customHeight="1" x14ac:dyDescent="0.25">
      <c r="B425" s="52"/>
      <c r="C425" s="6"/>
    </row>
    <row r="426" spans="2:3" ht="12.7" customHeight="1" x14ac:dyDescent="0.25">
      <c r="B426" s="52"/>
      <c r="C426" s="6"/>
    </row>
    <row r="427" spans="2:3" ht="12.7" customHeight="1" x14ac:dyDescent="0.25">
      <c r="B427" s="52"/>
      <c r="C427" s="6"/>
    </row>
    <row r="428" spans="2:3" ht="12.7" customHeight="1" x14ac:dyDescent="0.25">
      <c r="B428" s="52"/>
      <c r="C428" s="6"/>
    </row>
    <row r="429" spans="2:3" ht="12.7" customHeight="1" x14ac:dyDescent="0.25">
      <c r="B429" s="52"/>
      <c r="C429" s="6"/>
    </row>
    <row r="430" spans="2:3" ht="12.7" customHeight="1" x14ac:dyDescent="0.25">
      <c r="B430" s="52"/>
      <c r="C430" s="6"/>
    </row>
    <row r="431" spans="2:3" ht="12.7" customHeight="1" x14ac:dyDescent="0.25">
      <c r="B431" s="52"/>
      <c r="C431" s="6"/>
    </row>
    <row r="432" spans="2:3" ht="12.7" customHeight="1" x14ac:dyDescent="0.25">
      <c r="B432" s="52"/>
      <c r="C432" s="6"/>
    </row>
    <row r="433" spans="2:3" ht="12.7" customHeight="1" x14ac:dyDescent="0.25">
      <c r="B433" s="52"/>
      <c r="C433" s="6"/>
    </row>
    <row r="434" spans="2:3" ht="12.7" customHeight="1" x14ac:dyDescent="0.25">
      <c r="B434" s="52"/>
      <c r="C434" s="6"/>
    </row>
    <row r="435" spans="2:3" ht="12.7" customHeight="1" x14ac:dyDescent="0.25">
      <c r="B435" s="52"/>
      <c r="C435" s="6"/>
    </row>
    <row r="436" spans="2:3" ht="12.7" customHeight="1" x14ac:dyDescent="0.25">
      <c r="B436" s="52"/>
      <c r="C436" s="6"/>
    </row>
    <row r="437" spans="2:3" ht="12.7" customHeight="1" x14ac:dyDescent="0.25">
      <c r="B437" s="52"/>
      <c r="C437" s="6"/>
    </row>
    <row r="438" spans="2:3" ht="12.7" customHeight="1" x14ac:dyDescent="0.25">
      <c r="B438" s="52"/>
      <c r="C438" s="6"/>
    </row>
    <row r="439" spans="2:3" ht="12.7" customHeight="1" x14ac:dyDescent="0.25">
      <c r="B439" s="52"/>
      <c r="C439" s="6"/>
    </row>
    <row r="440" spans="2:3" ht="12.7" customHeight="1" x14ac:dyDescent="0.25">
      <c r="B440" s="52"/>
      <c r="C440" s="6"/>
    </row>
    <row r="441" spans="2:3" ht="12.7" customHeight="1" x14ac:dyDescent="0.25">
      <c r="B441" s="52"/>
      <c r="C441" s="6"/>
    </row>
    <row r="442" spans="2:3" ht="12.7" customHeight="1" x14ac:dyDescent="0.25">
      <c r="B442" s="52"/>
      <c r="C442" s="6"/>
    </row>
    <row r="443" spans="2:3" ht="12.7" customHeight="1" x14ac:dyDescent="0.25">
      <c r="B443" s="52"/>
      <c r="C443" s="6"/>
    </row>
    <row r="444" spans="2:3" ht="12.7" customHeight="1" x14ac:dyDescent="0.25">
      <c r="B444" s="52"/>
      <c r="C444" s="6"/>
    </row>
    <row r="445" spans="2:3" ht="12.7" customHeight="1" x14ac:dyDescent="0.25">
      <c r="B445" s="52"/>
      <c r="C445" s="6"/>
    </row>
    <row r="446" spans="2:3" ht="12.7" customHeight="1" x14ac:dyDescent="0.25">
      <c r="B446" s="52"/>
      <c r="C446" s="6"/>
    </row>
    <row r="447" spans="2:3" ht="12.7" customHeight="1" x14ac:dyDescent="0.25">
      <c r="B447" s="52"/>
      <c r="C447" s="6"/>
    </row>
    <row r="448" spans="2:3" ht="12.7" customHeight="1" x14ac:dyDescent="0.25">
      <c r="B448" s="52"/>
      <c r="C448" s="6"/>
    </row>
    <row r="449" spans="2:3" ht="12.7" customHeight="1" x14ac:dyDescent="0.25">
      <c r="B449" s="52"/>
      <c r="C449" s="6"/>
    </row>
    <row r="450" spans="2:3" ht="12.7" customHeight="1" x14ac:dyDescent="0.25">
      <c r="B450" s="52"/>
      <c r="C450" s="6"/>
    </row>
    <row r="451" spans="2:3" ht="12.7" customHeight="1" x14ac:dyDescent="0.25">
      <c r="B451" s="52"/>
      <c r="C451" s="6"/>
    </row>
    <row r="452" spans="2:3" ht="12.7" customHeight="1" x14ac:dyDescent="0.25">
      <c r="B452" s="52"/>
      <c r="C452" s="6"/>
    </row>
    <row r="453" spans="2:3" ht="12.7" customHeight="1" x14ac:dyDescent="0.25">
      <c r="B453" s="52"/>
      <c r="C453" s="6"/>
    </row>
    <row r="454" spans="2:3" ht="12.7" customHeight="1" x14ac:dyDescent="0.25">
      <c r="B454" s="52"/>
      <c r="C454" s="6"/>
    </row>
    <row r="455" spans="2:3" ht="12.7" customHeight="1" x14ac:dyDescent="0.25">
      <c r="B455" s="52"/>
      <c r="C455" s="6"/>
    </row>
    <row r="456" spans="2:3" ht="12.7" customHeight="1" x14ac:dyDescent="0.25">
      <c r="B456" s="52"/>
      <c r="C456" s="6"/>
    </row>
    <row r="457" spans="2:3" ht="12.7" customHeight="1" x14ac:dyDescent="0.25">
      <c r="B457" s="52"/>
      <c r="C457" s="6"/>
    </row>
    <row r="458" spans="2:3" ht="12.7" customHeight="1" x14ac:dyDescent="0.25">
      <c r="B458" s="52"/>
      <c r="C458" s="6"/>
    </row>
    <row r="459" spans="2:3" ht="12.7" customHeight="1" x14ac:dyDescent="0.25">
      <c r="B459" s="52"/>
      <c r="C459" s="6"/>
    </row>
    <row r="460" spans="2:3" ht="12.7" customHeight="1" x14ac:dyDescent="0.25">
      <c r="B460" s="52"/>
      <c r="C460" s="6"/>
    </row>
    <row r="461" spans="2:3" ht="12.7" customHeight="1" x14ac:dyDescent="0.25">
      <c r="B461" s="52"/>
      <c r="C461" s="6"/>
    </row>
    <row r="462" spans="2:3" ht="12.7" customHeight="1" x14ac:dyDescent="0.25">
      <c r="B462" s="52"/>
      <c r="C462" s="6"/>
    </row>
    <row r="463" spans="2:3" ht="12.7" customHeight="1" x14ac:dyDescent="0.25">
      <c r="B463" s="52"/>
      <c r="C463" s="6"/>
    </row>
    <row r="464" spans="2:3" ht="12.7" customHeight="1" x14ac:dyDescent="0.25">
      <c r="B464" s="52"/>
      <c r="C464" s="6"/>
    </row>
    <row r="465" spans="2:3" ht="12.7" customHeight="1" x14ac:dyDescent="0.25">
      <c r="B465" s="52"/>
      <c r="C465" s="6"/>
    </row>
    <row r="466" spans="2:3" ht="12.7" customHeight="1" x14ac:dyDescent="0.25">
      <c r="B466" s="52"/>
      <c r="C466" s="6"/>
    </row>
    <row r="467" spans="2:3" ht="12.7" customHeight="1" x14ac:dyDescent="0.25">
      <c r="B467" s="52"/>
      <c r="C467" s="6"/>
    </row>
    <row r="468" spans="2:3" ht="12.7" customHeight="1" x14ac:dyDescent="0.25">
      <c r="B468" s="52"/>
      <c r="C468" s="6"/>
    </row>
    <row r="469" spans="2:3" ht="12.7" customHeight="1" x14ac:dyDescent="0.25">
      <c r="B469" s="52"/>
      <c r="C469" s="6"/>
    </row>
    <row r="470" spans="2:3" ht="12.7" customHeight="1" x14ac:dyDescent="0.25">
      <c r="B470" s="52"/>
      <c r="C470" s="6"/>
    </row>
    <row r="471" spans="2:3" ht="12.7" customHeight="1" x14ac:dyDescent="0.25">
      <c r="B471" s="52"/>
      <c r="C471" s="6"/>
    </row>
    <row r="472" spans="2:3" ht="12.7" customHeight="1" x14ac:dyDescent="0.25">
      <c r="B472" s="52"/>
      <c r="C472" s="6"/>
    </row>
    <row r="473" spans="2:3" ht="12.7" customHeight="1" x14ac:dyDescent="0.25">
      <c r="B473" s="52"/>
      <c r="C473" s="6"/>
    </row>
    <row r="474" spans="2:3" ht="12.7" customHeight="1" x14ac:dyDescent="0.25">
      <c r="B474" s="52"/>
      <c r="C474" s="6"/>
    </row>
    <row r="475" spans="2:3" ht="12.7" customHeight="1" x14ac:dyDescent="0.25">
      <c r="B475" s="52"/>
      <c r="C475" s="6"/>
    </row>
    <row r="476" spans="2:3" ht="12.7" customHeight="1" x14ac:dyDescent="0.25">
      <c r="B476" s="52"/>
      <c r="C476" s="6"/>
    </row>
    <row r="477" spans="2:3" ht="12.7" customHeight="1" x14ac:dyDescent="0.25">
      <c r="B477" s="52"/>
      <c r="C477" s="6"/>
    </row>
    <row r="478" spans="2:3" ht="12.7" customHeight="1" x14ac:dyDescent="0.25">
      <c r="B478" s="52"/>
      <c r="C478" s="6"/>
    </row>
    <row r="479" spans="2:3" ht="12.7" customHeight="1" x14ac:dyDescent="0.25">
      <c r="B479" s="52"/>
      <c r="C479" s="6"/>
    </row>
    <row r="480" spans="2:3" ht="12.7" customHeight="1" x14ac:dyDescent="0.25">
      <c r="B480" s="52"/>
      <c r="C480" s="6"/>
    </row>
    <row r="481" spans="2:3" ht="12.7" customHeight="1" x14ac:dyDescent="0.25">
      <c r="B481" s="52"/>
      <c r="C481" s="6"/>
    </row>
    <row r="482" spans="2:3" ht="12.7" customHeight="1" x14ac:dyDescent="0.25">
      <c r="B482" s="52"/>
      <c r="C482" s="6"/>
    </row>
    <row r="483" spans="2:3" ht="12.7" customHeight="1" x14ac:dyDescent="0.25">
      <c r="B483" s="52"/>
      <c r="C483" s="6"/>
    </row>
    <row r="484" spans="2:3" ht="12.7" customHeight="1" x14ac:dyDescent="0.25">
      <c r="B484" s="52"/>
      <c r="C484" s="6"/>
    </row>
    <row r="485" spans="2:3" ht="12.7" customHeight="1" x14ac:dyDescent="0.25">
      <c r="B485" s="52"/>
      <c r="C485" s="6"/>
    </row>
    <row r="486" spans="2:3" ht="12.7" customHeight="1" x14ac:dyDescent="0.25">
      <c r="B486" s="52"/>
      <c r="C486" s="6"/>
    </row>
    <row r="487" spans="2:3" ht="12.7" customHeight="1" x14ac:dyDescent="0.25">
      <c r="B487" s="52"/>
      <c r="C487" s="6"/>
    </row>
    <row r="488" spans="2:3" ht="12.7" customHeight="1" x14ac:dyDescent="0.25">
      <c r="B488" s="52"/>
      <c r="C488" s="6"/>
    </row>
    <row r="489" spans="2:3" ht="12.7" customHeight="1" x14ac:dyDescent="0.25">
      <c r="B489" s="52"/>
      <c r="C489" s="6"/>
    </row>
    <row r="490" spans="2:3" ht="12.7" customHeight="1" x14ac:dyDescent="0.25">
      <c r="B490" s="52"/>
      <c r="C490" s="6"/>
    </row>
    <row r="491" spans="2:3" ht="12.7" customHeight="1" x14ac:dyDescent="0.25">
      <c r="B491" s="52"/>
      <c r="C491" s="6"/>
    </row>
    <row r="492" spans="2:3" ht="12.7" customHeight="1" x14ac:dyDescent="0.25">
      <c r="B492" s="52"/>
      <c r="C492" s="6"/>
    </row>
    <row r="493" spans="2:3" ht="12.7" customHeight="1" x14ac:dyDescent="0.25">
      <c r="B493" s="52"/>
      <c r="C493" s="6"/>
    </row>
    <row r="494" spans="2:3" ht="12.7" customHeight="1" x14ac:dyDescent="0.25">
      <c r="B494" s="52"/>
      <c r="C494" s="6"/>
    </row>
    <row r="495" spans="2:3" ht="12.7" customHeight="1" x14ac:dyDescent="0.25">
      <c r="B495" s="52"/>
      <c r="C495" s="6"/>
    </row>
    <row r="496" spans="2:3" ht="12.7" customHeight="1" x14ac:dyDescent="0.25">
      <c r="B496" s="52"/>
      <c r="C496" s="6"/>
    </row>
    <row r="497" spans="2:3" ht="12.7" customHeight="1" x14ac:dyDescent="0.25">
      <c r="B497" s="52"/>
      <c r="C497" s="6"/>
    </row>
    <row r="498" spans="2:3" ht="12.7" customHeight="1" x14ac:dyDescent="0.25">
      <c r="B498" s="52"/>
      <c r="C498" s="6"/>
    </row>
    <row r="499" spans="2:3" ht="12.7" customHeight="1" x14ac:dyDescent="0.25">
      <c r="B499" s="52"/>
      <c r="C499" s="6"/>
    </row>
    <row r="500" spans="2:3" ht="12.7" customHeight="1" x14ac:dyDescent="0.25">
      <c r="B500" s="52"/>
      <c r="C500" s="6"/>
    </row>
    <row r="501" spans="2:3" ht="12.7" customHeight="1" x14ac:dyDescent="0.25">
      <c r="B501" s="52"/>
      <c r="C501" s="6"/>
    </row>
    <row r="502" spans="2:3" ht="12.7" customHeight="1" x14ac:dyDescent="0.25">
      <c r="B502" s="52"/>
      <c r="C502" s="6"/>
    </row>
    <row r="503" spans="2:3" ht="12.7" customHeight="1" x14ac:dyDescent="0.25">
      <c r="B503" s="52"/>
      <c r="C503" s="6"/>
    </row>
    <row r="504" spans="2:3" ht="12.7" customHeight="1" x14ac:dyDescent="0.25">
      <c r="B504" s="52"/>
      <c r="C504" s="6"/>
    </row>
    <row r="505" spans="2:3" ht="12.7" customHeight="1" x14ac:dyDescent="0.25">
      <c r="B505" s="52"/>
      <c r="C505" s="6"/>
    </row>
    <row r="506" spans="2:3" ht="12.7" customHeight="1" x14ac:dyDescent="0.25">
      <c r="B506" s="52"/>
      <c r="C506" s="6"/>
    </row>
    <row r="507" spans="2:3" ht="12.7" customHeight="1" x14ac:dyDescent="0.25">
      <c r="B507" s="52"/>
      <c r="C507" s="6"/>
    </row>
    <row r="508" spans="2:3" ht="12.7" customHeight="1" x14ac:dyDescent="0.25">
      <c r="B508" s="52"/>
      <c r="C508" s="6"/>
    </row>
    <row r="509" spans="2:3" ht="12.7" customHeight="1" x14ac:dyDescent="0.25">
      <c r="B509" s="52"/>
      <c r="C509" s="6"/>
    </row>
    <row r="510" spans="2:3" ht="12.7" customHeight="1" x14ac:dyDescent="0.25">
      <c r="B510" s="52"/>
      <c r="C510" s="6"/>
    </row>
    <row r="511" spans="2:3" ht="12.7" customHeight="1" x14ac:dyDescent="0.25">
      <c r="B511" s="52"/>
      <c r="C511" s="6"/>
    </row>
    <row r="512" spans="2:3" ht="12.7" customHeight="1" x14ac:dyDescent="0.25">
      <c r="B512" s="52"/>
      <c r="C512" s="6"/>
    </row>
    <row r="513" spans="2:3" ht="12.7" customHeight="1" x14ac:dyDescent="0.25">
      <c r="B513" s="52"/>
      <c r="C513" s="6"/>
    </row>
    <row r="514" spans="2:3" ht="12.7" customHeight="1" x14ac:dyDescent="0.25">
      <c r="B514" s="52"/>
      <c r="C514" s="6"/>
    </row>
    <row r="515" spans="2:3" ht="12.7" customHeight="1" x14ac:dyDescent="0.25">
      <c r="B515" s="52"/>
      <c r="C515" s="6"/>
    </row>
    <row r="516" spans="2:3" ht="12.7" customHeight="1" x14ac:dyDescent="0.25">
      <c r="B516" s="52"/>
      <c r="C516" s="6"/>
    </row>
    <row r="517" spans="2:3" ht="12.7" customHeight="1" x14ac:dyDescent="0.25">
      <c r="B517" s="52"/>
      <c r="C517" s="6"/>
    </row>
    <row r="518" spans="2:3" ht="12.7" customHeight="1" x14ac:dyDescent="0.25">
      <c r="B518" s="52"/>
      <c r="C518" s="6"/>
    </row>
    <row r="519" spans="2:3" ht="12.7" customHeight="1" x14ac:dyDescent="0.25">
      <c r="B519" s="52"/>
      <c r="C519" s="6"/>
    </row>
    <row r="520" spans="2:3" ht="12.7" customHeight="1" x14ac:dyDescent="0.25">
      <c r="B520" s="52"/>
      <c r="C520" s="6"/>
    </row>
    <row r="521" spans="2:3" ht="12.7" customHeight="1" x14ac:dyDescent="0.25">
      <c r="B521" s="52"/>
      <c r="C521" s="6"/>
    </row>
    <row r="522" spans="2:3" ht="12.7" customHeight="1" x14ac:dyDescent="0.25">
      <c r="B522" s="52"/>
      <c r="C522" s="6"/>
    </row>
    <row r="523" spans="2:3" ht="12.7" customHeight="1" x14ac:dyDescent="0.25">
      <c r="B523" s="52"/>
      <c r="C523" s="6"/>
    </row>
    <row r="524" spans="2:3" ht="12.7" customHeight="1" x14ac:dyDescent="0.25">
      <c r="B524" s="52"/>
      <c r="C524" s="6"/>
    </row>
    <row r="525" spans="2:3" ht="12.7" customHeight="1" x14ac:dyDescent="0.25">
      <c r="B525" s="52"/>
      <c r="C525" s="6"/>
    </row>
    <row r="526" spans="2:3" ht="12.7" customHeight="1" x14ac:dyDescent="0.25">
      <c r="B526" s="52"/>
      <c r="C526" s="6"/>
    </row>
    <row r="527" spans="2:3" ht="12.7" customHeight="1" x14ac:dyDescent="0.25">
      <c r="B527" s="52"/>
      <c r="C527" s="6"/>
    </row>
    <row r="528" spans="2:3" ht="12.7" customHeight="1" x14ac:dyDescent="0.25">
      <c r="B528" s="52"/>
      <c r="C528" s="6"/>
    </row>
    <row r="529" spans="2:3" ht="12.7" customHeight="1" x14ac:dyDescent="0.25">
      <c r="B529" s="52"/>
      <c r="C529" s="6"/>
    </row>
    <row r="530" spans="2:3" ht="12.7" customHeight="1" x14ac:dyDescent="0.25">
      <c r="B530" s="52"/>
      <c r="C530" s="6"/>
    </row>
    <row r="531" spans="2:3" ht="12.7" customHeight="1" x14ac:dyDescent="0.25">
      <c r="B531" s="52"/>
      <c r="C531" s="6"/>
    </row>
    <row r="532" spans="2:3" ht="12.7" customHeight="1" x14ac:dyDescent="0.25">
      <c r="B532" s="52"/>
      <c r="C532" s="6"/>
    </row>
    <row r="533" spans="2:3" ht="12.7" customHeight="1" x14ac:dyDescent="0.25">
      <c r="B533" s="52"/>
      <c r="C533" s="6"/>
    </row>
    <row r="534" spans="2:3" ht="12.7" customHeight="1" x14ac:dyDescent="0.25">
      <c r="B534" s="52"/>
      <c r="C534" s="6"/>
    </row>
    <row r="535" spans="2:3" ht="12.7" customHeight="1" x14ac:dyDescent="0.25">
      <c r="B535" s="52"/>
      <c r="C535" s="6"/>
    </row>
    <row r="536" spans="2:3" ht="12.7" customHeight="1" x14ac:dyDescent="0.25">
      <c r="B536" s="52"/>
      <c r="C536" s="6"/>
    </row>
    <row r="537" spans="2:3" ht="12.7" customHeight="1" x14ac:dyDescent="0.25">
      <c r="B537" s="52"/>
      <c r="C537" s="6"/>
    </row>
    <row r="538" spans="2:3" ht="12.7" customHeight="1" x14ac:dyDescent="0.25">
      <c r="B538" s="52"/>
      <c r="C538" s="6"/>
    </row>
    <row r="539" spans="2:3" ht="12.7" customHeight="1" x14ac:dyDescent="0.25">
      <c r="B539" s="52"/>
      <c r="C539" s="6"/>
    </row>
    <row r="540" spans="2:3" ht="12.7" customHeight="1" x14ac:dyDescent="0.25">
      <c r="B540" s="52"/>
      <c r="C540" s="6"/>
    </row>
    <row r="541" spans="2:3" ht="12.7" customHeight="1" x14ac:dyDescent="0.25">
      <c r="B541" s="52"/>
      <c r="C541" s="6"/>
    </row>
    <row r="542" spans="2:3" ht="12.7" customHeight="1" x14ac:dyDescent="0.25">
      <c r="B542" s="52"/>
      <c r="C542" s="6"/>
    </row>
    <row r="543" spans="2:3" ht="12.7" customHeight="1" x14ac:dyDescent="0.25">
      <c r="B543" s="52"/>
      <c r="C543" s="6"/>
    </row>
    <row r="544" spans="2:3" ht="12.7" customHeight="1" x14ac:dyDescent="0.25">
      <c r="B544" s="52"/>
      <c r="C544" s="6"/>
    </row>
    <row r="545" spans="2:3" ht="12.7" customHeight="1" x14ac:dyDescent="0.25">
      <c r="B545" s="52"/>
      <c r="C545" s="6"/>
    </row>
    <row r="546" spans="2:3" ht="12.7" customHeight="1" x14ac:dyDescent="0.25">
      <c r="B546" s="52"/>
      <c r="C546" s="6"/>
    </row>
    <row r="547" spans="2:3" ht="12.7" customHeight="1" x14ac:dyDescent="0.25">
      <c r="B547" s="52"/>
      <c r="C547" s="6"/>
    </row>
    <row r="548" spans="2:3" ht="12.7" customHeight="1" x14ac:dyDescent="0.25">
      <c r="B548" s="52"/>
      <c r="C548" s="6"/>
    </row>
    <row r="549" spans="2:3" ht="12.7" customHeight="1" x14ac:dyDescent="0.25">
      <c r="B549" s="52"/>
      <c r="C549" s="6"/>
    </row>
    <row r="550" spans="2:3" ht="12.7" customHeight="1" x14ac:dyDescent="0.25">
      <c r="B550" s="52"/>
      <c r="C550" s="6"/>
    </row>
    <row r="551" spans="2:3" ht="12.7" customHeight="1" x14ac:dyDescent="0.25">
      <c r="B551" s="52"/>
      <c r="C551" s="6"/>
    </row>
    <row r="552" spans="2:3" ht="12.7" customHeight="1" x14ac:dyDescent="0.25">
      <c r="B552" s="52"/>
      <c r="C552" s="6"/>
    </row>
    <row r="553" spans="2:3" ht="12.7" customHeight="1" x14ac:dyDescent="0.25">
      <c r="B553" s="52"/>
      <c r="C553" s="6"/>
    </row>
    <row r="554" spans="2:3" ht="12.7" customHeight="1" x14ac:dyDescent="0.25">
      <c r="B554" s="52"/>
      <c r="C554" s="6"/>
    </row>
    <row r="555" spans="2:3" ht="12.7" customHeight="1" x14ac:dyDescent="0.25">
      <c r="B555" s="52"/>
      <c r="C555" s="6"/>
    </row>
    <row r="556" spans="2:3" ht="12.7" customHeight="1" x14ac:dyDescent="0.25">
      <c r="B556" s="52"/>
      <c r="C556" s="6"/>
    </row>
    <row r="557" spans="2:3" ht="12.7" customHeight="1" x14ac:dyDescent="0.25">
      <c r="B557" s="52"/>
      <c r="C557" s="6"/>
    </row>
    <row r="558" spans="2:3" ht="12.7" customHeight="1" x14ac:dyDescent="0.25">
      <c r="B558" s="52"/>
      <c r="C558" s="6"/>
    </row>
    <row r="559" spans="2:3" ht="12.7" customHeight="1" x14ac:dyDescent="0.25">
      <c r="B559" s="52"/>
      <c r="C559" s="6"/>
    </row>
    <row r="560" spans="2:3" ht="12.7" customHeight="1" x14ac:dyDescent="0.25">
      <c r="B560" s="52"/>
      <c r="C560" s="6"/>
    </row>
    <row r="561" spans="2:3" ht="12.7" customHeight="1" x14ac:dyDescent="0.25">
      <c r="B561" s="52"/>
      <c r="C561" s="6"/>
    </row>
    <row r="562" spans="2:3" ht="12.7" customHeight="1" x14ac:dyDescent="0.25">
      <c r="B562" s="52"/>
      <c r="C562" s="6"/>
    </row>
    <row r="563" spans="2:3" ht="12.7" customHeight="1" x14ac:dyDescent="0.25">
      <c r="B563" s="52"/>
      <c r="C563" s="6"/>
    </row>
    <row r="564" spans="2:3" ht="12.7" customHeight="1" x14ac:dyDescent="0.25">
      <c r="B564" s="52"/>
      <c r="C564" s="6"/>
    </row>
    <row r="565" spans="2:3" ht="12.7" customHeight="1" x14ac:dyDescent="0.25">
      <c r="B565" s="52"/>
      <c r="C565" s="6"/>
    </row>
    <row r="566" spans="2:3" ht="12.7" customHeight="1" x14ac:dyDescent="0.25">
      <c r="B566" s="52"/>
      <c r="C566" s="6"/>
    </row>
    <row r="567" spans="2:3" ht="12.7" customHeight="1" x14ac:dyDescent="0.25">
      <c r="B567" s="52"/>
      <c r="C567" s="6"/>
    </row>
    <row r="568" spans="2:3" ht="12.7" customHeight="1" x14ac:dyDescent="0.25">
      <c r="B568" s="52"/>
      <c r="C568" s="6"/>
    </row>
    <row r="569" spans="2:3" ht="12.7" customHeight="1" x14ac:dyDescent="0.25">
      <c r="B569" s="52"/>
      <c r="C569" s="6"/>
    </row>
    <row r="570" spans="2:3" ht="12.7" customHeight="1" x14ac:dyDescent="0.25">
      <c r="B570" s="52"/>
      <c r="C570" s="6"/>
    </row>
    <row r="571" spans="2:3" ht="12.7" customHeight="1" x14ac:dyDescent="0.25">
      <c r="B571" s="52"/>
      <c r="C571" s="6"/>
    </row>
    <row r="572" spans="2:3" ht="12.7" customHeight="1" x14ac:dyDescent="0.25">
      <c r="B572" s="52"/>
      <c r="C572" s="6"/>
    </row>
    <row r="573" spans="2:3" ht="12.7" customHeight="1" x14ac:dyDescent="0.25">
      <c r="B573" s="52"/>
      <c r="C573" s="6"/>
    </row>
    <row r="574" spans="2:3" ht="12.7" customHeight="1" x14ac:dyDescent="0.25">
      <c r="B574" s="52"/>
      <c r="C574" s="6"/>
    </row>
    <row r="575" spans="2:3" ht="12.7" customHeight="1" x14ac:dyDescent="0.25">
      <c r="B575" s="52"/>
      <c r="C575" s="6"/>
    </row>
    <row r="576" spans="2:3" ht="12.7" customHeight="1" x14ac:dyDescent="0.25">
      <c r="B576" s="52"/>
      <c r="C576" s="6"/>
    </row>
    <row r="577" spans="2:3" ht="12.7" customHeight="1" x14ac:dyDescent="0.25">
      <c r="B577" s="52"/>
      <c r="C577" s="6"/>
    </row>
    <row r="578" spans="2:3" ht="12.7" customHeight="1" x14ac:dyDescent="0.25">
      <c r="B578" s="52"/>
      <c r="C578" s="6"/>
    </row>
    <row r="579" spans="2:3" ht="12.7" customHeight="1" x14ac:dyDescent="0.25">
      <c r="B579" s="52"/>
      <c r="C579" s="6"/>
    </row>
    <row r="580" spans="2:3" ht="12.7" customHeight="1" x14ac:dyDescent="0.25">
      <c r="B580" s="52"/>
      <c r="C580" s="6"/>
    </row>
    <row r="581" spans="2:3" ht="12.7" customHeight="1" x14ac:dyDescent="0.25">
      <c r="B581" s="52"/>
      <c r="C581" s="6"/>
    </row>
    <row r="582" spans="2:3" ht="12.7" customHeight="1" x14ac:dyDescent="0.25">
      <c r="B582" s="52"/>
      <c r="C582" s="6"/>
    </row>
    <row r="583" spans="2:3" ht="12.7" customHeight="1" x14ac:dyDescent="0.25">
      <c r="B583" s="52"/>
      <c r="C583" s="6"/>
    </row>
    <row r="584" spans="2:3" ht="12.7" customHeight="1" x14ac:dyDescent="0.25">
      <c r="B584" s="52"/>
      <c r="C584" s="6"/>
    </row>
    <row r="585" spans="2:3" ht="12.7" customHeight="1" x14ac:dyDescent="0.25">
      <c r="B585" s="52"/>
      <c r="C585" s="6"/>
    </row>
    <row r="586" spans="2:3" ht="12.7" customHeight="1" x14ac:dyDescent="0.25">
      <c r="B586" s="52"/>
      <c r="C586" s="6"/>
    </row>
    <row r="587" spans="2:3" ht="12.7" customHeight="1" x14ac:dyDescent="0.25">
      <c r="B587" s="52"/>
      <c r="C587" s="6"/>
    </row>
    <row r="588" spans="2:3" ht="12.7" customHeight="1" x14ac:dyDescent="0.25">
      <c r="B588" s="52"/>
      <c r="C588" s="6"/>
    </row>
    <row r="589" spans="2:3" ht="12.7" customHeight="1" x14ac:dyDescent="0.25">
      <c r="B589" s="52"/>
      <c r="C589" s="6"/>
    </row>
    <row r="590" spans="2:3" ht="12.7" customHeight="1" x14ac:dyDescent="0.25">
      <c r="B590" s="52"/>
      <c r="C590" s="6"/>
    </row>
    <row r="591" spans="2:3" ht="12.7" customHeight="1" x14ac:dyDescent="0.25">
      <c r="B591" s="52"/>
      <c r="C591" s="6"/>
    </row>
    <row r="592" spans="2:3" ht="12.7" customHeight="1" x14ac:dyDescent="0.25">
      <c r="B592" s="52"/>
      <c r="C592" s="6"/>
    </row>
    <row r="593" spans="2:3" ht="12.7" customHeight="1" x14ac:dyDescent="0.25">
      <c r="B593" s="52"/>
      <c r="C593" s="6"/>
    </row>
    <row r="594" spans="2:3" ht="12.7" customHeight="1" x14ac:dyDescent="0.25">
      <c r="B594" s="52"/>
      <c r="C594" s="6"/>
    </row>
    <row r="595" spans="2:3" ht="12.7" customHeight="1" x14ac:dyDescent="0.25">
      <c r="B595" s="52"/>
      <c r="C595" s="6"/>
    </row>
    <row r="596" spans="2:3" ht="12.7" customHeight="1" x14ac:dyDescent="0.25">
      <c r="B596" s="52"/>
      <c r="C596" s="6"/>
    </row>
    <row r="597" spans="2:3" ht="12.7" customHeight="1" x14ac:dyDescent="0.25">
      <c r="B597" s="52"/>
      <c r="C597" s="6"/>
    </row>
    <row r="598" spans="2:3" ht="12.7" customHeight="1" x14ac:dyDescent="0.25">
      <c r="B598" s="52"/>
      <c r="C598" s="6"/>
    </row>
    <row r="599" spans="2:3" ht="12.7" customHeight="1" x14ac:dyDescent="0.25">
      <c r="B599" s="52"/>
      <c r="C599" s="6"/>
    </row>
    <row r="600" spans="2:3" ht="12.7" customHeight="1" x14ac:dyDescent="0.25">
      <c r="B600" s="52"/>
      <c r="C600" s="6"/>
    </row>
    <row r="601" spans="2:3" ht="12.7" customHeight="1" x14ac:dyDescent="0.25">
      <c r="B601" s="52"/>
      <c r="C601" s="6"/>
    </row>
    <row r="602" spans="2:3" ht="12.7" customHeight="1" x14ac:dyDescent="0.25">
      <c r="B602" s="52"/>
      <c r="C602" s="6"/>
    </row>
    <row r="603" spans="2:3" ht="12.7" customHeight="1" x14ac:dyDescent="0.25">
      <c r="B603" s="52"/>
      <c r="C603" s="6"/>
    </row>
    <row r="604" spans="2:3" ht="12.7" customHeight="1" x14ac:dyDescent="0.25">
      <c r="B604" s="52"/>
      <c r="C604" s="6"/>
    </row>
    <row r="605" spans="2:3" ht="12.7" customHeight="1" x14ac:dyDescent="0.25">
      <c r="B605" s="52"/>
      <c r="C605" s="6"/>
    </row>
    <row r="606" spans="2:3" ht="12.7" customHeight="1" x14ac:dyDescent="0.25">
      <c r="B606" s="52"/>
      <c r="C606" s="6"/>
    </row>
    <row r="607" spans="2:3" ht="12.7" customHeight="1" x14ac:dyDescent="0.25">
      <c r="B607" s="52"/>
      <c r="C607" s="6"/>
    </row>
    <row r="608" spans="2:3" ht="12.7" customHeight="1" x14ac:dyDescent="0.25">
      <c r="B608" s="52"/>
      <c r="C608" s="6"/>
    </row>
    <row r="609" spans="2:3" ht="12.7" customHeight="1" x14ac:dyDescent="0.25">
      <c r="B609" s="52"/>
      <c r="C609" s="6"/>
    </row>
    <row r="610" spans="2:3" ht="12.7" customHeight="1" x14ac:dyDescent="0.25">
      <c r="B610" s="52"/>
      <c r="C610" s="6"/>
    </row>
    <row r="611" spans="2:3" ht="12.7" customHeight="1" x14ac:dyDescent="0.25">
      <c r="B611" s="52"/>
      <c r="C611" s="6"/>
    </row>
    <row r="612" spans="2:3" ht="12.7" customHeight="1" x14ac:dyDescent="0.25">
      <c r="B612" s="52"/>
      <c r="C612" s="6"/>
    </row>
    <row r="613" spans="2:3" ht="12.7" customHeight="1" x14ac:dyDescent="0.25">
      <c r="B613" s="52"/>
      <c r="C613" s="6"/>
    </row>
    <row r="614" spans="2:3" ht="12.7" customHeight="1" x14ac:dyDescent="0.25">
      <c r="B614" s="52"/>
      <c r="C614" s="6"/>
    </row>
    <row r="615" spans="2:3" ht="12.7" customHeight="1" x14ac:dyDescent="0.25">
      <c r="B615" s="52"/>
      <c r="C615" s="6"/>
    </row>
    <row r="616" spans="2:3" ht="12.7" customHeight="1" x14ac:dyDescent="0.25">
      <c r="B616" s="52"/>
      <c r="C616" s="6"/>
    </row>
    <row r="617" spans="2:3" ht="12.7" customHeight="1" x14ac:dyDescent="0.25">
      <c r="B617" s="52"/>
      <c r="C617" s="6"/>
    </row>
    <row r="618" spans="2:3" ht="12.7" customHeight="1" x14ac:dyDescent="0.25">
      <c r="B618" s="52"/>
      <c r="C618" s="6"/>
    </row>
    <row r="619" spans="2:3" ht="12.7" customHeight="1" x14ac:dyDescent="0.25">
      <c r="B619" s="52"/>
      <c r="C619" s="6"/>
    </row>
    <row r="620" spans="2:3" ht="12.7" customHeight="1" x14ac:dyDescent="0.25">
      <c r="B620" s="52"/>
      <c r="C620" s="6"/>
    </row>
    <row r="621" spans="2:3" ht="12.7" customHeight="1" x14ac:dyDescent="0.25">
      <c r="B621" s="52"/>
      <c r="C621" s="6"/>
    </row>
    <row r="622" spans="2:3" ht="12.7" customHeight="1" x14ac:dyDescent="0.25">
      <c r="B622" s="52"/>
      <c r="C622" s="6"/>
    </row>
    <row r="623" spans="2:3" ht="12.7" customHeight="1" x14ac:dyDescent="0.25">
      <c r="B623" s="52"/>
      <c r="C623" s="6"/>
    </row>
    <row r="624" spans="2:3" ht="12.7" customHeight="1" x14ac:dyDescent="0.25">
      <c r="B624" s="52"/>
      <c r="C624" s="6"/>
    </row>
    <row r="625" spans="2:3" ht="12.7" customHeight="1" x14ac:dyDescent="0.25">
      <c r="B625" s="52"/>
      <c r="C625" s="6"/>
    </row>
    <row r="626" spans="2:3" ht="12.7" customHeight="1" x14ac:dyDescent="0.25">
      <c r="B626" s="52"/>
      <c r="C626" s="6"/>
    </row>
    <row r="627" spans="2:3" ht="12.7" customHeight="1" x14ac:dyDescent="0.25">
      <c r="B627" s="52"/>
      <c r="C627" s="6"/>
    </row>
    <row r="628" spans="2:3" ht="12.7" customHeight="1" x14ac:dyDescent="0.25">
      <c r="B628" s="52"/>
      <c r="C628" s="6"/>
    </row>
    <row r="629" spans="2:3" ht="12.7" customHeight="1" x14ac:dyDescent="0.25">
      <c r="B629" s="52"/>
      <c r="C629" s="6"/>
    </row>
    <row r="630" spans="2:3" ht="12.7" customHeight="1" x14ac:dyDescent="0.25">
      <c r="B630" s="52"/>
      <c r="C630" s="6"/>
    </row>
    <row r="631" spans="2:3" ht="12.7" customHeight="1" x14ac:dyDescent="0.25">
      <c r="B631" s="52"/>
      <c r="C631" s="6"/>
    </row>
    <row r="632" spans="2:3" ht="12.7" customHeight="1" x14ac:dyDescent="0.25">
      <c r="B632" s="52"/>
      <c r="C632" s="6"/>
    </row>
    <row r="633" spans="2:3" ht="12.7" customHeight="1" x14ac:dyDescent="0.25">
      <c r="B633" s="52"/>
      <c r="C633" s="6"/>
    </row>
    <row r="634" spans="2:3" ht="12.7" customHeight="1" x14ac:dyDescent="0.25">
      <c r="B634" s="52"/>
      <c r="C634" s="6"/>
    </row>
    <row r="635" spans="2:3" ht="12.7" customHeight="1" x14ac:dyDescent="0.25">
      <c r="B635" s="52"/>
      <c r="C635" s="6"/>
    </row>
    <row r="636" spans="2:3" ht="12.7" customHeight="1" x14ac:dyDescent="0.25">
      <c r="B636" s="52"/>
      <c r="C636" s="6"/>
    </row>
    <row r="637" spans="2:3" ht="12.7" customHeight="1" x14ac:dyDescent="0.25">
      <c r="B637" s="52"/>
      <c r="C637" s="6"/>
    </row>
    <row r="638" spans="2:3" ht="12.7" customHeight="1" x14ac:dyDescent="0.25">
      <c r="B638" s="52"/>
      <c r="C638" s="6"/>
    </row>
    <row r="639" spans="2:3" ht="12.7" customHeight="1" x14ac:dyDescent="0.25">
      <c r="B639" s="52"/>
      <c r="C639" s="6"/>
    </row>
    <row r="640" spans="2:3" ht="12.7" customHeight="1" x14ac:dyDescent="0.25">
      <c r="B640" s="52"/>
      <c r="C640" s="6"/>
    </row>
    <row r="641" spans="2:3" ht="12.7" customHeight="1" x14ac:dyDescent="0.25">
      <c r="B641" s="52"/>
      <c r="C641" s="6"/>
    </row>
    <row r="642" spans="2:3" ht="12.7" customHeight="1" x14ac:dyDescent="0.25">
      <c r="B642" s="52"/>
      <c r="C642" s="6"/>
    </row>
    <row r="643" spans="2:3" ht="12.7" customHeight="1" x14ac:dyDescent="0.25">
      <c r="B643" s="52"/>
      <c r="C643" s="6"/>
    </row>
    <row r="644" spans="2:3" ht="12.7" customHeight="1" x14ac:dyDescent="0.25">
      <c r="B644" s="52"/>
      <c r="C644" s="6"/>
    </row>
    <row r="645" spans="2:3" ht="12.7" customHeight="1" x14ac:dyDescent="0.25">
      <c r="B645" s="52"/>
      <c r="C645" s="6"/>
    </row>
    <row r="646" spans="2:3" ht="12.7" customHeight="1" x14ac:dyDescent="0.25">
      <c r="B646" s="52"/>
      <c r="C646" s="6"/>
    </row>
    <row r="647" spans="2:3" ht="12.7" customHeight="1" x14ac:dyDescent="0.25">
      <c r="B647" s="52"/>
      <c r="C647" s="6"/>
    </row>
    <row r="648" spans="2:3" ht="12.7" customHeight="1" x14ac:dyDescent="0.25">
      <c r="B648" s="52"/>
      <c r="C648" s="6"/>
    </row>
    <row r="649" spans="2:3" ht="12.7" customHeight="1" x14ac:dyDescent="0.25">
      <c r="B649" s="52"/>
      <c r="C649" s="6"/>
    </row>
    <row r="650" spans="2:3" ht="12.7" customHeight="1" x14ac:dyDescent="0.25">
      <c r="B650" s="52"/>
      <c r="C650" s="6"/>
    </row>
    <row r="651" spans="2:3" ht="12.7" customHeight="1" x14ac:dyDescent="0.25">
      <c r="B651" s="52"/>
      <c r="C651" s="6"/>
    </row>
    <row r="652" spans="2:3" ht="12.7" customHeight="1" x14ac:dyDescent="0.25">
      <c r="B652" s="52"/>
      <c r="C652" s="6"/>
    </row>
    <row r="653" spans="2:3" ht="12.7" customHeight="1" x14ac:dyDescent="0.25">
      <c r="B653" s="52"/>
      <c r="C653" s="6"/>
    </row>
    <row r="654" spans="2:3" ht="12.7" customHeight="1" x14ac:dyDescent="0.25">
      <c r="B654" s="52"/>
      <c r="C654" s="6"/>
    </row>
    <row r="655" spans="2:3" ht="12.7" customHeight="1" x14ac:dyDescent="0.25">
      <c r="B655" s="52"/>
      <c r="C655" s="6"/>
    </row>
    <row r="656" spans="2:3" ht="12.7" customHeight="1" x14ac:dyDescent="0.25">
      <c r="B656" s="52"/>
      <c r="C656" s="6"/>
    </row>
    <row r="657" spans="2:3" ht="12.7" customHeight="1" x14ac:dyDescent="0.25">
      <c r="B657" s="52"/>
      <c r="C657" s="6"/>
    </row>
    <row r="658" spans="2:3" ht="12.7" customHeight="1" x14ac:dyDescent="0.25">
      <c r="B658" s="52"/>
      <c r="C658" s="6"/>
    </row>
    <row r="659" spans="2:3" ht="12.7" customHeight="1" x14ac:dyDescent="0.25">
      <c r="B659" s="52"/>
      <c r="C659" s="6"/>
    </row>
    <row r="660" spans="2:3" ht="12.7" customHeight="1" x14ac:dyDescent="0.25">
      <c r="B660" s="52"/>
      <c r="C660" s="6"/>
    </row>
    <row r="661" spans="2:3" ht="12.7" customHeight="1" x14ac:dyDescent="0.25">
      <c r="B661" s="52"/>
      <c r="C661" s="6"/>
    </row>
    <row r="662" spans="2:3" ht="12.7" customHeight="1" x14ac:dyDescent="0.25">
      <c r="B662" s="52"/>
      <c r="C662" s="6"/>
    </row>
    <row r="663" spans="2:3" ht="12.7" customHeight="1" x14ac:dyDescent="0.25">
      <c r="B663" s="52"/>
      <c r="C663" s="6"/>
    </row>
    <row r="664" spans="2:3" ht="12.7" customHeight="1" x14ac:dyDescent="0.25">
      <c r="B664" s="52"/>
      <c r="C664" s="6"/>
    </row>
    <row r="665" spans="2:3" ht="12.7" customHeight="1" x14ac:dyDescent="0.25">
      <c r="B665" s="52"/>
      <c r="C665" s="6"/>
    </row>
    <row r="666" spans="2:3" ht="12.7" customHeight="1" x14ac:dyDescent="0.25">
      <c r="B666" s="52"/>
      <c r="C666" s="6"/>
    </row>
    <row r="667" spans="2:3" ht="12.7" customHeight="1" x14ac:dyDescent="0.25">
      <c r="B667" s="52"/>
      <c r="C667" s="6"/>
    </row>
    <row r="668" spans="2:3" ht="12.7" customHeight="1" x14ac:dyDescent="0.25">
      <c r="B668" s="52"/>
      <c r="C668" s="6"/>
    </row>
    <row r="669" spans="2:3" ht="12.7" customHeight="1" x14ac:dyDescent="0.25">
      <c r="B669" s="52"/>
      <c r="C669" s="6"/>
    </row>
    <row r="670" spans="2:3" ht="12.7" customHeight="1" x14ac:dyDescent="0.25">
      <c r="B670" s="52"/>
      <c r="C670" s="6"/>
    </row>
    <row r="671" spans="2:3" ht="12.7" customHeight="1" x14ac:dyDescent="0.25">
      <c r="B671" s="52"/>
      <c r="C671" s="6"/>
    </row>
    <row r="672" spans="2:3" ht="12.7" customHeight="1" x14ac:dyDescent="0.25">
      <c r="B672" s="52"/>
      <c r="C672" s="6"/>
    </row>
    <row r="673" spans="2:3" ht="12.7" customHeight="1" x14ac:dyDescent="0.25">
      <c r="B673" s="52"/>
      <c r="C673" s="6"/>
    </row>
    <row r="674" spans="2:3" ht="12.7" customHeight="1" x14ac:dyDescent="0.25">
      <c r="B674" s="52"/>
      <c r="C674" s="6"/>
    </row>
    <row r="675" spans="2:3" ht="12.7" customHeight="1" x14ac:dyDescent="0.25">
      <c r="B675" s="52"/>
      <c r="C675" s="6"/>
    </row>
    <row r="676" spans="2:3" ht="12.7" customHeight="1" x14ac:dyDescent="0.25">
      <c r="B676" s="52"/>
      <c r="C676" s="6"/>
    </row>
    <row r="677" spans="2:3" ht="12.7" customHeight="1" x14ac:dyDescent="0.25">
      <c r="B677" s="52"/>
      <c r="C677" s="6"/>
    </row>
    <row r="678" spans="2:3" ht="12.7" customHeight="1" x14ac:dyDescent="0.25">
      <c r="B678" s="52"/>
      <c r="C678" s="6"/>
    </row>
    <row r="679" spans="2:3" ht="12.7" customHeight="1" x14ac:dyDescent="0.25">
      <c r="B679" s="52"/>
      <c r="C679" s="6"/>
    </row>
    <row r="680" spans="2:3" ht="12.7" customHeight="1" x14ac:dyDescent="0.25">
      <c r="B680" s="52"/>
      <c r="C680" s="6"/>
    </row>
    <row r="681" spans="2:3" ht="12.7" customHeight="1" x14ac:dyDescent="0.25">
      <c r="B681" s="52"/>
      <c r="C681" s="6"/>
    </row>
    <row r="682" spans="2:3" ht="12.7" customHeight="1" x14ac:dyDescent="0.25">
      <c r="B682" s="52"/>
      <c r="C682" s="6"/>
    </row>
    <row r="683" spans="2:3" ht="12.7" customHeight="1" x14ac:dyDescent="0.25">
      <c r="B683" s="52"/>
      <c r="C683" s="6"/>
    </row>
    <row r="684" spans="2:3" ht="12.7" customHeight="1" x14ac:dyDescent="0.25">
      <c r="B684" s="52"/>
      <c r="C684" s="6"/>
    </row>
    <row r="685" spans="2:3" ht="12.7" customHeight="1" x14ac:dyDescent="0.25">
      <c r="B685" s="52"/>
      <c r="C685" s="6"/>
    </row>
    <row r="686" spans="2:3" ht="12.7" customHeight="1" x14ac:dyDescent="0.25">
      <c r="B686" s="52"/>
      <c r="C686" s="6"/>
    </row>
    <row r="687" spans="2:3" ht="12.7" customHeight="1" x14ac:dyDescent="0.25">
      <c r="B687" s="52"/>
      <c r="C687" s="6"/>
    </row>
    <row r="688" spans="2:3" ht="12.7" customHeight="1" x14ac:dyDescent="0.25">
      <c r="B688" s="52"/>
      <c r="C688" s="6"/>
    </row>
    <row r="689" spans="2:3" ht="12.7" customHeight="1" x14ac:dyDescent="0.25">
      <c r="B689" s="52"/>
      <c r="C689" s="6"/>
    </row>
    <row r="690" spans="2:3" ht="12.7" customHeight="1" x14ac:dyDescent="0.25">
      <c r="B690" s="52"/>
      <c r="C690" s="6"/>
    </row>
    <row r="691" spans="2:3" ht="12.7" customHeight="1" x14ac:dyDescent="0.25">
      <c r="B691" s="52"/>
      <c r="C691" s="6"/>
    </row>
    <row r="692" spans="2:3" ht="12.7" customHeight="1" x14ac:dyDescent="0.25">
      <c r="B692" s="52"/>
      <c r="C692" s="6"/>
    </row>
    <row r="693" spans="2:3" ht="12.7" customHeight="1" x14ac:dyDescent="0.25">
      <c r="B693" s="52"/>
      <c r="C693" s="6"/>
    </row>
    <row r="694" spans="2:3" ht="12.7" customHeight="1" x14ac:dyDescent="0.25">
      <c r="B694" s="52"/>
      <c r="C694" s="6"/>
    </row>
    <row r="695" spans="2:3" ht="12.7" customHeight="1" x14ac:dyDescent="0.25">
      <c r="B695" s="52"/>
      <c r="C695" s="6"/>
    </row>
    <row r="696" spans="2:3" ht="12.7" customHeight="1" x14ac:dyDescent="0.25">
      <c r="B696" s="52"/>
      <c r="C696" s="6"/>
    </row>
    <row r="697" spans="2:3" ht="12.7" customHeight="1" x14ac:dyDescent="0.25">
      <c r="B697" s="52"/>
      <c r="C697" s="6"/>
    </row>
    <row r="698" spans="2:3" ht="12.7" customHeight="1" x14ac:dyDescent="0.25">
      <c r="B698" s="52"/>
      <c r="C698" s="6"/>
    </row>
    <row r="699" spans="2:3" ht="12.7" customHeight="1" x14ac:dyDescent="0.25">
      <c r="B699" s="52"/>
      <c r="C699" s="6"/>
    </row>
    <row r="700" spans="2:3" ht="12.7" customHeight="1" x14ac:dyDescent="0.25">
      <c r="B700" s="52"/>
      <c r="C700" s="6"/>
    </row>
    <row r="701" spans="2:3" ht="12.7" customHeight="1" x14ac:dyDescent="0.25">
      <c r="B701" s="52"/>
      <c r="C701" s="6"/>
    </row>
    <row r="702" spans="2:3" ht="12.7" customHeight="1" x14ac:dyDescent="0.25">
      <c r="B702" s="52"/>
      <c r="C702" s="6"/>
    </row>
    <row r="703" spans="2:3" ht="12.7" customHeight="1" x14ac:dyDescent="0.25">
      <c r="B703" s="52"/>
      <c r="C703" s="6"/>
    </row>
    <row r="704" spans="2:3" ht="12.7" customHeight="1" x14ac:dyDescent="0.25">
      <c r="B704" s="52"/>
      <c r="C704" s="6"/>
    </row>
    <row r="705" spans="2:3" ht="12.7" customHeight="1" x14ac:dyDescent="0.25">
      <c r="B705" s="52"/>
      <c r="C705" s="6"/>
    </row>
    <row r="706" spans="2:3" ht="12.7" customHeight="1" x14ac:dyDescent="0.25">
      <c r="B706" s="52"/>
      <c r="C706" s="6"/>
    </row>
    <row r="707" spans="2:3" ht="12.7" customHeight="1" x14ac:dyDescent="0.25">
      <c r="B707" s="52"/>
      <c r="C707" s="6"/>
    </row>
    <row r="708" spans="2:3" ht="12.7" customHeight="1" x14ac:dyDescent="0.25">
      <c r="B708" s="52"/>
      <c r="C708" s="6"/>
    </row>
    <row r="709" spans="2:3" ht="12.7" customHeight="1" x14ac:dyDescent="0.25">
      <c r="B709" s="52"/>
      <c r="C709" s="6"/>
    </row>
    <row r="710" spans="2:3" ht="12.7" customHeight="1" x14ac:dyDescent="0.25">
      <c r="B710" s="52"/>
      <c r="C710" s="6"/>
    </row>
    <row r="711" spans="2:3" ht="12.7" customHeight="1" x14ac:dyDescent="0.25">
      <c r="B711" s="52"/>
      <c r="C711" s="6"/>
    </row>
    <row r="712" spans="2:3" ht="12.7" customHeight="1" x14ac:dyDescent="0.25">
      <c r="B712" s="52"/>
      <c r="C712" s="6"/>
    </row>
    <row r="713" spans="2:3" ht="12.7" customHeight="1" x14ac:dyDescent="0.25">
      <c r="B713" s="52"/>
      <c r="C713" s="6"/>
    </row>
    <row r="714" spans="2:3" ht="12.7" customHeight="1" x14ac:dyDescent="0.25">
      <c r="B714" s="52"/>
      <c r="C714" s="6"/>
    </row>
    <row r="715" spans="2:3" ht="12.7" customHeight="1" x14ac:dyDescent="0.25">
      <c r="B715" s="52"/>
      <c r="C715" s="6"/>
    </row>
    <row r="716" spans="2:3" ht="12.7" customHeight="1" x14ac:dyDescent="0.25">
      <c r="B716" s="52"/>
      <c r="C716" s="6"/>
    </row>
    <row r="717" spans="2:3" ht="12.7" customHeight="1" x14ac:dyDescent="0.25">
      <c r="B717" s="52"/>
      <c r="C717" s="6"/>
    </row>
    <row r="718" spans="2:3" ht="12.7" customHeight="1" x14ac:dyDescent="0.25">
      <c r="B718" s="52"/>
      <c r="C718" s="6"/>
    </row>
    <row r="719" spans="2:3" ht="12.7" customHeight="1" x14ac:dyDescent="0.25">
      <c r="B719" s="52"/>
      <c r="C719" s="6"/>
    </row>
    <row r="720" spans="2:3" ht="12.7" customHeight="1" x14ac:dyDescent="0.25">
      <c r="B720" s="52"/>
      <c r="C720" s="6"/>
    </row>
    <row r="721" spans="2:3" ht="12.7" customHeight="1" x14ac:dyDescent="0.25">
      <c r="B721" s="52"/>
      <c r="C721" s="6"/>
    </row>
    <row r="722" spans="2:3" ht="12.7" customHeight="1" x14ac:dyDescent="0.25">
      <c r="B722" s="52"/>
      <c r="C722" s="6"/>
    </row>
    <row r="723" spans="2:3" ht="12.7" customHeight="1" x14ac:dyDescent="0.25">
      <c r="B723" s="52"/>
      <c r="C723" s="6"/>
    </row>
    <row r="724" spans="2:3" ht="12.7" customHeight="1" x14ac:dyDescent="0.25">
      <c r="B724" s="52"/>
      <c r="C724" s="6"/>
    </row>
    <row r="725" spans="2:3" ht="12.7" customHeight="1" x14ac:dyDescent="0.25">
      <c r="B725" s="52"/>
      <c r="C725" s="6"/>
    </row>
    <row r="726" spans="2:3" ht="12.7" customHeight="1" x14ac:dyDescent="0.25">
      <c r="B726" s="52"/>
      <c r="C726" s="6"/>
    </row>
    <row r="727" spans="2:3" ht="12.7" customHeight="1" x14ac:dyDescent="0.25">
      <c r="B727" s="52"/>
      <c r="C727" s="6"/>
    </row>
    <row r="728" spans="2:3" ht="12.7" customHeight="1" x14ac:dyDescent="0.25">
      <c r="B728" s="52"/>
      <c r="C728" s="6"/>
    </row>
    <row r="729" spans="2:3" ht="12.7" customHeight="1" x14ac:dyDescent="0.25">
      <c r="B729" s="52"/>
      <c r="C729" s="6"/>
    </row>
    <row r="730" spans="2:3" ht="12.7" customHeight="1" x14ac:dyDescent="0.25">
      <c r="B730" s="52"/>
      <c r="C730" s="6"/>
    </row>
    <row r="731" spans="2:3" ht="12.7" customHeight="1" x14ac:dyDescent="0.25">
      <c r="B731" s="52"/>
      <c r="C731" s="6"/>
    </row>
    <row r="732" spans="2:3" ht="12.7" customHeight="1" x14ac:dyDescent="0.25">
      <c r="B732" s="52"/>
      <c r="C732" s="6"/>
    </row>
    <row r="733" spans="2:3" ht="12.7" customHeight="1" x14ac:dyDescent="0.25">
      <c r="B733" s="52"/>
      <c r="C733" s="6"/>
    </row>
    <row r="734" spans="2:3" ht="12.7" customHeight="1" x14ac:dyDescent="0.25">
      <c r="B734" s="52"/>
      <c r="C734" s="6"/>
    </row>
    <row r="735" spans="2:3" ht="12.7" customHeight="1" x14ac:dyDescent="0.25">
      <c r="B735" s="52"/>
      <c r="C735" s="6"/>
    </row>
    <row r="736" spans="2:3" ht="12.7" customHeight="1" x14ac:dyDescent="0.25">
      <c r="B736" s="52"/>
      <c r="C736" s="6"/>
    </row>
    <row r="737" spans="2:3" ht="12.7" customHeight="1" x14ac:dyDescent="0.25">
      <c r="B737" s="52"/>
      <c r="C737" s="6"/>
    </row>
    <row r="738" spans="2:3" ht="12.7" customHeight="1" x14ac:dyDescent="0.25">
      <c r="B738" s="52"/>
      <c r="C738" s="6"/>
    </row>
    <row r="739" spans="2:3" ht="12.7" customHeight="1" x14ac:dyDescent="0.25">
      <c r="B739" s="52"/>
      <c r="C739" s="6"/>
    </row>
    <row r="740" spans="2:3" ht="12.7" customHeight="1" x14ac:dyDescent="0.25">
      <c r="B740" s="52"/>
      <c r="C740" s="6"/>
    </row>
    <row r="741" spans="2:3" ht="12.7" customHeight="1" x14ac:dyDescent="0.25">
      <c r="B741" s="52"/>
      <c r="C741" s="6"/>
    </row>
    <row r="742" spans="2:3" ht="12.7" customHeight="1" x14ac:dyDescent="0.25">
      <c r="B742" s="52"/>
      <c r="C742" s="6"/>
    </row>
    <row r="743" spans="2:3" ht="12.7" customHeight="1" x14ac:dyDescent="0.25">
      <c r="B743" s="52"/>
      <c r="C743" s="6"/>
    </row>
    <row r="744" spans="2:3" ht="12.7" customHeight="1" x14ac:dyDescent="0.25">
      <c r="B744" s="52"/>
      <c r="C744" s="6"/>
    </row>
    <row r="745" spans="2:3" ht="12.7" customHeight="1" x14ac:dyDescent="0.25">
      <c r="B745" s="52"/>
      <c r="C745" s="6"/>
    </row>
    <row r="746" spans="2:3" ht="12.7" customHeight="1" x14ac:dyDescent="0.25">
      <c r="B746" s="52"/>
      <c r="C746" s="6"/>
    </row>
    <row r="747" spans="2:3" ht="12.7" customHeight="1" x14ac:dyDescent="0.25">
      <c r="B747" s="52"/>
      <c r="C747" s="6"/>
    </row>
    <row r="748" spans="2:3" ht="12.7" customHeight="1" x14ac:dyDescent="0.25">
      <c r="B748" s="52"/>
      <c r="C748" s="6"/>
    </row>
    <row r="749" spans="2:3" ht="12.7" customHeight="1" x14ac:dyDescent="0.25">
      <c r="B749" s="52"/>
      <c r="C749" s="6"/>
    </row>
    <row r="750" spans="2:3" ht="12.7" customHeight="1" x14ac:dyDescent="0.25">
      <c r="B750" s="52"/>
      <c r="C750" s="6"/>
    </row>
    <row r="751" spans="2:3" ht="12.7" customHeight="1" x14ac:dyDescent="0.25">
      <c r="B751" s="52"/>
      <c r="C751" s="6"/>
    </row>
    <row r="752" spans="2:3" ht="12.7" customHeight="1" x14ac:dyDescent="0.25">
      <c r="B752" s="52"/>
      <c r="C752" s="6"/>
    </row>
    <row r="753" spans="2:3" ht="12.7" customHeight="1" x14ac:dyDescent="0.25">
      <c r="B753" s="52"/>
      <c r="C753" s="6"/>
    </row>
    <row r="754" spans="2:3" ht="12.7" customHeight="1" x14ac:dyDescent="0.25">
      <c r="B754" s="52"/>
      <c r="C754" s="6"/>
    </row>
    <row r="755" spans="2:3" ht="12.7" customHeight="1" x14ac:dyDescent="0.25">
      <c r="B755" s="52"/>
      <c r="C755" s="6"/>
    </row>
    <row r="756" spans="2:3" ht="12.7" customHeight="1" x14ac:dyDescent="0.25">
      <c r="B756" s="52"/>
      <c r="C756" s="6"/>
    </row>
    <row r="757" spans="2:3" ht="12.7" customHeight="1" x14ac:dyDescent="0.25">
      <c r="B757" s="52"/>
      <c r="C757" s="6"/>
    </row>
    <row r="758" spans="2:3" ht="12.7" customHeight="1" x14ac:dyDescent="0.25">
      <c r="B758" s="52"/>
      <c r="C758" s="6"/>
    </row>
    <row r="759" spans="2:3" ht="12.7" customHeight="1" x14ac:dyDescent="0.25">
      <c r="B759" s="52"/>
      <c r="C759" s="6"/>
    </row>
    <row r="760" spans="2:3" ht="12.7" customHeight="1" x14ac:dyDescent="0.25">
      <c r="B760" s="52"/>
      <c r="C760" s="6"/>
    </row>
    <row r="761" spans="2:3" ht="12.7" customHeight="1" x14ac:dyDescent="0.25">
      <c r="B761" s="52"/>
      <c r="C761" s="6"/>
    </row>
    <row r="762" spans="2:3" ht="12.7" customHeight="1" x14ac:dyDescent="0.25">
      <c r="B762" s="52"/>
      <c r="C762" s="6"/>
    </row>
    <row r="763" spans="2:3" ht="12.7" customHeight="1" x14ac:dyDescent="0.25">
      <c r="B763" s="52"/>
      <c r="C763" s="6"/>
    </row>
    <row r="764" spans="2:3" ht="12.7" customHeight="1" x14ac:dyDescent="0.25">
      <c r="B764" s="52"/>
      <c r="C764" s="6"/>
    </row>
    <row r="765" spans="2:3" ht="12.7" customHeight="1" x14ac:dyDescent="0.25">
      <c r="B765" s="52"/>
      <c r="C765" s="6"/>
    </row>
    <row r="766" spans="2:3" ht="12.7" customHeight="1" x14ac:dyDescent="0.25">
      <c r="B766" s="52"/>
      <c r="C766" s="6"/>
    </row>
    <row r="767" spans="2:3" ht="12.7" customHeight="1" x14ac:dyDescent="0.25">
      <c r="B767" s="52"/>
      <c r="C767" s="6"/>
    </row>
    <row r="768" spans="2:3" ht="12.7" customHeight="1" x14ac:dyDescent="0.25">
      <c r="B768" s="52"/>
      <c r="C768" s="6"/>
    </row>
    <row r="769" spans="2:3" ht="12.7" customHeight="1" x14ac:dyDescent="0.25">
      <c r="B769" s="52"/>
      <c r="C769" s="6"/>
    </row>
    <row r="770" spans="2:3" ht="12.7" customHeight="1" x14ac:dyDescent="0.25">
      <c r="B770" s="52"/>
      <c r="C770" s="6"/>
    </row>
    <row r="771" spans="2:3" ht="12.7" customHeight="1" x14ac:dyDescent="0.25">
      <c r="B771" s="52"/>
      <c r="C771" s="6"/>
    </row>
    <row r="772" spans="2:3" ht="12.7" customHeight="1" x14ac:dyDescent="0.25">
      <c r="B772" s="52"/>
      <c r="C772" s="6"/>
    </row>
    <row r="773" spans="2:3" ht="12.7" customHeight="1" x14ac:dyDescent="0.25">
      <c r="B773" s="52"/>
      <c r="C773" s="6"/>
    </row>
    <row r="774" spans="2:3" ht="12.7" customHeight="1" x14ac:dyDescent="0.25">
      <c r="B774" s="52"/>
      <c r="C774" s="6"/>
    </row>
    <row r="775" spans="2:3" ht="12.7" customHeight="1" x14ac:dyDescent="0.25">
      <c r="B775" s="52"/>
      <c r="C775" s="6"/>
    </row>
    <row r="776" spans="2:3" ht="12.7" customHeight="1" x14ac:dyDescent="0.25">
      <c r="B776" s="52"/>
      <c r="C776" s="6"/>
    </row>
    <row r="777" spans="2:3" ht="12.7" customHeight="1" x14ac:dyDescent="0.25">
      <c r="B777" s="52"/>
      <c r="C777" s="6"/>
    </row>
    <row r="778" spans="2:3" ht="12.7" customHeight="1" x14ac:dyDescent="0.25">
      <c r="B778" s="52"/>
      <c r="C778" s="6"/>
    </row>
    <row r="779" spans="2:3" ht="12.7" customHeight="1" x14ac:dyDescent="0.25">
      <c r="B779" s="52"/>
      <c r="C779" s="6"/>
    </row>
    <row r="780" spans="2:3" ht="12.7" customHeight="1" x14ac:dyDescent="0.25">
      <c r="B780" s="52"/>
      <c r="C780" s="6"/>
    </row>
    <row r="781" spans="2:3" ht="12.7" customHeight="1" x14ac:dyDescent="0.25">
      <c r="B781" s="52"/>
      <c r="C781" s="6"/>
    </row>
    <row r="782" spans="2:3" ht="12.7" customHeight="1" x14ac:dyDescent="0.25">
      <c r="B782" s="52"/>
      <c r="C782" s="6"/>
    </row>
    <row r="783" spans="2:3" ht="12.7" customHeight="1" x14ac:dyDescent="0.25">
      <c r="B783" s="52"/>
      <c r="C783" s="6"/>
    </row>
    <row r="784" spans="2:3" ht="12.7" customHeight="1" x14ac:dyDescent="0.25">
      <c r="B784" s="52"/>
      <c r="C784" s="6"/>
    </row>
    <row r="785" spans="2:3" ht="12.7" customHeight="1" x14ac:dyDescent="0.25">
      <c r="B785" s="52"/>
      <c r="C785" s="6"/>
    </row>
    <row r="786" spans="2:3" ht="12.7" customHeight="1" x14ac:dyDescent="0.25">
      <c r="B786" s="52"/>
      <c r="C786" s="6"/>
    </row>
    <row r="787" spans="2:3" ht="12.7" customHeight="1" x14ac:dyDescent="0.25">
      <c r="B787" s="52"/>
      <c r="C787" s="6"/>
    </row>
    <row r="788" spans="2:3" ht="12.7" customHeight="1" x14ac:dyDescent="0.25">
      <c r="B788" s="52"/>
      <c r="C788" s="6"/>
    </row>
    <row r="789" spans="2:3" ht="12.7" customHeight="1" x14ac:dyDescent="0.25">
      <c r="B789" s="52"/>
      <c r="C789" s="6"/>
    </row>
    <row r="790" spans="2:3" ht="12.7" customHeight="1" x14ac:dyDescent="0.25">
      <c r="B790" s="52"/>
      <c r="C790" s="6"/>
    </row>
    <row r="791" spans="2:3" ht="12.7" customHeight="1" x14ac:dyDescent="0.25">
      <c r="B791" s="52"/>
      <c r="C791" s="6"/>
    </row>
    <row r="792" spans="2:3" ht="12.7" customHeight="1" x14ac:dyDescent="0.25">
      <c r="B792" s="52"/>
      <c r="C792" s="6"/>
    </row>
    <row r="793" spans="2:3" ht="12.7" customHeight="1" x14ac:dyDescent="0.25">
      <c r="B793" s="52"/>
      <c r="C793" s="6"/>
    </row>
    <row r="794" spans="2:3" ht="12.7" customHeight="1" x14ac:dyDescent="0.25">
      <c r="B794" s="52"/>
      <c r="C794" s="6"/>
    </row>
    <row r="795" spans="2:3" ht="12.7" customHeight="1" x14ac:dyDescent="0.25">
      <c r="B795" s="52"/>
      <c r="C795" s="6"/>
    </row>
    <row r="796" spans="2:3" ht="12.7" customHeight="1" x14ac:dyDescent="0.25">
      <c r="B796" s="52"/>
      <c r="C796" s="6"/>
    </row>
    <row r="797" spans="2:3" ht="12.7" customHeight="1" x14ac:dyDescent="0.25">
      <c r="B797" s="52"/>
      <c r="C797" s="6"/>
    </row>
    <row r="798" spans="2:3" ht="12.7" customHeight="1" x14ac:dyDescent="0.25">
      <c r="B798" s="52"/>
      <c r="C798" s="6"/>
    </row>
    <row r="799" spans="2:3" ht="12.7" customHeight="1" x14ac:dyDescent="0.25">
      <c r="B799" s="52"/>
      <c r="C799" s="6"/>
    </row>
    <row r="800" spans="2:3" ht="12.7" customHeight="1" x14ac:dyDescent="0.25">
      <c r="B800" s="52"/>
      <c r="C800" s="6"/>
    </row>
    <row r="801" spans="2:3" ht="12.7" customHeight="1" x14ac:dyDescent="0.25">
      <c r="B801" s="52"/>
      <c r="C801" s="6"/>
    </row>
    <row r="802" spans="2:3" ht="12.7" customHeight="1" x14ac:dyDescent="0.25">
      <c r="B802" s="52"/>
      <c r="C802" s="6"/>
    </row>
    <row r="803" spans="2:3" ht="12.7" customHeight="1" x14ac:dyDescent="0.25">
      <c r="B803" s="52"/>
      <c r="C803" s="6"/>
    </row>
    <row r="804" spans="2:3" ht="12.7" customHeight="1" x14ac:dyDescent="0.25">
      <c r="B804" s="52"/>
      <c r="C804" s="6"/>
    </row>
    <row r="805" spans="2:3" ht="12.7" customHeight="1" x14ac:dyDescent="0.25">
      <c r="B805" s="52"/>
      <c r="C805" s="6"/>
    </row>
    <row r="806" spans="2:3" ht="12.7" customHeight="1" x14ac:dyDescent="0.25">
      <c r="B806" s="52"/>
      <c r="C806" s="6"/>
    </row>
    <row r="807" spans="2:3" ht="12.7" customHeight="1" x14ac:dyDescent="0.25">
      <c r="B807" s="52"/>
      <c r="C807" s="6"/>
    </row>
    <row r="808" spans="2:3" ht="12.7" customHeight="1" x14ac:dyDescent="0.25">
      <c r="B808" s="52"/>
      <c r="C808" s="6"/>
    </row>
    <row r="809" spans="2:3" ht="12.7" customHeight="1" x14ac:dyDescent="0.25">
      <c r="B809" s="52"/>
      <c r="C809" s="6"/>
    </row>
    <row r="810" spans="2:3" ht="12.7" customHeight="1" x14ac:dyDescent="0.25">
      <c r="B810" s="52"/>
      <c r="C810" s="6"/>
    </row>
    <row r="811" spans="2:3" ht="12.7" customHeight="1" x14ac:dyDescent="0.25">
      <c r="B811" s="52"/>
      <c r="C811" s="6"/>
    </row>
    <row r="812" spans="2:3" ht="12.7" customHeight="1" x14ac:dyDescent="0.25">
      <c r="B812" s="52"/>
      <c r="C812" s="6"/>
    </row>
    <row r="813" spans="2:3" ht="12.7" customHeight="1" x14ac:dyDescent="0.25">
      <c r="B813" s="52"/>
      <c r="C813" s="6"/>
    </row>
    <row r="814" spans="2:3" ht="12.7" customHeight="1" x14ac:dyDescent="0.25">
      <c r="B814" s="52"/>
      <c r="C814" s="6"/>
    </row>
    <row r="815" spans="2:3" ht="12.7" customHeight="1" x14ac:dyDescent="0.25">
      <c r="B815" s="52"/>
      <c r="C815" s="6"/>
    </row>
    <row r="816" spans="2:3" ht="12.7" customHeight="1" x14ac:dyDescent="0.25">
      <c r="B816" s="52"/>
      <c r="C816" s="6"/>
    </row>
    <row r="817" spans="2:3" ht="12.7" customHeight="1" x14ac:dyDescent="0.25">
      <c r="B817" s="52"/>
      <c r="C817" s="6"/>
    </row>
    <row r="818" spans="2:3" ht="12.7" customHeight="1" x14ac:dyDescent="0.25">
      <c r="B818" s="52"/>
      <c r="C818" s="6"/>
    </row>
    <row r="819" spans="2:3" ht="12.7" customHeight="1" x14ac:dyDescent="0.25">
      <c r="B819" s="52"/>
      <c r="C819" s="6"/>
    </row>
    <row r="820" spans="2:3" ht="12.7" customHeight="1" x14ac:dyDescent="0.25">
      <c r="B820" s="52"/>
      <c r="C820" s="6"/>
    </row>
    <row r="821" spans="2:3" ht="12.7" customHeight="1" x14ac:dyDescent="0.25">
      <c r="B821" s="52"/>
      <c r="C821" s="6"/>
    </row>
    <row r="822" spans="2:3" ht="12.7" customHeight="1" x14ac:dyDescent="0.25">
      <c r="B822" s="52"/>
      <c r="C822" s="6"/>
    </row>
    <row r="823" spans="2:3" ht="12.7" customHeight="1" x14ac:dyDescent="0.25">
      <c r="B823" s="52"/>
      <c r="C823" s="6"/>
    </row>
    <row r="824" spans="2:3" ht="12.7" customHeight="1" x14ac:dyDescent="0.25">
      <c r="B824" s="52"/>
      <c r="C824" s="6"/>
    </row>
    <row r="825" spans="2:3" ht="12.7" customHeight="1" x14ac:dyDescent="0.25">
      <c r="B825" s="52"/>
      <c r="C825" s="6"/>
    </row>
    <row r="826" spans="2:3" ht="12.7" customHeight="1" x14ac:dyDescent="0.25">
      <c r="B826" s="52"/>
      <c r="C826" s="6"/>
    </row>
    <row r="827" spans="2:3" ht="12.7" customHeight="1" x14ac:dyDescent="0.25">
      <c r="B827" s="52"/>
      <c r="C827" s="6"/>
    </row>
    <row r="828" spans="2:3" ht="12.7" customHeight="1" x14ac:dyDescent="0.25">
      <c r="B828" s="52"/>
      <c r="C828" s="6"/>
    </row>
    <row r="829" spans="2:3" ht="12.7" customHeight="1" x14ac:dyDescent="0.25">
      <c r="B829" s="52"/>
      <c r="C829" s="6"/>
    </row>
    <row r="830" spans="2:3" ht="12.7" customHeight="1" x14ac:dyDescent="0.25">
      <c r="B830" s="52"/>
      <c r="C830" s="6"/>
    </row>
    <row r="831" spans="2:3" ht="12.7" customHeight="1" x14ac:dyDescent="0.25">
      <c r="B831" s="52"/>
      <c r="C831" s="6"/>
    </row>
    <row r="832" spans="2:3" ht="12.7" customHeight="1" x14ac:dyDescent="0.25">
      <c r="B832" s="52"/>
      <c r="C832" s="6"/>
    </row>
    <row r="833" spans="2:3" ht="12.7" customHeight="1" x14ac:dyDescent="0.25">
      <c r="B833" s="52"/>
      <c r="C833" s="6"/>
    </row>
    <row r="834" spans="2:3" ht="12.7" customHeight="1" x14ac:dyDescent="0.25">
      <c r="B834" s="52"/>
      <c r="C834" s="6"/>
    </row>
    <row r="835" spans="2:3" ht="12.7" customHeight="1" x14ac:dyDescent="0.25">
      <c r="B835" s="52"/>
      <c r="C835" s="6"/>
    </row>
    <row r="836" spans="2:3" ht="12.7" customHeight="1" x14ac:dyDescent="0.25">
      <c r="B836" s="52"/>
      <c r="C836" s="6"/>
    </row>
    <row r="837" spans="2:3" ht="12.7" customHeight="1" x14ac:dyDescent="0.25">
      <c r="B837" s="52"/>
      <c r="C837" s="6"/>
    </row>
    <row r="838" spans="2:3" ht="12.7" customHeight="1" x14ac:dyDescent="0.25">
      <c r="B838" s="52"/>
      <c r="C838" s="6"/>
    </row>
    <row r="839" spans="2:3" ht="12.7" customHeight="1" x14ac:dyDescent="0.25">
      <c r="B839" s="52"/>
      <c r="C839" s="6"/>
    </row>
    <row r="840" spans="2:3" ht="12.7" customHeight="1" x14ac:dyDescent="0.25">
      <c r="B840" s="52"/>
      <c r="C840" s="6"/>
    </row>
    <row r="841" spans="2:3" ht="12.7" customHeight="1" x14ac:dyDescent="0.25">
      <c r="B841" s="52"/>
      <c r="C841" s="6"/>
    </row>
    <row r="842" spans="2:3" ht="12.7" customHeight="1" x14ac:dyDescent="0.25">
      <c r="B842" s="52"/>
      <c r="C842" s="6"/>
    </row>
    <row r="843" spans="2:3" ht="12.7" customHeight="1" x14ac:dyDescent="0.25">
      <c r="B843" s="52"/>
      <c r="C843" s="6"/>
    </row>
    <row r="844" spans="2:3" ht="12.7" customHeight="1" x14ac:dyDescent="0.25">
      <c r="B844" s="52"/>
      <c r="C844" s="6"/>
    </row>
    <row r="845" spans="2:3" ht="12.7" customHeight="1" x14ac:dyDescent="0.25">
      <c r="B845" s="52"/>
      <c r="C845" s="6"/>
    </row>
    <row r="846" spans="2:3" ht="12.7" customHeight="1" x14ac:dyDescent="0.25">
      <c r="B846" s="52"/>
      <c r="C846" s="6"/>
    </row>
    <row r="847" spans="2:3" ht="12.7" customHeight="1" x14ac:dyDescent="0.25">
      <c r="B847" s="52"/>
      <c r="C847" s="6"/>
    </row>
    <row r="848" spans="2:3" ht="12.7" customHeight="1" x14ac:dyDescent="0.25">
      <c r="B848" s="52"/>
      <c r="C848" s="6"/>
    </row>
    <row r="849" spans="2:3" ht="12.7" customHeight="1" x14ac:dyDescent="0.25">
      <c r="B849" s="52"/>
      <c r="C849" s="6"/>
    </row>
    <row r="850" spans="2:3" ht="12.7" customHeight="1" x14ac:dyDescent="0.25">
      <c r="B850" s="52"/>
      <c r="C850" s="6"/>
    </row>
    <row r="851" spans="2:3" ht="12.7" customHeight="1" x14ac:dyDescent="0.25">
      <c r="B851" s="52"/>
      <c r="C851" s="6"/>
    </row>
    <row r="852" spans="2:3" ht="12.7" customHeight="1" x14ac:dyDescent="0.25">
      <c r="B852" s="52"/>
      <c r="C852" s="6"/>
    </row>
    <row r="853" spans="2:3" ht="12.7" customHeight="1" x14ac:dyDescent="0.25">
      <c r="B853" s="52"/>
      <c r="C853" s="6"/>
    </row>
    <row r="854" spans="2:3" ht="12.7" customHeight="1" x14ac:dyDescent="0.25">
      <c r="B854" s="52"/>
      <c r="C854" s="6"/>
    </row>
    <row r="855" spans="2:3" ht="12.7" customHeight="1" x14ac:dyDescent="0.25">
      <c r="B855" s="52"/>
      <c r="C855" s="6"/>
    </row>
    <row r="856" spans="2:3" ht="12.7" customHeight="1" x14ac:dyDescent="0.25">
      <c r="B856" s="52"/>
      <c r="C856" s="6"/>
    </row>
    <row r="857" spans="2:3" ht="12.7" customHeight="1" x14ac:dyDescent="0.25">
      <c r="B857" s="52"/>
      <c r="C857" s="6"/>
    </row>
    <row r="858" spans="2:3" ht="12.7" customHeight="1" x14ac:dyDescent="0.25">
      <c r="B858" s="52"/>
      <c r="C858" s="6"/>
    </row>
    <row r="859" spans="2:3" ht="12.7" customHeight="1" x14ac:dyDescent="0.25">
      <c r="B859" s="52"/>
      <c r="C859" s="6"/>
    </row>
    <row r="860" spans="2:3" ht="12.7" customHeight="1" x14ac:dyDescent="0.25">
      <c r="B860" s="52"/>
      <c r="C860" s="6"/>
    </row>
    <row r="861" spans="2:3" ht="12.7" customHeight="1" x14ac:dyDescent="0.25">
      <c r="B861" s="52"/>
      <c r="C861" s="6"/>
    </row>
    <row r="862" spans="2:3" ht="12.7" customHeight="1" x14ac:dyDescent="0.25">
      <c r="B862" s="52"/>
      <c r="C862" s="6"/>
    </row>
    <row r="863" spans="2:3" ht="12.7" customHeight="1" x14ac:dyDescent="0.25">
      <c r="B863" s="52"/>
      <c r="C863" s="6"/>
    </row>
    <row r="864" spans="2:3" ht="12.7" customHeight="1" x14ac:dyDescent="0.25">
      <c r="B864" s="52"/>
      <c r="C864" s="6"/>
    </row>
    <row r="865" spans="2:3" ht="12.7" customHeight="1" x14ac:dyDescent="0.25">
      <c r="B865" s="52"/>
      <c r="C865" s="6"/>
    </row>
    <row r="866" spans="2:3" ht="12.7" customHeight="1" x14ac:dyDescent="0.25">
      <c r="B866" s="52"/>
      <c r="C866" s="6"/>
    </row>
    <row r="867" spans="2:3" ht="12.7" customHeight="1" x14ac:dyDescent="0.25">
      <c r="B867" s="52"/>
      <c r="C867" s="6"/>
    </row>
    <row r="868" spans="2:3" ht="12.7" customHeight="1" x14ac:dyDescent="0.25">
      <c r="B868" s="52"/>
      <c r="C868" s="6"/>
    </row>
    <row r="869" spans="2:3" ht="12.7" customHeight="1" x14ac:dyDescent="0.25">
      <c r="B869" s="52"/>
      <c r="C869" s="6"/>
    </row>
    <row r="870" spans="2:3" ht="12.7" customHeight="1" x14ac:dyDescent="0.25">
      <c r="B870" s="52"/>
      <c r="C870" s="6"/>
    </row>
    <row r="871" spans="2:3" ht="12.7" customHeight="1" x14ac:dyDescent="0.25">
      <c r="B871" s="52"/>
      <c r="C871" s="6"/>
    </row>
    <row r="872" spans="2:3" ht="12.7" customHeight="1" x14ac:dyDescent="0.25">
      <c r="B872" s="52"/>
      <c r="C872" s="6"/>
    </row>
    <row r="873" spans="2:3" ht="12.7" customHeight="1" x14ac:dyDescent="0.25">
      <c r="B873" s="52"/>
      <c r="C873" s="6"/>
    </row>
    <row r="874" spans="2:3" ht="12.7" customHeight="1" x14ac:dyDescent="0.25">
      <c r="B874" s="52"/>
      <c r="C874" s="6"/>
    </row>
    <row r="875" spans="2:3" ht="12.7" customHeight="1" x14ac:dyDescent="0.25">
      <c r="B875" s="52"/>
      <c r="C875" s="6"/>
    </row>
    <row r="876" spans="2:3" ht="12.7" customHeight="1" x14ac:dyDescent="0.25">
      <c r="B876" s="52"/>
      <c r="C876" s="6"/>
    </row>
    <row r="877" spans="2:3" ht="12.7" customHeight="1" x14ac:dyDescent="0.25">
      <c r="B877" s="52"/>
      <c r="C877" s="6"/>
    </row>
    <row r="878" spans="2:3" ht="12.7" customHeight="1" x14ac:dyDescent="0.25">
      <c r="B878" s="52"/>
      <c r="C878" s="6"/>
    </row>
    <row r="879" spans="2:3" ht="12.7" customHeight="1" x14ac:dyDescent="0.25">
      <c r="B879" s="52"/>
      <c r="C879" s="6"/>
    </row>
    <row r="880" spans="2:3" ht="12.7" customHeight="1" x14ac:dyDescent="0.25">
      <c r="B880" s="52"/>
      <c r="C880" s="6"/>
    </row>
    <row r="881" spans="2:3" ht="12.7" customHeight="1" x14ac:dyDescent="0.25">
      <c r="B881" s="52"/>
      <c r="C881" s="6"/>
    </row>
    <row r="882" spans="2:3" ht="12.7" customHeight="1" x14ac:dyDescent="0.25">
      <c r="B882" s="52"/>
      <c r="C882" s="6"/>
    </row>
    <row r="883" spans="2:3" ht="12.7" customHeight="1" x14ac:dyDescent="0.25">
      <c r="B883" s="52"/>
      <c r="C883" s="6"/>
    </row>
    <row r="884" spans="2:3" ht="12.7" customHeight="1" x14ac:dyDescent="0.25">
      <c r="B884" s="52"/>
      <c r="C884" s="6"/>
    </row>
    <row r="885" spans="2:3" ht="12.7" customHeight="1" x14ac:dyDescent="0.25">
      <c r="B885" s="52"/>
      <c r="C885" s="6"/>
    </row>
    <row r="886" spans="2:3" ht="12.7" customHeight="1" x14ac:dyDescent="0.25">
      <c r="B886" s="52"/>
      <c r="C886" s="6"/>
    </row>
    <row r="887" spans="2:3" ht="12.7" customHeight="1" x14ac:dyDescent="0.25">
      <c r="B887" s="52"/>
      <c r="C887" s="6"/>
    </row>
    <row r="888" spans="2:3" ht="12.7" customHeight="1" x14ac:dyDescent="0.25">
      <c r="B888" s="52"/>
      <c r="C888" s="6"/>
    </row>
    <row r="889" spans="2:3" ht="12.7" customHeight="1" x14ac:dyDescent="0.25">
      <c r="B889" s="52"/>
      <c r="C889" s="6"/>
    </row>
    <row r="890" spans="2:3" ht="12.7" customHeight="1" x14ac:dyDescent="0.25">
      <c r="B890" s="52"/>
      <c r="C890" s="6"/>
    </row>
    <row r="891" spans="2:3" ht="12.7" customHeight="1" x14ac:dyDescent="0.25">
      <c r="B891" s="52"/>
      <c r="C891" s="6"/>
    </row>
    <row r="892" spans="2:3" ht="12.7" customHeight="1" x14ac:dyDescent="0.25">
      <c r="B892" s="52"/>
      <c r="C892" s="6"/>
    </row>
    <row r="893" spans="2:3" ht="12.7" customHeight="1" x14ac:dyDescent="0.25">
      <c r="B893" s="52"/>
      <c r="C893" s="6"/>
    </row>
    <row r="894" spans="2:3" ht="12.7" customHeight="1" x14ac:dyDescent="0.25">
      <c r="B894" s="52"/>
      <c r="C894" s="6"/>
    </row>
    <row r="895" spans="2:3" ht="12.7" customHeight="1" x14ac:dyDescent="0.25">
      <c r="B895" s="52"/>
      <c r="C895" s="6"/>
    </row>
    <row r="896" spans="2:3" ht="12.7" customHeight="1" x14ac:dyDescent="0.25">
      <c r="B896" s="52"/>
      <c r="C896" s="6"/>
    </row>
    <row r="897" spans="2:3" ht="12.7" customHeight="1" x14ac:dyDescent="0.25">
      <c r="B897" s="52"/>
      <c r="C897" s="6"/>
    </row>
    <row r="898" spans="2:3" ht="12.7" customHeight="1" x14ac:dyDescent="0.25">
      <c r="B898" s="52"/>
      <c r="C898" s="6"/>
    </row>
    <row r="899" spans="2:3" ht="12.7" customHeight="1" x14ac:dyDescent="0.25">
      <c r="B899" s="52"/>
      <c r="C899" s="6"/>
    </row>
    <row r="900" spans="2:3" ht="12.7" customHeight="1" x14ac:dyDescent="0.25">
      <c r="B900" s="52"/>
      <c r="C900" s="6"/>
    </row>
    <row r="901" spans="2:3" ht="12.7" customHeight="1" x14ac:dyDescent="0.25">
      <c r="B901" s="52"/>
      <c r="C901" s="6"/>
    </row>
    <row r="902" spans="2:3" ht="12.7" customHeight="1" x14ac:dyDescent="0.25">
      <c r="B902" s="52"/>
      <c r="C902" s="6"/>
    </row>
    <row r="903" spans="2:3" ht="12.7" customHeight="1" x14ac:dyDescent="0.25">
      <c r="B903" s="52"/>
      <c r="C903" s="6"/>
    </row>
    <row r="904" spans="2:3" ht="12.7" customHeight="1" x14ac:dyDescent="0.25">
      <c r="B904" s="52"/>
      <c r="C904" s="6"/>
    </row>
    <row r="905" spans="2:3" ht="12.7" customHeight="1" x14ac:dyDescent="0.25">
      <c r="B905" s="52"/>
      <c r="C905" s="6"/>
    </row>
    <row r="906" spans="2:3" ht="12.7" customHeight="1" x14ac:dyDescent="0.25">
      <c r="B906" s="52"/>
      <c r="C906" s="6"/>
    </row>
    <row r="907" spans="2:3" ht="12.7" customHeight="1" x14ac:dyDescent="0.25">
      <c r="B907" s="52"/>
      <c r="C907" s="6"/>
    </row>
    <row r="908" spans="2:3" ht="12.7" customHeight="1" x14ac:dyDescent="0.25">
      <c r="B908" s="52"/>
      <c r="C908" s="6"/>
    </row>
    <row r="909" spans="2:3" ht="12.7" customHeight="1" x14ac:dyDescent="0.25">
      <c r="B909" s="52"/>
      <c r="C909" s="6"/>
    </row>
    <row r="910" spans="2:3" ht="12.7" customHeight="1" x14ac:dyDescent="0.25">
      <c r="B910" s="52"/>
      <c r="C910" s="6"/>
    </row>
    <row r="911" spans="2:3" ht="12.7" customHeight="1" x14ac:dyDescent="0.25">
      <c r="B911" s="52"/>
      <c r="C911" s="6"/>
    </row>
    <row r="912" spans="2:3" ht="12.7" customHeight="1" x14ac:dyDescent="0.25">
      <c r="B912" s="52"/>
      <c r="C912" s="6"/>
    </row>
    <row r="913" spans="2:3" ht="12.7" customHeight="1" x14ac:dyDescent="0.25">
      <c r="B913" s="52"/>
      <c r="C913" s="6"/>
    </row>
    <row r="914" spans="2:3" ht="12.7" customHeight="1" x14ac:dyDescent="0.25">
      <c r="B914" s="52"/>
      <c r="C914" s="6"/>
    </row>
    <row r="915" spans="2:3" ht="12.7" customHeight="1" x14ac:dyDescent="0.25">
      <c r="B915" s="52"/>
      <c r="C915" s="6"/>
    </row>
    <row r="916" spans="2:3" ht="12.7" customHeight="1" x14ac:dyDescent="0.25">
      <c r="B916" s="52"/>
      <c r="C916" s="6"/>
    </row>
    <row r="917" spans="2:3" ht="12.7" customHeight="1" x14ac:dyDescent="0.25">
      <c r="B917" s="52"/>
      <c r="C917" s="6"/>
    </row>
    <row r="918" spans="2:3" ht="12.7" customHeight="1" x14ac:dyDescent="0.25">
      <c r="B918" s="52"/>
      <c r="C918" s="6"/>
    </row>
    <row r="919" spans="2:3" ht="12.7" customHeight="1" x14ac:dyDescent="0.25">
      <c r="B919" s="52"/>
      <c r="C919" s="6"/>
    </row>
    <row r="920" spans="2:3" ht="12.7" customHeight="1" x14ac:dyDescent="0.25">
      <c r="B920" s="52"/>
      <c r="C920" s="6"/>
    </row>
    <row r="921" spans="2:3" ht="12.7" customHeight="1" x14ac:dyDescent="0.25">
      <c r="B921" s="52"/>
      <c r="C921" s="6"/>
    </row>
    <row r="922" spans="2:3" ht="12.7" customHeight="1" x14ac:dyDescent="0.25">
      <c r="B922" s="52"/>
      <c r="C922" s="6"/>
    </row>
    <row r="923" spans="2:3" ht="12.7" customHeight="1" x14ac:dyDescent="0.25">
      <c r="B923" s="52"/>
      <c r="C923" s="6"/>
    </row>
    <row r="924" spans="2:3" ht="12.7" customHeight="1" x14ac:dyDescent="0.25">
      <c r="B924" s="52"/>
      <c r="C924" s="6"/>
    </row>
    <row r="925" spans="2:3" ht="12.7" customHeight="1" x14ac:dyDescent="0.25">
      <c r="B925" s="52"/>
      <c r="C925" s="6"/>
    </row>
    <row r="926" spans="2:3" ht="12.7" customHeight="1" x14ac:dyDescent="0.25">
      <c r="B926" s="52"/>
      <c r="C926" s="6"/>
    </row>
    <row r="927" spans="2:3" ht="12.7" customHeight="1" x14ac:dyDescent="0.25">
      <c r="B927" s="52"/>
      <c r="C927" s="6"/>
    </row>
    <row r="928" spans="2:3" ht="12.7" customHeight="1" x14ac:dyDescent="0.25">
      <c r="B928" s="52"/>
      <c r="C928" s="6"/>
    </row>
    <row r="929" spans="2:3" ht="12.7" customHeight="1" x14ac:dyDescent="0.25">
      <c r="B929" s="52"/>
      <c r="C929" s="6"/>
    </row>
    <row r="930" spans="2:3" ht="12.7" customHeight="1" x14ac:dyDescent="0.25">
      <c r="B930" s="52"/>
      <c r="C930" s="6"/>
    </row>
    <row r="931" spans="2:3" ht="12.7" customHeight="1" x14ac:dyDescent="0.25">
      <c r="B931" s="52"/>
      <c r="C931" s="6"/>
    </row>
    <row r="932" spans="2:3" ht="12.7" customHeight="1" x14ac:dyDescent="0.25">
      <c r="B932" s="52"/>
      <c r="C932" s="6"/>
    </row>
    <row r="933" spans="2:3" ht="12.7" customHeight="1" x14ac:dyDescent="0.25">
      <c r="B933" s="52"/>
      <c r="C933" s="6"/>
    </row>
    <row r="934" spans="2:3" ht="12.7" customHeight="1" x14ac:dyDescent="0.25">
      <c r="B934" s="52"/>
      <c r="C934" s="6"/>
    </row>
    <row r="935" spans="2:3" ht="12.7" customHeight="1" x14ac:dyDescent="0.25">
      <c r="B935" s="52"/>
      <c r="C935" s="6"/>
    </row>
    <row r="936" spans="2:3" ht="12.7" customHeight="1" x14ac:dyDescent="0.25">
      <c r="B936" s="52"/>
      <c r="C936" s="6"/>
    </row>
    <row r="937" spans="2:3" ht="12.7" customHeight="1" x14ac:dyDescent="0.25">
      <c r="B937" s="52"/>
      <c r="C937" s="6"/>
    </row>
    <row r="938" spans="2:3" ht="12.7" customHeight="1" x14ac:dyDescent="0.25">
      <c r="B938" s="52"/>
      <c r="C938" s="6"/>
    </row>
    <row r="939" spans="2:3" ht="12.7" customHeight="1" x14ac:dyDescent="0.25">
      <c r="B939" s="52"/>
      <c r="C939" s="6"/>
    </row>
    <row r="940" spans="2:3" ht="12.7" customHeight="1" x14ac:dyDescent="0.25">
      <c r="B940" s="52"/>
      <c r="C940" s="6"/>
    </row>
    <row r="941" spans="2:3" ht="12.7" customHeight="1" x14ac:dyDescent="0.25">
      <c r="B941" s="52"/>
      <c r="C941" s="6"/>
    </row>
    <row r="942" spans="2:3" ht="12.7" customHeight="1" x14ac:dyDescent="0.25">
      <c r="B942" s="52"/>
      <c r="C942" s="6"/>
    </row>
    <row r="943" spans="2:3" ht="12.7" customHeight="1" x14ac:dyDescent="0.25">
      <c r="B943" s="52"/>
      <c r="C943" s="6"/>
    </row>
    <row r="944" spans="2:3" ht="12.7" customHeight="1" x14ac:dyDescent="0.25">
      <c r="B944" s="52"/>
      <c r="C944" s="6"/>
    </row>
    <row r="945" spans="2:3" ht="12.7" customHeight="1" x14ac:dyDescent="0.25">
      <c r="B945" s="52"/>
      <c r="C945" s="6"/>
    </row>
    <row r="946" spans="2:3" ht="12.7" customHeight="1" x14ac:dyDescent="0.25">
      <c r="B946" s="52"/>
      <c r="C946" s="6"/>
    </row>
    <row r="947" spans="2:3" ht="12.7" customHeight="1" x14ac:dyDescent="0.25">
      <c r="B947" s="52"/>
      <c r="C947" s="6"/>
    </row>
    <row r="948" spans="2:3" ht="12.7" customHeight="1" x14ac:dyDescent="0.25">
      <c r="B948" s="52"/>
      <c r="C948" s="6"/>
    </row>
    <row r="949" spans="2:3" ht="12.7" customHeight="1" x14ac:dyDescent="0.25">
      <c r="B949" s="52"/>
      <c r="C949" s="6"/>
    </row>
    <row r="950" spans="2:3" ht="12.7" customHeight="1" x14ac:dyDescent="0.25">
      <c r="B950" s="52"/>
      <c r="C950" s="6"/>
    </row>
    <row r="951" spans="2:3" ht="12.7" customHeight="1" x14ac:dyDescent="0.25">
      <c r="B951" s="52"/>
      <c r="C951" s="6"/>
    </row>
    <row r="952" spans="2:3" ht="12.7" customHeight="1" x14ac:dyDescent="0.25">
      <c r="B952" s="52"/>
      <c r="C952" s="6"/>
    </row>
    <row r="953" spans="2:3" ht="12.7" customHeight="1" x14ac:dyDescent="0.25">
      <c r="B953" s="52"/>
      <c r="C953" s="6"/>
    </row>
    <row r="954" spans="2:3" ht="12.7" customHeight="1" x14ac:dyDescent="0.25">
      <c r="B954" s="52"/>
      <c r="C954" s="6"/>
    </row>
    <row r="955" spans="2:3" ht="12.7" customHeight="1" x14ac:dyDescent="0.25">
      <c r="B955" s="52"/>
      <c r="C955" s="6"/>
    </row>
    <row r="956" spans="2:3" ht="12.7" customHeight="1" x14ac:dyDescent="0.25">
      <c r="B956" s="52"/>
      <c r="C956" s="6"/>
    </row>
    <row r="957" spans="2:3" ht="12.7" customHeight="1" x14ac:dyDescent="0.25">
      <c r="B957" s="52"/>
      <c r="C957" s="6"/>
    </row>
    <row r="958" spans="2:3" ht="12.7" customHeight="1" x14ac:dyDescent="0.25">
      <c r="B958" s="52"/>
      <c r="C958" s="6"/>
    </row>
    <row r="959" spans="2:3" ht="12.7" customHeight="1" x14ac:dyDescent="0.25">
      <c r="B959" s="52"/>
      <c r="C959" s="6"/>
    </row>
    <row r="960" spans="2:3" ht="12.7" customHeight="1" x14ac:dyDescent="0.25">
      <c r="B960" s="52"/>
      <c r="C960" s="6"/>
    </row>
    <row r="961" spans="2:3" ht="12.7" customHeight="1" x14ac:dyDescent="0.25">
      <c r="B961" s="52"/>
      <c r="C961" s="6"/>
    </row>
    <row r="962" spans="2:3" ht="12.7" customHeight="1" x14ac:dyDescent="0.25">
      <c r="B962" s="52"/>
      <c r="C962" s="6"/>
    </row>
    <row r="963" spans="2:3" ht="12.7" customHeight="1" x14ac:dyDescent="0.25">
      <c r="B963" s="52"/>
      <c r="C963" s="6"/>
    </row>
    <row r="964" spans="2:3" ht="12.7" customHeight="1" x14ac:dyDescent="0.25">
      <c r="B964" s="52"/>
      <c r="C964" s="6"/>
    </row>
    <row r="965" spans="2:3" ht="12.7" customHeight="1" x14ac:dyDescent="0.25">
      <c r="B965" s="52"/>
      <c r="C965" s="6"/>
    </row>
    <row r="966" spans="2:3" ht="12.7" customHeight="1" x14ac:dyDescent="0.25">
      <c r="B966" s="52"/>
      <c r="C966" s="6"/>
    </row>
    <row r="967" spans="2:3" ht="12.7" customHeight="1" x14ac:dyDescent="0.25">
      <c r="B967" s="52"/>
      <c r="C967" s="6"/>
    </row>
    <row r="968" spans="2:3" ht="12.7" customHeight="1" x14ac:dyDescent="0.25">
      <c r="B968" s="52"/>
      <c r="C968" s="6"/>
    </row>
    <row r="969" spans="2:3" ht="12.7" customHeight="1" x14ac:dyDescent="0.25">
      <c r="B969" s="52"/>
      <c r="C969" s="6"/>
    </row>
    <row r="970" spans="2:3" ht="12.7" customHeight="1" x14ac:dyDescent="0.25">
      <c r="B970" s="52"/>
      <c r="C970" s="6"/>
    </row>
    <row r="971" spans="2:3" ht="12.7" customHeight="1" x14ac:dyDescent="0.25">
      <c r="B971" s="52"/>
      <c r="C971" s="6"/>
    </row>
    <row r="972" spans="2:3" ht="12.7" customHeight="1" x14ac:dyDescent="0.25">
      <c r="B972" s="52"/>
      <c r="C972" s="6"/>
    </row>
    <row r="973" spans="2:3" ht="12.7" customHeight="1" x14ac:dyDescent="0.25">
      <c r="B973" s="52"/>
      <c r="C973" s="6"/>
    </row>
    <row r="974" spans="2:3" ht="12.7" customHeight="1" x14ac:dyDescent="0.25">
      <c r="B974" s="52"/>
      <c r="C974" s="6"/>
    </row>
    <row r="975" spans="2:3" ht="12.7" customHeight="1" x14ac:dyDescent="0.25">
      <c r="B975" s="52"/>
      <c r="C975" s="6"/>
    </row>
    <row r="976" spans="2:3" ht="12.7" customHeight="1" x14ac:dyDescent="0.25">
      <c r="B976" s="52"/>
      <c r="C976" s="6"/>
    </row>
    <row r="977" spans="2:3" ht="12.7" customHeight="1" x14ac:dyDescent="0.25">
      <c r="B977" s="52"/>
      <c r="C977" s="6"/>
    </row>
    <row r="978" spans="2:3" ht="12.7" customHeight="1" x14ac:dyDescent="0.25">
      <c r="B978" s="52"/>
      <c r="C978" s="6"/>
    </row>
    <row r="979" spans="2:3" ht="12.7" customHeight="1" x14ac:dyDescent="0.25">
      <c r="B979" s="52"/>
      <c r="C979" s="6"/>
    </row>
    <row r="980" spans="2:3" ht="12.7" customHeight="1" x14ac:dyDescent="0.25">
      <c r="B980" s="52"/>
      <c r="C980" s="6"/>
    </row>
    <row r="981" spans="2:3" ht="12.7" customHeight="1" x14ac:dyDescent="0.25">
      <c r="B981" s="52"/>
      <c r="C981" s="6"/>
    </row>
    <row r="982" spans="2:3" ht="12.7" customHeight="1" x14ac:dyDescent="0.25">
      <c r="B982" s="52"/>
      <c r="C982" s="6"/>
    </row>
    <row r="983" spans="2:3" ht="12.7" customHeight="1" x14ac:dyDescent="0.25">
      <c r="B983" s="52"/>
      <c r="C983" s="6"/>
    </row>
    <row r="984" spans="2:3" ht="12.7" customHeight="1" x14ac:dyDescent="0.25">
      <c r="B984" s="52"/>
      <c r="C984" s="6"/>
    </row>
    <row r="985" spans="2:3" ht="12.7" customHeight="1" x14ac:dyDescent="0.25">
      <c r="B985" s="52"/>
      <c r="C985" s="6"/>
    </row>
    <row r="986" spans="2:3" ht="12.7" customHeight="1" x14ac:dyDescent="0.25">
      <c r="B986" s="52"/>
      <c r="C986" s="6"/>
    </row>
    <row r="987" spans="2:3" ht="12.7" customHeight="1" x14ac:dyDescent="0.25">
      <c r="B987" s="52"/>
      <c r="C987" s="6"/>
    </row>
    <row r="988" spans="2:3" ht="12.7" customHeight="1" x14ac:dyDescent="0.25">
      <c r="B988" s="52"/>
      <c r="C988" s="6"/>
    </row>
    <row r="989" spans="2:3" ht="12.7" customHeight="1" x14ac:dyDescent="0.25">
      <c r="B989" s="52"/>
      <c r="C989" s="6"/>
    </row>
    <row r="990" spans="2:3" ht="12.7" customHeight="1" x14ac:dyDescent="0.25">
      <c r="B990" s="52"/>
      <c r="C990" s="6"/>
    </row>
    <row r="991" spans="2:3" ht="12.7" customHeight="1" x14ac:dyDescent="0.25">
      <c r="B991" s="52"/>
      <c r="C991" s="6"/>
    </row>
    <row r="992" spans="2:3" ht="12.7" customHeight="1" x14ac:dyDescent="0.25">
      <c r="B992" s="52"/>
      <c r="C992" s="6"/>
    </row>
    <row r="993" spans="2:3" ht="12.7" customHeight="1" x14ac:dyDescent="0.25">
      <c r="B993" s="52"/>
      <c r="C993" s="6"/>
    </row>
    <row r="994" spans="2:3" ht="12.7" customHeight="1" x14ac:dyDescent="0.25">
      <c r="B994" s="52"/>
      <c r="C994" s="6"/>
    </row>
    <row r="995" spans="2:3" ht="12.7" customHeight="1" x14ac:dyDescent="0.25">
      <c r="B995" s="52"/>
      <c r="C995" s="6"/>
    </row>
    <row r="996" spans="2:3" ht="12.7" customHeight="1" x14ac:dyDescent="0.25">
      <c r="B996" s="52"/>
      <c r="C996" s="6"/>
    </row>
    <row r="997" spans="2:3" ht="12.7" customHeight="1" x14ac:dyDescent="0.25">
      <c r="B997" s="52"/>
      <c r="C997" s="6"/>
    </row>
    <row r="998" spans="2:3" ht="12.7" customHeight="1" x14ac:dyDescent="0.25">
      <c r="B998" s="52"/>
      <c r="C998" s="6"/>
    </row>
  </sheetData>
  <mergeCells count="11">
    <mergeCell ref="AB2:AE2"/>
    <mergeCell ref="AF5:AF6"/>
    <mergeCell ref="AF7:AF9"/>
    <mergeCell ref="AF11:AF13"/>
    <mergeCell ref="AF16:AF17"/>
    <mergeCell ref="D2:G2"/>
    <mergeCell ref="H2:K2"/>
    <mergeCell ref="L2:O2"/>
    <mergeCell ref="P2:S2"/>
    <mergeCell ref="T2:W2"/>
    <mergeCell ref="X2:AA2"/>
  </mergeCells>
  <hyperlinks>
    <hyperlink ref="A1" location="DCF!A1" display="DCF" xr:uid="{1A442E35-6507-45B1-A1A5-87D3AD8E3BDE}"/>
    <hyperlink ref="B1" location="'3 Statement'!A1" display="3 Statement" xr:uid="{820F1F2D-E9FB-4940-ADB3-28A2CC66650E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Financial Statement</vt:lpstr>
      <vt:lpstr>Debt Schedule</vt:lpstr>
      <vt:lpstr>CCGrange</vt:lpstr>
      <vt:lpstr>DCAIrange</vt:lpstr>
      <vt:lpstr>IFSrange</vt:lpstr>
      <vt:lpstr>MOBrange</vt:lpstr>
      <vt:lpstr>NEXrange</vt:lpstr>
      <vt:lpstr>Otherrange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2024-08-25T01:45:09Z</dcterms:created>
  <dcterms:modified xsi:type="dcterms:W3CDTF">2024-08-25T05:50:18Z</dcterms:modified>
</cp:coreProperties>
</file>