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DE111776-087B-417E-A818-27059A7CB7A9}" xr6:coauthVersionLast="47" xr6:coauthVersionMax="47" xr10:uidLastSave="{00000000-0000-0000-0000-000000000000}"/>
  <bookViews>
    <workbookView xWindow="28800" yWindow="0" windowWidth="28800" windowHeight="15600" activeTab="1" xr2:uid="{00000000-000D-0000-FFFF-FFFF00000000}"/>
  </bookViews>
  <sheets>
    <sheet name="Sheet1" sheetId="1" r:id="rId1"/>
    <sheet name="Financial State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G15" i="3"/>
  <c r="F15" i="3"/>
  <c r="E15" i="3"/>
  <c r="L88" i="3" s="1"/>
  <c r="D15" i="3"/>
  <c r="C15" i="3"/>
  <c r="G8" i="1"/>
  <c r="F8" i="1"/>
  <c r="E8" i="1"/>
  <c r="D8" i="1"/>
  <c r="C8" i="1"/>
  <c r="G6" i="1"/>
  <c r="F6" i="1"/>
  <c r="E6" i="1"/>
  <c r="D6" i="1"/>
  <c r="C6" i="1"/>
  <c r="G4" i="1"/>
  <c r="F4" i="1"/>
  <c r="E4" i="1"/>
  <c r="D4" i="1"/>
  <c r="C4" i="1"/>
  <c r="G3" i="1"/>
  <c r="G5" i="1" s="1"/>
  <c r="G7" i="1" s="1"/>
  <c r="F3" i="1"/>
  <c r="E3" i="1"/>
  <c r="D3" i="1"/>
  <c r="C3" i="1"/>
  <c r="C5" i="1" s="1"/>
  <c r="C7" i="1" s="1"/>
  <c r="C10" i="1" s="1"/>
  <c r="C11" i="1" s="1"/>
  <c r="G2" i="1"/>
  <c r="F2" i="1"/>
  <c r="E2" i="1"/>
  <c r="D2" i="1"/>
  <c r="C2" i="1"/>
  <c r="C18" i="3"/>
  <c r="D18" i="3"/>
  <c r="E18" i="3"/>
  <c r="F18" i="3"/>
  <c r="G18" i="3"/>
  <c r="C86" i="3"/>
  <c r="C87" i="3" s="1"/>
  <c r="D86" i="3"/>
  <c r="D87" i="3" s="1"/>
  <c r="E86" i="3"/>
  <c r="E87" i="3" s="1"/>
  <c r="F86" i="3"/>
  <c r="F87" i="3" s="1"/>
  <c r="G86" i="3"/>
  <c r="G87" i="3" s="1"/>
  <c r="D5" i="1" l="1"/>
  <c r="D7" i="1" s="1"/>
  <c r="E5" i="1"/>
  <c r="E7" i="1" s="1"/>
  <c r="F5" i="1"/>
  <c r="F7" i="1" s="1"/>
  <c r="F10" i="1" s="1"/>
  <c r="F11" i="1" s="1"/>
  <c r="J88" i="3"/>
  <c r="D23" i="3"/>
  <c r="N88" i="3"/>
  <c r="G9" i="1" s="1"/>
  <c r="G10" i="1" s="1"/>
  <c r="G11" i="1" s="1"/>
  <c r="E14" i="1" s="1"/>
  <c r="E15" i="1" s="1"/>
  <c r="E16" i="1" s="1"/>
  <c r="M88" i="3"/>
  <c r="F9" i="1" s="1"/>
  <c r="K88" i="3"/>
  <c r="D9" i="1" s="1"/>
  <c r="D10" i="1" s="1"/>
  <c r="D11" i="1" s="1"/>
  <c r="C23" i="3"/>
  <c r="G23" i="3"/>
  <c r="F23" i="3"/>
  <c r="E23" i="3"/>
  <c r="H15" i="1" l="1"/>
  <c r="E9" i="1"/>
  <c r="E10" i="1" s="1"/>
  <c r="E11" i="1" s="1"/>
</calcChain>
</file>

<file path=xl/sharedStrings.xml><?xml version="1.0" encoding="utf-8"?>
<sst xmlns="http://schemas.openxmlformats.org/spreadsheetml/2006/main" count="345" uniqueCount="190">
  <si>
    <t>-</t>
  </si>
  <si>
    <t>Total shareholders' equity</t>
  </si>
  <si>
    <t>Retained earnings (accumulated deficit)</t>
  </si>
  <si>
    <t>Accumulated other comprehensive income (loss)</t>
  </si>
  <si>
    <t>Treasury stock, at cost</t>
  </si>
  <si>
    <t>Additional paid-in capital</t>
  </si>
  <si>
    <t>Common stock</t>
  </si>
  <si>
    <t>Total liabilities</t>
  </si>
  <si>
    <t>Other</t>
  </si>
  <si>
    <t>Other long-term liabilities</t>
  </si>
  <si>
    <t>Employee benefits liability</t>
  </si>
  <si>
    <t>Deferred income tax liability</t>
  </si>
  <si>
    <t>Licenses payable</t>
  </si>
  <si>
    <t>Deferred revenue</t>
  </si>
  <si>
    <t>Deferred income tax</t>
  </si>
  <si>
    <t>Income tax payable</t>
  </si>
  <si>
    <t>Long-term operating lease liabilities</t>
  </si>
  <si>
    <t>Long-term debt</t>
  </si>
  <si>
    <t>Less: short-term portion</t>
  </si>
  <si>
    <t>Unamortized debt discount &amp; issuance costs</t>
  </si>
  <si>
    <t>Notes</t>
  </si>
  <si>
    <t>Total current liabilities</t>
  </si>
  <si>
    <t>Short-term debt</t>
  </si>
  <si>
    <t>Accrued &amp; other current liabilities</t>
  </si>
  <si>
    <t>Other accrued &amp; other current liabilities</t>
  </si>
  <si>
    <t>Other accrued liabilities</t>
  </si>
  <si>
    <t>Warranty accrual</t>
  </si>
  <si>
    <t>Professional service fees</t>
  </si>
  <si>
    <t>Product warranty &amp; return provisions</t>
  </si>
  <si>
    <t>Taxes payable</t>
  </si>
  <si>
    <t>Coupon interest on debt obligations</t>
  </si>
  <si>
    <t>Operating lease liabilities</t>
  </si>
  <si>
    <t>Licenses &amp; royalties</t>
  </si>
  <si>
    <t>Excess inventory purchase obligations</t>
  </si>
  <si>
    <t xml:space="preserve">Accrued payroll &amp; related expenses </t>
  </si>
  <si>
    <t>Customer program accruals</t>
  </si>
  <si>
    <t>Accounts payable</t>
  </si>
  <si>
    <t>Total assets</t>
  </si>
  <si>
    <t>Other assets</t>
  </si>
  <si>
    <t>Investment in non-affiliated entities</t>
  </si>
  <si>
    <t>Prepaid royalties</t>
  </si>
  <si>
    <t>Advanced consideration for acquisition</t>
  </si>
  <si>
    <t>Prepaid supply agreements</t>
  </si>
  <si>
    <t>Deferred income tax assets</t>
  </si>
  <si>
    <t>Intangible assets, net</t>
  </si>
  <si>
    <t>Goodwill</t>
  </si>
  <si>
    <t>Operating lease assets</t>
  </si>
  <si>
    <t>Property &amp; equipment, net</t>
  </si>
  <si>
    <t>Accumulated depreciation &amp; amortization - property &amp; equipment</t>
  </si>
  <si>
    <t>Total property &amp; equipment, gross</t>
  </si>
  <si>
    <t>Construction in process</t>
  </si>
  <si>
    <t>Office furniture &amp; equipment</t>
  </si>
  <si>
    <t>Software &amp; licenses</t>
  </si>
  <si>
    <t>Leasehold improvements</t>
  </si>
  <si>
    <t>Computer equipment</t>
  </si>
  <si>
    <t>Test equipment</t>
  </si>
  <si>
    <t>Building</t>
  </si>
  <si>
    <t>Equipment, compute hardware, &amp; software</t>
  </si>
  <si>
    <t>Buildings, leasehold improvements, &amp; furniture</t>
  </si>
  <si>
    <t>Land</t>
  </si>
  <si>
    <t>Total current assets</t>
  </si>
  <si>
    <t>Prepaid expenses &amp; other current assets</t>
  </si>
  <si>
    <t>Inventories</t>
  </si>
  <si>
    <t>Finished goods</t>
  </si>
  <si>
    <t>Work in-process</t>
  </si>
  <si>
    <t>Raw materials</t>
  </si>
  <si>
    <t>Accounts receivable, net</t>
  </si>
  <si>
    <t>Less allowances</t>
  </si>
  <si>
    <t>Accounts receivable, gross</t>
  </si>
  <si>
    <t>Marketable securities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</si>
  <si>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</si>
  <si>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</si>
  <si>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</si>
  <si>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</si>
  <si>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</si>
  <si>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</si>
  <si>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</si>
  <si>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</si>
  <si>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</si>
  <si>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01/26/2020</t>
  </si>
  <si>
    <t>01/31/2021</t>
  </si>
  <si>
    <t>01/30/2022</t>
  </si>
  <si>
    <t>01/29/2023</t>
  </si>
  <si>
    <t>01/28/2024</t>
  </si>
  <si>
    <t>Report Date</t>
  </si>
  <si>
    <t xml:space="preserve">As Reported Annual Balance Sheet </t>
  </si>
  <si>
    <t>NVIDIA Corp (NMS: NVDA)</t>
  </si>
  <si>
    <t>Powered by Clearbit</t>
  </si>
  <si>
    <t>Cash paid for interest</t>
  </si>
  <si>
    <t>Cash paid (received) for income taxes, net</t>
  </si>
  <si>
    <t>Cash &amp; cash equivalents at end of period</t>
  </si>
  <si>
    <t>Cash &amp; cash equivalents at beginning of period</t>
  </si>
  <si>
    <t>Change in cash &amp; cash equivalents</t>
  </si>
  <si>
    <t>Net cash flows from financing activities</t>
  </si>
  <si>
    <t>x</t>
  </si>
  <si>
    <t>Other financing activities</t>
  </si>
  <si>
    <t>Retirement of common stock</t>
  </si>
  <si>
    <t>Net proceeds (payments) related to employee stock plans</t>
  </si>
  <si>
    <t>Principal payments on property &amp; equipment</t>
  </si>
  <si>
    <t>Dividends paid</t>
  </si>
  <si>
    <t>Repayment of debt</t>
  </si>
  <si>
    <t>Payments related to tax on restricted stock units</t>
  </si>
  <si>
    <t>Proceeds related to employee stock plans</t>
  </si>
  <si>
    <t>Payments related to repurchases of common stock</t>
  </si>
  <si>
    <t>Issuance of debt, net of issuance costs</t>
  </si>
  <si>
    <t>Net cash flows from investing activities</t>
  </si>
  <si>
    <t>Investment in non-affiliates</t>
  </si>
  <si>
    <t>Investments &amp; other, net</t>
  </si>
  <si>
    <t>Acquisitions, net of cash acquired</t>
  </si>
  <si>
    <t>Purchases related to property &amp; equipment &amp; intangible assets</t>
  </si>
  <si>
    <t>Purchases of marketable securities</t>
  </si>
  <si>
    <t>Proceeds from sales &amp; maturities of marketable securities</t>
  </si>
  <si>
    <t>Proceeds from sales of marketable securities</t>
  </si>
  <si>
    <t>Proceeds from maturities of marketable securities</t>
  </si>
  <si>
    <t>Net cash flows from operating activities</t>
  </si>
  <si>
    <t>Accrued liabilities</t>
  </si>
  <si>
    <t>Prepaid expenses &amp; other assets</t>
  </si>
  <si>
    <t>Prepaid income taxes</t>
  </si>
  <si>
    <t>Accounts receivable</t>
  </si>
  <si>
    <t>Other adjustments</t>
  </si>
  <si>
    <t>Losses (gains) on investments in non-affiliates, net</t>
  </si>
  <si>
    <t>Deferred income taxes</t>
  </si>
  <si>
    <t>Acquisition termination cost</t>
  </si>
  <si>
    <t>Depreciation &amp; amortization</t>
  </si>
  <si>
    <t>Stock-based compensation expense</t>
  </si>
  <si>
    <t>Net income (loss)</t>
  </si>
  <si>
    <t xml:space="preserve">As Reported Annual Cash Flow </t>
  </si>
  <si>
    <t>Retirement of treasury stock</t>
  </si>
  <si>
    <t>Share repurchase</t>
  </si>
  <si>
    <t>Cash dividends declared &amp; paid</t>
  </si>
  <si>
    <t>Previous retained earnings (accumulated deficit)</t>
  </si>
  <si>
    <t xml:space="preserve">As Reported Annual Retained Earnings </t>
  </si>
  <si>
    <t>Number of common stockholders</t>
  </si>
  <si>
    <t>Total number of employees</t>
  </si>
  <si>
    <t>Full-Time Employees (Period End)</t>
  </si>
  <si>
    <t>Cash dividends declared &amp; paid per common share</t>
  </si>
  <si>
    <t>Net income (loss) per share - diluted</t>
  </si>
  <si>
    <t>Income (loss) per share - continuing operations - diluted</t>
  </si>
  <si>
    <t>Net income (loss) per share - basic</t>
  </si>
  <si>
    <t>Income (loss) per share - continuing operations - basic</t>
  </si>
  <si>
    <t>Year end shares outstanding</t>
  </si>
  <si>
    <t>Weighted average shares outstanding - diluted</t>
  </si>
  <si>
    <t>Weighted average shares outstanding - basic</t>
  </si>
  <si>
    <t>Income tax expense (benefit)</t>
  </si>
  <si>
    <t>Total deferred income tax expense (benefit)</t>
  </si>
  <si>
    <t>Deferred income tax expense (benefit) - foreign</t>
  </si>
  <si>
    <t>Deferred income tax expense (benefit) - state</t>
  </si>
  <si>
    <t>Deferred income tax expense (benefit) - federal</t>
  </si>
  <si>
    <t>Total current income tax expense (benefit)</t>
  </si>
  <si>
    <t>Current income tax expense (benefit) - foreign</t>
  </si>
  <si>
    <t>Current income tax expense (benefit) - state</t>
  </si>
  <si>
    <t>Current income tax expense (benefit) - federal</t>
  </si>
  <si>
    <t>Income (loss) before income tax</t>
  </si>
  <si>
    <t>Income (loss) before income tax - foreign</t>
  </si>
  <si>
    <t>Income (loss) before income tax - United States</t>
  </si>
  <si>
    <t>Total other income (expense)</t>
  </si>
  <si>
    <t>Other income (expense), net</t>
  </si>
  <si>
    <t>Interest expense</t>
  </si>
  <si>
    <t>Interest income</t>
  </si>
  <si>
    <t>Income (loss) from operations</t>
  </si>
  <si>
    <t>Total operating expenses</t>
  </si>
  <si>
    <t>Sales, general &amp; administrative expenses</t>
  </si>
  <si>
    <t>Research &amp; development expenses</t>
  </si>
  <si>
    <t>Gross profit (loss)</t>
  </si>
  <si>
    <t>Cost of revenue</t>
  </si>
  <si>
    <t>Revenue</t>
  </si>
  <si>
    <t xml:space="preserve">As Reported Annual Income Statement </t>
  </si>
  <si>
    <t>Balance Check</t>
  </si>
  <si>
    <t>EBIT</t>
  </si>
  <si>
    <t>Taxes</t>
  </si>
  <si>
    <t>D&amp;A</t>
  </si>
  <si>
    <t>CAPEX</t>
  </si>
  <si>
    <t>Change in NWC</t>
  </si>
  <si>
    <t>NWC</t>
  </si>
  <si>
    <t>TV</t>
  </si>
  <si>
    <t>s</t>
  </si>
  <si>
    <t>Computer &amp; Networking</t>
  </si>
  <si>
    <t>DCAI</t>
  </si>
  <si>
    <t>Graphics</t>
  </si>
  <si>
    <t>CCG</t>
  </si>
  <si>
    <t>DGX</t>
  </si>
  <si>
    <t>Deep learning</t>
  </si>
  <si>
    <t>HGX</t>
  </si>
  <si>
    <t>Hyperscale and data center</t>
  </si>
  <si>
    <t>EGX</t>
  </si>
  <si>
    <t>Edge computing</t>
  </si>
  <si>
    <t>IGX</t>
  </si>
  <si>
    <t>High-precision AI</t>
  </si>
  <si>
    <t>AGX</t>
  </si>
  <si>
    <t>Autonomous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</si>
</sst>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 val="singleAccounting"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43" fontId="1" fillId="0" borderId="0" xfId="2" applyFont="1"/>
    <xf numFmtId="43" fontId="1" fillId="0" borderId="0" xfId="2" applyFont="1" applyAlignment="1">
      <alignment horizontal="right"/>
    </xf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right" vertical="top" wrapText="1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right" vertical="top" wrapText="1"/>
    </xf>
    <xf numFmtId="43" fontId="5" fillId="0" borderId="0" xfId="2" applyFont="1"/>
    <xf numFmtId="43" fontId="5" fillId="0" borderId="0" xfId="1" applyNumberFormat="1" applyFont="1"/>
    <xf numFmtId="0" fontId="4" fillId="0" borderId="0" xfId="1" applyFont="1" applyAlignment="1">
      <alignment horizontal="left" indent="1"/>
    </xf>
    <xf numFmtId="0" fontId="4" fillId="0" borderId="0" xfId="1" applyFont="1" applyAlignment="1">
      <alignment horizontal="left" indent="2"/>
    </xf>
    <xf numFmtId="0" fontId="5" fillId="0" borderId="0" xfId="1" applyFont="1"/>
    <xf numFmtId="43" fontId="4" fillId="0" borderId="0" xfId="2" applyFont="1"/>
    <xf numFmtId="43" fontId="6" fillId="0" borderId="0" xfId="2" applyFont="1"/>
    <xf numFmtId="0" fontId="7" fillId="0" borderId="0" xfId="1" applyFont="1" applyAlignment="1">
      <alignment horizontal="left"/>
    </xf>
    <xf numFmtId="43" fontId="5" fillId="0" borderId="0" xfId="2" applyFont="1" applyAlignment="1">
      <alignment horizontal="right"/>
    </xf>
    <xf numFmtId="43" fontId="8" fillId="0" borderId="0" xfId="2" applyFont="1"/>
    <xf numFmtId="43" fontId="8" fillId="0" borderId="0" xfId="2" applyFont="1" applyAlignment="1">
      <alignment horizontal="right"/>
    </xf>
    <xf numFmtId="43" fontId="0" fillId="0" borderId="0" xfId="0" applyNumberFormat="1"/>
    <xf numFmtId="43" fontId="4" fillId="0" borderId="0" xfId="1" applyNumberFormat="1" applyFont="1"/>
    <xf numFmtId="43" fontId="0" fillId="0" borderId="0" xfId="3" applyFont="1"/>
    <xf numFmtId="43" fontId="9" fillId="0" borderId="0" xfId="3" applyFont="1"/>
    <xf numFmtId="43" fontId="1" fillId="0" borderId="0" xfId="3" applyFont="1"/>
    <xf numFmtId="0" fontId="4" fillId="0" borderId="0" xfId="1" applyFont="1" applyAlignment="1">
      <alignment horizontal="left" vertical="top"/>
    </xf>
  </cellXfs>
  <cellStyles count="4">
    <cellStyle name="Comma" xfId="3" builtinId="3"/>
    <cellStyle name="Comma 2" xfId="2" xr:uid="{77DDDC50-9597-44DE-BAB3-14E269649892}"/>
    <cellStyle name="Normal" xfId="0" builtinId="0"/>
    <cellStyle name="Normal 2" xfId="1" xr:uid="{0A414BF7-F56B-4B9A-8BB2-81B613AFD5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AF0A8C-A271-42E4-9EE8-AE681C9C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762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28"/>
  <sheetViews>
    <sheetView workbookViewId="0">
      <selection activeCell="F28" sqref="F28"/>
    </sheetView>
  </sheetViews>
  <sheetFormatPr defaultRowHeight="15" x14ac:dyDescent="0.25"/>
  <cols>
    <col min="1" max="1" width="1.7109375" customWidth="1"/>
    <col min="3" max="3" width="14" bestFit="1" customWidth="1"/>
    <col min="4" max="4" width="14.28515625" bestFit="1" customWidth="1"/>
    <col min="5" max="5" width="15.28515625" bestFit="1" customWidth="1"/>
    <col min="6" max="6" width="14" bestFit="1" customWidth="1"/>
    <col min="7" max="7" width="14.28515625" bestFit="1" customWidth="1"/>
    <col min="8" max="8" width="12" bestFit="1" customWidth="1"/>
    <col min="9" max="9" width="13.28515625" bestFit="1" customWidth="1"/>
  </cols>
  <sheetData>
    <row r="2" spans="2:9" x14ac:dyDescent="0.25">
      <c r="B2" t="s">
        <v>165</v>
      </c>
      <c r="C2" s="23">
        <f>+'Financial Statement'!C97</f>
        <v>10918000</v>
      </c>
      <c r="D2" s="23">
        <f>+'Financial Statement'!D97</f>
        <v>16675000</v>
      </c>
      <c r="E2" s="23">
        <f>+'Financial Statement'!E97</f>
        <v>26914000</v>
      </c>
      <c r="F2" s="23">
        <f>+'Financial Statement'!F97</f>
        <v>26974000</v>
      </c>
      <c r="G2" s="23">
        <f>+'Financial Statement'!G97</f>
        <v>60922000</v>
      </c>
      <c r="H2" s="23"/>
    </row>
    <row r="3" spans="2:9" x14ac:dyDescent="0.25">
      <c r="B3" t="s">
        <v>168</v>
      </c>
      <c r="C3" s="23">
        <f>+'Financial Statement'!C104</f>
        <v>2846000</v>
      </c>
      <c r="D3" s="23">
        <f>+'Financial Statement'!D104</f>
        <v>4532000</v>
      </c>
      <c r="E3" s="23">
        <f>+'Financial Statement'!E104</f>
        <v>10041000</v>
      </c>
      <c r="F3" s="23">
        <f>+'Financial Statement'!F104</f>
        <v>4224000</v>
      </c>
      <c r="G3" s="23">
        <f>+'Financial Statement'!G104</f>
        <v>32972000</v>
      </c>
    </row>
    <row r="4" spans="2:9" x14ac:dyDescent="0.25">
      <c r="B4" t="s">
        <v>169</v>
      </c>
      <c r="C4" s="23">
        <f>-+'Financial Statement'!C120</f>
        <v>-174000</v>
      </c>
      <c r="D4" s="23">
        <f>-+'Financial Statement'!D120</f>
        <v>-77000</v>
      </c>
      <c r="E4" s="23">
        <f>-+'Financial Statement'!E120</f>
        <v>-189000</v>
      </c>
      <c r="F4" s="23">
        <f>-+'Financial Statement'!F120</f>
        <v>187000</v>
      </c>
      <c r="G4" s="23">
        <f>-+'Financial Statement'!G120</f>
        <v>-4058000</v>
      </c>
    </row>
    <row r="5" spans="2:9" x14ac:dyDescent="0.25">
      <c r="C5" s="23">
        <f>+C3+C4</f>
        <v>2672000</v>
      </c>
      <c r="D5" s="23">
        <f t="shared" ref="D5:G5" si="0">+D3+D4</f>
        <v>4455000</v>
      </c>
      <c r="E5" s="23">
        <f t="shared" si="0"/>
        <v>9852000</v>
      </c>
      <c r="F5" s="23">
        <f t="shared" si="0"/>
        <v>4411000</v>
      </c>
      <c r="G5" s="23">
        <f t="shared" si="0"/>
        <v>28914000</v>
      </c>
    </row>
    <row r="6" spans="2:9" x14ac:dyDescent="0.25">
      <c r="B6" t="s">
        <v>170</v>
      </c>
      <c r="C6" s="23">
        <f>+'Financial Statement'!C154</f>
        <v>381000</v>
      </c>
      <c r="D6" s="23">
        <f>+'Financial Statement'!D154</f>
        <v>1098000</v>
      </c>
      <c r="E6" s="23">
        <f>+'Financial Statement'!E154</f>
        <v>1174000</v>
      </c>
      <c r="F6" s="23">
        <f>+'Financial Statement'!F154</f>
        <v>1544000</v>
      </c>
      <c r="G6" s="23">
        <f>+'Financial Statement'!G154</f>
        <v>1508000</v>
      </c>
    </row>
    <row r="7" spans="2:9" x14ac:dyDescent="0.25">
      <c r="C7" s="23">
        <f>+C5+C6</f>
        <v>3053000</v>
      </c>
      <c r="D7" s="23">
        <f t="shared" ref="D7:G7" si="1">+D5-D6</f>
        <v>3357000</v>
      </c>
      <c r="E7" s="23">
        <f t="shared" si="1"/>
        <v>8678000</v>
      </c>
      <c r="F7" s="23">
        <f t="shared" si="1"/>
        <v>2867000</v>
      </c>
      <c r="G7" s="23">
        <f t="shared" si="1"/>
        <v>27406000</v>
      </c>
    </row>
    <row r="8" spans="2:9" x14ac:dyDescent="0.25">
      <c r="B8" t="s">
        <v>171</v>
      </c>
      <c r="C8" s="23">
        <f>+'Financial Statement'!C177</f>
        <v>6145000</v>
      </c>
      <c r="D8" s="23">
        <f>+'Financial Statement'!D177</f>
        <v>-19675000</v>
      </c>
      <c r="E8" s="23">
        <f>+'Financial Statement'!E177</f>
        <v>-9830000</v>
      </c>
      <c r="F8" s="23">
        <f>+'Financial Statement'!F177</f>
        <v>7375000</v>
      </c>
      <c r="G8" s="23">
        <f>+'Financial Statement'!G177</f>
        <v>-10566000</v>
      </c>
    </row>
    <row r="9" spans="2:9" x14ac:dyDescent="0.25">
      <c r="B9" t="s">
        <v>172</v>
      </c>
      <c r="D9" s="23">
        <f>+'Financial Statement'!K88-'Financial Statement'!J88</f>
        <v>2133000</v>
      </c>
      <c r="E9" s="23">
        <f>+'Financial Statement'!L88-'Financial Statement'!K88</f>
        <v>-1068000</v>
      </c>
      <c r="F9" s="23">
        <f>+'Financial Statement'!M88-'Financial Statement'!L88</f>
        <v>1964000</v>
      </c>
      <c r="G9" s="23">
        <f>+'Financial Statement'!N88-'Financial Statement'!M88</f>
        <v>11628000</v>
      </c>
    </row>
    <row r="10" spans="2:9" x14ac:dyDescent="0.25">
      <c r="C10" s="23">
        <f>+C7-C8-C9</f>
        <v>-3092000</v>
      </c>
      <c r="D10" s="23">
        <f t="shared" ref="D10:G10" si="2">+D7-D8-D9</f>
        <v>20899000</v>
      </c>
      <c r="E10" s="23">
        <f t="shared" si="2"/>
        <v>19576000</v>
      </c>
      <c r="F10" s="23">
        <f t="shared" si="2"/>
        <v>-6472000</v>
      </c>
      <c r="G10" s="23">
        <f t="shared" si="2"/>
        <v>26344000</v>
      </c>
    </row>
    <row r="11" spans="2:9" x14ac:dyDescent="0.25">
      <c r="C11" s="26">
        <f>+C10/(1.13)^C12</f>
        <v>-2736283.1858407082</v>
      </c>
      <c r="D11" s="26">
        <f t="shared" ref="D11:G11" si="3">+D10/(1.13)^D12</f>
        <v>18494690.265486728</v>
      </c>
      <c r="E11" s="26">
        <f t="shared" si="3"/>
        <v>15330879.473725433</v>
      </c>
      <c r="F11" s="26">
        <f t="shared" si="3"/>
        <v>-4485420.6502612466</v>
      </c>
      <c r="G11" s="26">
        <f t="shared" si="3"/>
        <v>16157268.561985504</v>
      </c>
      <c r="I11" s="23">
        <f>+'Financial Statement'!G124</f>
        <v>2464000</v>
      </c>
    </row>
    <row r="12" spans="2:9" x14ac:dyDescent="0.25">
      <c r="C12">
        <v>1</v>
      </c>
      <c r="D12">
        <v>1</v>
      </c>
      <c r="E12">
        <v>2</v>
      </c>
      <c r="F12">
        <v>3</v>
      </c>
      <c r="G12">
        <v>4</v>
      </c>
    </row>
    <row r="14" spans="2:9" x14ac:dyDescent="0.25">
      <c r="E14" s="25">
        <f>+G11</f>
        <v>16157268.561985504</v>
      </c>
    </row>
    <row r="15" spans="2:9" x14ac:dyDescent="0.25">
      <c r="D15" t="s">
        <v>174</v>
      </c>
      <c r="E15" s="27">
        <f>+E14/0.02</f>
        <v>807863428.09927523</v>
      </c>
      <c r="H15">
        <f>+SUM(C11:G11,E16)/I11</f>
        <v>195.30723904080904</v>
      </c>
    </row>
    <row r="16" spans="2:9" x14ac:dyDescent="0.25">
      <c r="E16" s="26">
        <f>+E15/(1.13)^5</f>
        <v>438475902.53145778</v>
      </c>
    </row>
    <row r="28" spans="25:25" x14ac:dyDescent="0.25">
      <c r="Y28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0D3-CD96-4190-8EAD-9B6ACEE15CA7}">
  <dimension ref="A4:N193"/>
  <sheetViews>
    <sheetView showGridLines="0" tabSelected="1" topLeftCell="A80" zoomScaleNormal="100" workbookViewId="0">
      <selection activeCell="I102" sqref="I102"/>
    </sheetView>
  </sheetViews>
  <sheetFormatPr defaultRowHeight="15" outlineLevelRow="1" x14ac:dyDescent="0.25"/>
  <cols>
    <col min="1" max="1" width="9.140625" style="3"/>
    <col min="2" max="2" width="50" style="4" customWidth="1"/>
    <col min="3" max="3" width="15.140625" style="4" bestFit="1" customWidth="1"/>
    <col min="4" max="6" width="15.85546875" style="4" bestFit="1" customWidth="1"/>
    <col min="7" max="7" width="15.140625" style="4" bestFit="1" customWidth="1"/>
    <col min="8" max="9" width="12" style="4" customWidth="1"/>
    <col min="10" max="13" width="13.28515625" style="4" bestFit="1" customWidth="1"/>
    <col min="14" max="14" width="14.28515625" style="4" bestFit="1" customWidth="1"/>
    <col min="15" max="201" width="12" style="4" customWidth="1"/>
    <col min="202" max="16384" width="9.140625" style="4"/>
  </cols>
  <sheetData>
    <row r="4" spans="1:12" x14ac:dyDescent="0.25">
      <c r="B4" s="5" t="s">
        <v>87</v>
      </c>
    </row>
    <row r="5" spans="1:12" x14ac:dyDescent="0.25">
      <c r="B5" s="6" t="s">
        <v>86</v>
      </c>
    </row>
    <row r="7" spans="1:12" x14ac:dyDescent="0.25">
      <c r="B7" s="7" t="s">
        <v>85</v>
      </c>
    </row>
    <row r="8" spans="1:12" x14ac:dyDescent="0.25">
      <c r="B8" s="8" t="s">
        <v>84</v>
      </c>
      <c r="C8" s="9" t="s">
        <v>79</v>
      </c>
      <c r="D8" s="9" t="s">
        <v>80</v>
      </c>
      <c r="E8" s="9" t="s">
        <v>81</v>
      </c>
      <c r="F8" s="9" t="s">
        <v>82</v>
      </c>
      <c r="G8" s="9" t="s">
        <v>83</v>
      </c>
      <c r="J8" s="8"/>
      <c r="L8" s="8"/>
    </row>
    <row r="9" spans="1:12" hidden="1" outlineLevel="1" x14ac:dyDescent="0.25">
      <c r="B9" s="8" t="s">
        <v>78</v>
      </c>
      <c r="C9" s="9" t="s">
        <v>77</v>
      </c>
      <c r="D9" s="9" t="s">
        <v>77</v>
      </c>
      <c r="E9" s="9" t="s">
        <v>77</v>
      </c>
      <c r="F9" s="9" t="s">
        <v>77</v>
      </c>
      <c r="G9" s="9" t="s">
        <v>77</v>
      </c>
      <c r="J9" s="8"/>
      <c r="L9" s="8"/>
    </row>
    <row r="10" spans="1:12" hidden="1" outlineLevel="1" x14ac:dyDescent="0.25">
      <c r="B10" s="8" t="s">
        <v>76</v>
      </c>
      <c r="C10" s="9" t="s">
        <v>75</v>
      </c>
      <c r="D10" s="9" t="s">
        <v>75</v>
      </c>
      <c r="E10" s="9" t="s">
        <v>75</v>
      </c>
      <c r="F10" s="9" t="s">
        <v>75</v>
      </c>
      <c r="G10" s="9" t="s">
        <v>75</v>
      </c>
      <c r="J10" s="8"/>
      <c r="L10" s="8"/>
    </row>
    <row r="11" spans="1:12" hidden="1" outlineLevel="1" x14ac:dyDescent="0.25">
      <c r="B11" s="8" t="s">
        <v>74</v>
      </c>
      <c r="C11" s="9" t="s">
        <v>73</v>
      </c>
      <c r="D11" s="9" t="s">
        <v>73</v>
      </c>
      <c r="E11" s="9" t="s">
        <v>73</v>
      </c>
      <c r="F11" s="9" t="s">
        <v>73</v>
      </c>
      <c r="G11" s="9" t="s">
        <v>73</v>
      </c>
      <c r="J11" s="8"/>
      <c r="L11" s="8"/>
    </row>
    <row r="12" spans="1:12" ht="15.75" collapsed="1" thickBot="1" x14ac:dyDescent="0.3">
      <c r="B12" s="10" t="s">
        <v>72</v>
      </c>
      <c r="C12" s="11" t="s">
        <v>71</v>
      </c>
      <c r="D12" s="11" t="s">
        <v>71</v>
      </c>
      <c r="E12" s="11" t="s">
        <v>71</v>
      </c>
      <c r="F12" s="11" t="s">
        <v>71</v>
      </c>
      <c r="G12" s="11" t="s">
        <v>71</v>
      </c>
      <c r="J12" s="8"/>
      <c r="L12" s="8"/>
    </row>
    <row r="13" spans="1:12" x14ac:dyDescent="0.25">
      <c r="A13" s="3" t="s">
        <v>94</v>
      </c>
      <c r="B13" s="6" t="s">
        <v>70</v>
      </c>
      <c r="C13" s="12">
        <v>10896000</v>
      </c>
      <c r="D13" s="12">
        <v>847000</v>
      </c>
      <c r="E13" s="12">
        <v>1990000</v>
      </c>
      <c r="F13" s="12">
        <v>3389000</v>
      </c>
      <c r="G13" s="12">
        <v>7280000</v>
      </c>
      <c r="J13" s="5"/>
      <c r="L13" s="5"/>
    </row>
    <row r="14" spans="1:12" x14ac:dyDescent="0.25">
      <c r="B14" s="5" t="s">
        <v>69</v>
      </c>
      <c r="C14" s="1">
        <v>1000</v>
      </c>
      <c r="D14" s="1">
        <v>10714000</v>
      </c>
      <c r="E14" s="1">
        <v>19218000</v>
      </c>
      <c r="F14" s="1">
        <v>9907000</v>
      </c>
      <c r="G14" s="1">
        <v>18704000</v>
      </c>
      <c r="J14" s="5"/>
      <c r="L14" s="5"/>
    </row>
    <row r="15" spans="1:12" x14ac:dyDescent="0.25">
      <c r="B15" s="6" t="s">
        <v>66</v>
      </c>
      <c r="C15" s="13">
        <f>+C16-C17</f>
        <v>1657000</v>
      </c>
      <c r="D15" s="13">
        <f t="shared" ref="D15:G15" si="0">+D16-D17</f>
        <v>2429000</v>
      </c>
      <c r="E15" s="13">
        <f t="shared" si="0"/>
        <v>0</v>
      </c>
      <c r="F15" s="13">
        <f t="shared" si="0"/>
        <v>0</v>
      </c>
      <c r="G15" s="13">
        <f t="shared" si="0"/>
        <v>9999000</v>
      </c>
      <c r="J15" s="5"/>
      <c r="L15" s="5"/>
    </row>
    <row r="16" spans="1:12" x14ac:dyDescent="0.25">
      <c r="B16" s="14" t="s">
        <v>68</v>
      </c>
      <c r="C16" s="1">
        <v>1668000</v>
      </c>
      <c r="D16" s="1">
        <v>2450000</v>
      </c>
      <c r="E16" s="2">
        <v>0</v>
      </c>
      <c r="F16" s="2">
        <v>0</v>
      </c>
      <c r="G16" s="1">
        <v>10003000</v>
      </c>
      <c r="J16" s="5"/>
      <c r="L16" s="5"/>
    </row>
    <row r="17" spans="1:12" x14ac:dyDescent="0.25">
      <c r="B17" s="14" t="s">
        <v>67</v>
      </c>
      <c r="C17" s="1">
        <v>11000</v>
      </c>
      <c r="D17" s="1">
        <v>21000</v>
      </c>
      <c r="E17" s="2">
        <v>0</v>
      </c>
      <c r="F17" s="2">
        <v>0</v>
      </c>
      <c r="G17" s="1">
        <v>4000</v>
      </c>
      <c r="H17" s="15"/>
      <c r="J17" s="5"/>
      <c r="L17" s="5"/>
    </row>
    <row r="18" spans="1:12" x14ac:dyDescent="0.25">
      <c r="B18" s="16" t="s">
        <v>62</v>
      </c>
      <c r="C18" s="13">
        <f>+SUM(C19:C21)</f>
        <v>979000</v>
      </c>
      <c r="D18" s="13">
        <f>+SUM(D19:D21)</f>
        <v>1826000</v>
      </c>
      <c r="E18" s="13">
        <f>+SUM(E19:E21)</f>
        <v>2605000</v>
      </c>
      <c r="F18" s="13">
        <f>+SUM(F19:F21)</f>
        <v>5159000</v>
      </c>
      <c r="G18" s="13">
        <f>+SUM(G19:G21)</f>
        <v>5282000</v>
      </c>
      <c r="J18" s="5"/>
      <c r="L18" s="5"/>
    </row>
    <row r="19" spans="1:12" x14ac:dyDescent="0.25">
      <c r="B19" s="14" t="s">
        <v>65</v>
      </c>
      <c r="C19" s="1">
        <v>249000</v>
      </c>
      <c r="D19" s="1">
        <v>632000</v>
      </c>
      <c r="E19" s="1">
        <v>791000</v>
      </c>
      <c r="F19" s="1">
        <v>2430000</v>
      </c>
      <c r="G19" s="1">
        <v>1719000</v>
      </c>
      <c r="J19" s="5"/>
      <c r="L19" s="5"/>
    </row>
    <row r="20" spans="1:12" x14ac:dyDescent="0.25">
      <c r="B20" s="14" t="s">
        <v>64</v>
      </c>
      <c r="C20" s="1">
        <v>265000</v>
      </c>
      <c r="D20" s="1">
        <v>457000</v>
      </c>
      <c r="E20" s="1">
        <v>692000</v>
      </c>
      <c r="F20" s="1">
        <v>466000</v>
      </c>
      <c r="G20" s="1">
        <v>1505000</v>
      </c>
      <c r="J20" s="5"/>
      <c r="L20" s="5"/>
    </row>
    <row r="21" spans="1:12" x14ac:dyDescent="0.25">
      <c r="B21" s="14" t="s">
        <v>63</v>
      </c>
      <c r="C21" s="17">
        <v>465000</v>
      </c>
      <c r="D21" s="17">
        <v>737000</v>
      </c>
      <c r="E21" s="17">
        <v>1122000</v>
      </c>
      <c r="F21" s="17">
        <v>2263000</v>
      </c>
      <c r="G21" s="17">
        <v>2058000</v>
      </c>
      <c r="J21" s="5"/>
      <c r="L21" s="5"/>
    </row>
    <row r="22" spans="1:12" x14ac:dyDescent="0.25">
      <c r="B22" s="6" t="s">
        <v>61</v>
      </c>
      <c r="C22" s="12">
        <v>157000</v>
      </c>
      <c r="D22" s="12">
        <v>239000</v>
      </c>
      <c r="E22" s="12">
        <v>366000</v>
      </c>
      <c r="F22" s="12">
        <v>791000</v>
      </c>
      <c r="G22" s="12">
        <v>3080000</v>
      </c>
      <c r="J22" s="5"/>
      <c r="L22" s="5"/>
    </row>
    <row r="23" spans="1:12" x14ac:dyDescent="0.25">
      <c r="A23" s="3" t="s">
        <v>94</v>
      </c>
      <c r="B23" s="6" t="s">
        <v>60</v>
      </c>
      <c r="C23" s="12">
        <f>+C13+C14+C15+C18+C22</f>
        <v>13690000</v>
      </c>
      <c r="D23" s="12">
        <f>+D13+D14+D15+D18+D22</f>
        <v>16055000</v>
      </c>
      <c r="E23" s="12">
        <f>+E13+E14+E15+E18+E22</f>
        <v>24179000</v>
      </c>
      <c r="F23" s="12">
        <f>+F13+F14+F15+F18+F22</f>
        <v>19246000</v>
      </c>
      <c r="G23" s="12">
        <f>+G13+G14+G15+G18+G22</f>
        <v>44345000</v>
      </c>
      <c r="J23" s="5"/>
      <c r="L23" s="5"/>
    </row>
    <row r="24" spans="1:12" x14ac:dyDescent="0.25">
      <c r="B24" s="5" t="s">
        <v>59</v>
      </c>
      <c r="C24" s="1">
        <v>218000</v>
      </c>
      <c r="D24" s="1">
        <v>218000</v>
      </c>
      <c r="E24" s="1">
        <v>218000</v>
      </c>
      <c r="F24" s="1">
        <v>218000</v>
      </c>
      <c r="G24" s="1">
        <v>218000</v>
      </c>
      <c r="J24" s="5"/>
      <c r="L24" s="5"/>
    </row>
    <row r="25" spans="1:12" x14ac:dyDescent="0.25">
      <c r="B25" s="5" t="s">
        <v>58</v>
      </c>
      <c r="C25" s="2">
        <v>0</v>
      </c>
      <c r="D25" s="2">
        <v>0</v>
      </c>
      <c r="E25" s="1">
        <v>874000</v>
      </c>
      <c r="F25" s="1">
        <v>1598000</v>
      </c>
      <c r="G25" s="2">
        <v>0</v>
      </c>
      <c r="J25" s="5"/>
      <c r="L25" s="5"/>
    </row>
    <row r="26" spans="1:12" x14ac:dyDescent="0.25">
      <c r="B26" s="5" t="s">
        <v>57</v>
      </c>
      <c r="C26" s="2">
        <v>0</v>
      </c>
      <c r="D26" s="2">
        <v>0</v>
      </c>
      <c r="E26" s="1">
        <v>2852000</v>
      </c>
      <c r="F26" s="1">
        <v>4303000</v>
      </c>
      <c r="G26" s="2">
        <v>0</v>
      </c>
      <c r="J26" s="5"/>
      <c r="L26" s="5"/>
    </row>
    <row r="27" spans="1:12" x14ac:dyDescent="0.25">
      <c r="B27" s="5" t="s">
        <v>56</v>
      </c>
      <c r="C27" s="1">
        <v>340000</v>
      </c>
      <c r="D27" s="1">
        <v>341000</v>
      </c>
      <c r="E27" s="2">
        <v>0</v>
      </c>
      <c r="F27" s="2">
        <v>0</v>
      </c>
      <c r="G27" s="1">
        <v>1816000</v>
      </c>
      <c r="J27" s="5"/>
      <c r="L27" s="5"/>
    </row>
    <row r="28" spans="1:12" x14ac:dyDescent="0.25">
      <c r="B28" s="5" t="s">
        <v>55</v>
      </c>
      <c r="C28" s="1">
        <v>532000</v>
      </c>
      <c r="D28" s="1">
        <v>782000</v>
      </c>
      <c r="E28" s="2">
        <v>0</v>
      </c>
      <c r="F28" s="2">
        <v>0</v>
      </c>
      <c r="G28" s="1">
        <v>5200000</v>
      </c>
      <c r="J28" s="5"/>
      <c r="L28" s="5"/>
    </row>
    <row r="29" spans="1:12" x14ac:dyDescent="0.25">
      <c r="B29" s="5" t="s">
        <v>54</v>
      </c>
      <c r="C29" s="1">
        <v>621000</v>
      </c>
      <c r="D29" s="1">
        <v>1187000</v>
      </c>
      <c r="E29" s="2">
        <v>0</v>
      </c>
      <c r="F29" s="2">
        <v>0</v>
      </c>
      <c r="G29" s="2">
        <v>0</v>
      </c>
      <c r="J29" s="5"/>
      <c r="L29" s="5"/>
    </row>
    <row r="30" spans="1:12" x14ac:dyDescent="0.25">
      <c r="B30" s="5" t="s">
        <v>53</v>
      </c>
      <c r="C30" s="1">
        <v>293000</v>
      </c>
      <c r="D30" s="1">
        <v>385000</v>
      </c>
      <c r="E30" s="2">
        <v>0</v>
      </c>
      <c r="F30" s="2">
        <v>0</v>
      </c>
      <c r="G30" s="2">
        <v>0</v>
      </c>
      <c r="J30" s="5"/>
      <c r="L30" s="5"/>
    </row>
    <row r="31" spans="1:12" x14ac:dyDescent="0.25">
      <c r="B31" s="5" t="s">
        <v>52</v>
      </c>
      <c r="C31" s="1">
        <v>287000</v>
      </c>
      <c r="D31" s="2">
        <v>0</v>
      </c>
      <c r="E31" s="2">
        <v>0</v>
      </c>
      <c r="F31" s="2">
        <v>0</v>
      </c>
      <c r="G31" s="2">
        <v>0</v>
      </c>
      <c r="J31" s="5"/>
      <c r="L31" s="5"/>
    </row>
    <row r="32" spans="1:12" x14ac:dyDescent="0.25">
      <c r="B32" s="5" t="s">
        <v>51</v>
      </c>
      <c r="C32" s="1">
        <v>74000</v>
      </c>
      <c r="D32" s="1">
        <v>86000</v>
      </c>
      <c r="E32" s="2">
        <v>0</v>
      </c>
      <c r="F32" s="2">
        <v>0</v>
      </c>
      <c r="G32" s="2">
        <v>0</v>
      </c>
      <c r="J32" s="5"/>
      <c r="L32" s="5"/>
    </row>
    <row r="33" spans="1:12" x14ac:dyDescent="0.25">
      <c r="B33" s="5" t="s">
        <v>50</v>
      </c>
      <c r="C33" s="1">
        <v>320000</v>
      </c>
      <c r="D33" s="1">
        <v>558000</v>
      </c>
      <c r="E33" s="1">
        <v>737000</v>
      </c>
      <c r="F33" s="1">
        <v>382000</v>
      </c>
      <c r="G33" s="1">
        <v>189000</v>
      </c>
      <c r="J33" s="5"/>
      <c r="L33" s="5"/>
    </row>
    <row r="34" spans="1:12" ht="17.25" x14ac:dyDescent="0.4">
      <c r="B34" s="6" t="s">
        <v>49</v>
      </c>
      <c r="C34" s="18">
        <v>2685000</v>
      </c>
      <c r="D34" s="18">
        <v>3557000</v>
      </c>
      <c r="E34" s="18">
        <v>4681000</v>
      </c>
      <c r="F34" s="18">
        <v>6501000</v>
      </c>
      <c r="G34" s="18">
        <v>7423000</v>
      </c>
      <c r="J34" s="5"/>
      <c r="L34" s="5"/>
    </row>
    <row r="35" spans="1:12" x14ac:dyDescent="0.25">
      <c r="B35" s="5" t="s">
        <v>48</v>
      </c>
      <c r="C35" s="1">
        <v>1011000</v>
      </c>
      <c r="D35" s="1">
        <v>1408000</v>
      </c>
      <c r="E35" s="1">
        <v>1903000</v>
      </c>
      <c r="F35" s="1">
        <v>2694000</v>
      </c>
      <c r="G35" s="1">
        <v>3509000</v>
      </c>
      <c r="J35" s="5"/>
      <c r="L35" s="5"/>
    </row>
    <row r="36" spans="1:12" x14ac:dyDescent="0.25">
      <c r="B36" s="6" t="s">
        <v>47</v>
      </c>
      <c r="C36" s="12">
        <v>1674000</v>
      </c>
      <c r="D36" s="12">
        <v>2149000</v>
      </c>
      <c r="E36" s="12">
        <v>2778000</v>
      </c>
      <c r="F36" s="12">
        <v>3807000</v>
      </c>
      <c r="G36" s="12">
        <v>3914000</v>
      </c>
      <c r="J36" s="5"/>
      <c r="L36" s="5"/>
    </row>
    <row r="37" spans="1:12" x14ac:dyDescent="0.25">
      <c r="B37" s="5" t="s">
        <v>46</v>
      </c>
      <c r="C37" s="1">
        <v>618000</v>
      </c>
      <c r="D37" s="1">
        <v>707000</v>
      </c>
      <c r="E37" s="1">
        <v>829000</v>
      </c>
      <c r="F37" s="1">
        <v>1038000</v>
      </c>
      <c r="G37" s="1">
        <v>1346000</v>
      </c>
      <c r="J37" s="5"/>
      <c r="L37" s="5"/>
    </row>
    <row r="38" spans="1:12" x14ac:dyDescent="0.25">
      <c r="B38" s="5" t="s">
        <v>45</v>
      </c>
      <c r="C38" s="1">
        <v>618000</v>
      </c>
      <c r="D38" s="1">
        <v>4193000</v>
      </c>
      <c r="E38" s="1">
        <v>4349000</v>
      </c>
      <c r="F38" s="1">
        <v>4372000</v>
      </c>
      <c r="G38" s="1">
        <v>4430000</v>
      </c>
      <c r="J38" s="5"/>
      <c r="L38" s="5"/>
    </row>
    <row r="39" spans="1:12" x14ac:dyDescent="0.25">
      <c r="B39" s="5" t="s">
        <v>44</v>
      </c>
      <c r="C39" s="1">
        <v>49000</v>
      </c>
      <c r="D39" s="1">
        <v>2737000</v>
      </c>
      <c r="E39" s="1">
        <v>2339000</v>
      </c>
      <c r="F39" s="1">
        <v>1676000</v>
      </c>
      <c r="G39" s="1">
        <v>1112000</v>
      </c>
      <c r="J39" s="5"/>
      <c r="L39" s="5"/>
    </row>
    <row r="40" spans="1:12" x14ac:dyDescent="0.25">
      <c r="B40" s="5" t="s">
        <v>43</v>
      </c>
      <c r="C40" s="1">
        <v>548000</v>
      </c>
      <c r="D40" s="1">
        <v>806000</v>
      </c>
      <c r="E40" s="1">
        <v>1222000</v>
      </c>
      <c r="F40" s="1">
        <v>3396000</v>
      </c>
      <c r="G40" s="1">
        <v>6081000</v>
      </c>
      <c r="J40" s="5"/>
      <c r="L40" s="5"/>
    </row>
    <row r="41" spans="1:12" x14ac:dyDescent="0.25">
      <c r="B41" s="5" t="s">
        <v>42</v>
      </c>
      <c r="C41" s="2">
        <v>0</v>
      </c>
      <c r="D41" s="2">
        <v>0</v>
      </c>
      <c r="E41" s="1">
        <v>1747000</v>
      </c>
      <c r="F41" s="1">
        <v>2989000</v>
      </c>
      <c r="G41" s="2">
        <v>0</v>
      </c>
      <c r="J41" s="5"/>
      <c r="L41" s="5"/>
    </row>
    <row r="42" spans="1:12" x14ac:dyDescent="0.25">
      <c r="B42" s="5" t="s">
        <v>41</v>
      </c>
      <c r="C42" s="2">
        <v>0</v>
      </c>
      <c r="D42" s="2">
        <v>0</v>
      </c>
      <c r="E42" s="1">
        <v>1357000</v>
      </c>
      <c r="F42" s="2">
        <v>0</v>
      </c>
      <c r="G42" s="2">
        <v>0</v>
      </c>
      <c r="J42" s="5"/>
      <c r="L42" s="5"/>
    </row>
    <row r="43" spans="1:12" x14ac:dyDescent="0.25">
      <c r="B43" s="5" t="s">
        <v>40</v>
      </c>
      <c r="C43" s="2">
        <v>0</v>
      </c>
      <c r="D43" s="2">
        <v>0</v>
      </c>
      <c r="E43" s="1">
        <v>409000</v>
      </c>
      <c r="F43" s="1">
        <v>387000</v>
      </c>
      <c r="G43" s="2">
        <v>0</v>
      </c>
      <c r="J43" s="5"/>
      <c r="L43" s="5"/>
    </row>
    <row r="44" spans="1:12" x14ac:dyDescent="0.25">
      <c r="B44" s="5" t="s">
        <v>39</v>
      </c>
      <c r="C44" s="2">
        <v>0</v>
      </c>
      <c r="D44" s="2">
        <v>0</v>
      </c>
      <c r="E44" s="1">
        <v>266000</v>
      </c>
      <c r="F44" s="1">
        <v>299000</v>
      </c>
      <c r="G44" s="2">
        <v>0</v>
      </c>
      <c r="J44" s="5"/>
      <c r="L44" s="5"/>
    </row>
    <row r="45" spans="1:12" x14ac:dyDescent="0.25">
      <c r="B45" s="5" t="s">
        <v>38</v>
      </c>
      <c r="C45" s="2">
        <v>0</v>
      </c>
      <c r="D45" s="2">
        <v>0</v>
      </c>
      <c r="E45" s="1">
        <v>62000</v>
      </c>
      <c r="F45" s="1">
        <v>145000</v>
      </c>
      <c r="G45" s="2">
        <v>0</v>
      </c>
      <c r="J45" s="5"/>
      <c r="L45" s="5"/>
    </row>
    <row r="46" spans="1:12" x14ac:dyDescent="0.25">
      <c r="B46" s="5" t="s">
        <v>38</v>
      </c>
      <c r="C46" s="1">
        <v>118000</v>
      </c>
      <c r="D46" s="1">
        <v>2144000</v>
      </c>
      <c r="E46" s="1">
        <v>3841000</v>
      </c>
      <c r="F46" s="1">
        <v>3820000</v>
      </c>
      <c r="G46" s="1">
        <v>4500000</v>
      </c>
      <c r="J46" s="5"/>
      <c r="L46" s="5"/>
    </row>
    <row r="47" spans="1:12" x14ac:dyDescent="0.25">
      <c r="A47" s="3" t="s">
        <v>94</v>
      </c>
      <c r="B47" s="6" t="s">
        <v>37</v>
      </c>
      <c r="C47" s="12">
        <v>17315000</v>
      </c>
      <c r="D47" s="12">
        <v>28791000</v>
      </c>
      <c r="E47" s="12">
        <v>44187000</v>
      </c>
      <c r="F47" s="12">
        <v>41182000</v>
      </c>
      <c r="G47" s="12">
        <v>65728000</v>
      </c>
      <c r="J47" s="5"/>
      <c r="L47" s="5"/>
    </row>
    <row r="48" spans="1:12" x14ac:dyDescent="0.25">
      <c r="B48" s="5" t="s">
        <v>36</v>
      </c>
      <c r="C48" s="1">
        <v>687000</v>
      </c>
      <c r="D48" s="1">
        <v>1201000</v>
      </c>
      <c r="E48" s="1">
        <v>1783000</v>
      </c>
      <c r="F48" s="1">
        <v>1193000</v>
      </c>
      <c r="G48" s="1">
        <v>2699000</v>
      </c>
      <c r="J48" s="5"/>
      <c r="L48" s="5"/>
    </row>
    <row r="49" spans="2:12" x14ac:dyDescent="0.25">
      <c r="B49" s="5" t="s">
        <v>35</v>
      </c>
      <c r="C49" s="1">
        <v>462000</v>
      </c>
      <c r="D49" s="1">
        <v>630000</v>
      </c>
      <c r="E49" s="1">
        <v>1000000</v>
      </c>
      <c r="F49" s="1">
        <v>1196000</v>
      </c>
      <c r="G49" s="1">
        <v>2081000</v>
      </c>
      <c r="J49" s="5"/>
      <c r="L49" s="5"/>
    </row>
    <row r="50" spans="2:12" x14ac:dyDescent="0.25">
      <c r="B50" s="5" t="s">
        <v>34</v>
      </c>
      <c r="C50" s="1">
        <v>185000</v>
      </c>
      <c r="D50" s="1">
        <v>297000</v>
      </c>
      <c r="E50" s="1">
        <v>409000</v>
      </c>
      <c r="F50" s="1">
        <v>530000</v>
      </c>
      <c r="G50" s="1">
        <v>675000</v>
      </c>
      <c r="J50" s="5"/>
      <c r="L50" s="5"/>
    </row>
    <row r="51" spans="2:12" x14ac:dyDescent="0.25">
      <c r="B51" s="5" t="s">
        <v>13</v>
      </c>
      <c r="C51" s="1">
        <v>141000</v>
      </c>
      <c r="D51" s="1">
        <v>288000</v>
      </c>
      <c r="E51" s="1">
        <v>300000</v>
      </c>
      <c r="F51" s="1">
        <v>354000</v>
      </c>
      <c r="G51" s="1">
        <v>764000</v>
      </c>
      <c r="J51" s="5"/>
      <c r="L51" s="5"/>
    </row>
    <row r="52" spans="2:12" x14ac:dyDescent="0.25">
      <c r="B52" s="5" t="s">
        <v>33</v>
      </c>
      <c r="C52" s="2">
        <v>0</v>
      </c>
      <c r="D52" s="2">
        <v>0</v>
      </c>
      <c r="E52" s="1">
        <v>196000</v>
      </c>
      <c r="F52" s="1">
        <v>954000</v>
      </c>
      <c r="G52" s="2" t="s">
        <v>0</v>
      </c>
      <c r="J52" s="5"/>
      <c r="L52" s="5"/>
    </row>
    <row r="53" spans="2:12" x14ac:dyDescent="0.25">
      <c r="B53" s="5" t="s">
        <v>32</v>
      </c>
      <c r="C53" s="2">
        <v>0</v>
      </c>
      <c r="D53" s="1">
        <v>128000</v>
      </c>
      <c r="E53" s="2" t="s">
        <v>0</v>
      </c>
      <c r="F53" s="2" t="s">
        <v>0</v>
      </c>
      <c r="G53" s="1">
        <v>182000</v>
      </c>
      <c r="J53" s="5"/>
      <c r="L53" s="5"/>
    </row>
    <row r="54" spans="2:12" x14ac:dyDescent="0.25">
      <c r="B54" s="5" t="s">
        <v>31</v>
      </c>
      <c r="C54" s="1">
        <v>91000</v>
      </c>
      <c r="D54" s="1">
        <v>121000</v>
      </c>
      <c r="E54" s="2" t="s">
        <v>0</v>
      </c>
      <c r="F54" s="1">
        <v>176000</v>
      </c>
      <c r="G54" s="1">
        <v>228000</v>
      </c>
      <c r="J54" s="5"/>
      <c r="L54" s="5"/>
    </row>
    <row r="55" spans="2:12" x14ac:dyDescent="0.25">
      <c r="B55" s="5" t="s">
        <v>30</v>
      </c>
      <c r="C55" s="2">
        <v>0</v>
      </c>
      <c r="D55" s="1">
        <v>74000</v>
      </c>
      <c r="E55" s="2" t="s">
        <v>0</v>
      </c>
      <c r="F55" s="2" t="s">
        <v>0</v>
      </c>
      <c r="G55" s="2" t="s">
        <v>0</v>
      </c>
      <c r="J55" s="5"/>
      <c r="L55" s="5"/>
    </row>
    <row r="56" spans="2:12" x14ac:dyDescent="0.25">
      <c r="B56" s="5" t="s">
        <v>29</v>
      </c>
      <c r="C56" s="1">
        <v>61000</v>
      </c>
      <c r="D56" s="1">
        <v>61000</v>
      </c>
      <c r="E56" s="2" t="s">
        <v>0</v>
      </c>
      <c r="F56" s="1">
        <v>467000</v>
      </c>
      <c r="G56" s="1">
        <v>296000</v>
      </c>
      <c r="J56" s="5"/>
      <c r="L56" s="5"/>
    </row>
    <row r="57" spans="2:12" x14ac:dyDescent="0.25">
      <c r="B57" s="5" t="s">
        <v>12</v>
      </c>
      <c r="C57" s="1">
        <v>54000</v>
      </c>
      <c r="D57" s="2">
        <v>0</v>
      </c>
      <c r="E57" s="2" t="s">
        <v>0</v>
      </c>
      <c r="F57" s="2" t="s">
        <v>0</v>
      </c>
      <c r="G57" s="2" t="s">
        <v>0</v>
      </c>
      <c r="J57" s="5"/>
      <c r="L57" s="5"/>
    </row>
    <row r="58" spans="2:12" x14ac:dyDescent="0.25">
      <c r="B58" s="5" t="s">
        <v>28</v>
      </c>
      <c r="C58" s="2">
        <v>0</v>
      </c>
      <c r="D58" s="1">
        <v>39000</v>
      </c>
      <c r="E58" s="2" t="s">
        <v>0</v>
      </c>
      <c r="F58" s="2" t="s">
        <v>0</v>
      </c>
      <c r="G58" s="1">
        <v>415000</v>
      </c>
      <c r="J58" s="5"/>
      <c r="L58" s="5"/>
    </row>
    <row r="59" spans="2:12" x14ac:dyDescent="0.25">
      <c r="B59" s="5" t="s">
        <v>27</v>
      </c>
      <c r="C59" s="1">
        <v>18000</v>
      </c>
      <c r="D59" s="1">
        <v>26000</v>
      </c>
      <c r="E59" s="2" t="s">
        <v>0</v>
      </c>
      <c r="F59" s="2" t="s">
        <v>0</v>
      </c>
      <c r="G59" s="2" t="s">
        <v>0</v>
      </c>
      <c r="J59" s="5"/>
      <c r="L59" s="5"/>
    </row>
    <row r="60" spans="2:12" x14ac:dyDescent="0.25">
      <c r="B60" s="5" t="s">
        <v>26</v>
      </c>
      <c r="C60" s="2">
        <v>0</v>
      </c>
      <c r="D60" s="2">
        <v>0</v>
      </c>
      <c r="E60" s="2" t="s">
        <v>0</v>
      </c>
      <c r="F60" s="2" t="s">
        <v>0</v>
      </c>
      <c r="G60" s="1">
        <v>6682000</v>
      </c>
      <c r="J60" s="5"/>
      <c r="L60" s="5"/>
    </row>
    <row r="61" spans="2:12" x14ac:dyDescent="0.25">
      <c r="B61" s="5" t="s">
        <v>25</v>
      </c>
      <c r="C61" s="2">
        <v>0</v>
      </c>
      <c r="D61" s="2">
        <v>0</v>
      </c>
      <c r="E61" s="2" t="s">
        <v>0</v>
      </c>
      <c r="F61" s="2" t="s">
        <v>0</v>
      </c>
      <c r="G61" s="1">
        <v>1842000</v>
      </c>
      <c r="J61" s="5"/>
      <c r="L61" s="5"/>
    </row>
    <row r="62" spans="2:12" x14ac:dyDescent="0.25">
      <c r="B62" s="5" t="s">
        <v>24</v>
      </c>
      <c r="C62" s="1">
        <v>85000</v>
      </c>
      <c r="D62" s="1">
        <v>61000</v>
      </c>
      <c r="E62" s="1">
        <v>647000</v>
      </c>
      <c r="F62" s="1">
        <v>443000</v>
      </c>
      <c r="G62" s="2" t="s">
        <v>0</v>
      </c>
      <c r="J62" s="5"/>
      <c r="L62" s="5"/>
    </row>
    <row r="63" spans="2:12" x14ac:dyDescent="0.25">
      <c r="B63" s="5" t="s">
        <v>23</v>
      </c>
      <c r="C63" s="1">
        <v>1097000</v>
      </c>
      <c r="D63" s="1">
        <v>1725000</v>
      </c>
      <c r="E63" s="1">
        <v>2552000</v>
      </c>
      <c r="F63" s="1">
        <v>4120000</v>
      </c>
      <c r="G63" s="1">
        <v>199000</v>
      </c>
      <c r="J63" s="5"/>
      <c r="L63" s="5"/>
    </row>
    <row r="64" spans="2:12" x14ac:dyDescent="0.25">
      <c r="B64" s="5" t="s">
        <v>22</v>
      </c>
      <c r="C64" s="2" t="s">
        <v>0</v>
      </c>
      <c r="D64" s="1">
        <v>999000</v>
      </c>
      <c r="E64" s="2" t="s">
        <v>0</v>
      </c>
      <c r="F64" s="1">
        <v>1250000</v>
      </c>
      <c r="G64" s="1">
        <v>1250000</v>
      </c>
      <c r="J64" s="5"/>
      <c r="L64" s="5"/>
    </row>
    <row r="65" spans="1:12" x14ac:dyDescent="0.25">
      <c r="A65" s="3" t="s">
        <v>94</v>
      </c>
      <c r="B65" s="6" t="s">
        <v>21</v>
      </c>
      <c r="C65" s="12">
        <v>1784000</v>
      </c>
      <c r="D65" s="12">
        <v>3925000</v>
      </c>
      <c r="E65" s="12">
        <v>4335000</v>
      </c>
      <c r="F65" s="12">
        <v>6563000</v>
      </c>
      <c r="G65" s="12">
        <v>10631000</v>
      </c>
      <c r="J65" s="5"/>
      <c r="L65" s="5"/>
    </row>
    <row r="66" spans="1:12" x14ac:dyDescent="0.25">
      <c r="B66" s="5" t="s">
        <v>20</v>
      </c>
      <c r="C66" s="1">
        <v>2000000</v>
      </c>
      <c r="D66" s="1">
        <v>6963000</v>
      </c>
      <c r="E66" s="1">
        <v>11000000</v>
      </c>
      <c r="F66" s="1">
        <v>11000000</v>
      </c>
      <c r="G66" s="1">
        <v>8459000</v>
      </c>
      <c r="J66" s="5"/>
      <c r="L66" s="5"/>
    </row>
    <row r="67" spans="1:12" x14ac:dyDescent="0.25">
      <c r="B67" s="5" t="s">
        <v>19</v>
      </c>
      <c r="C67" s="1">
        <v>-9000</v>
      </c>
      <c r="D67" s="1">
        <v>-999000</v>
      </c>
      <c r="E67" s="1">
        <v>-54000</v>
      </c>
      <c r="F67" s="1">
        <v>-47000</v>
      </c>
      <c r="G67" s="2" t="s">
        <v>0</v>
      </c>
      <c r="J67" s="5"/>
      <c r="L67" s="5"/>
    </row>
    <row r="68" spans="1:12" x14ac:dyDescent="0.25">
      <c r="B68" s="5" t="s">
        <v>18</v>
      </c>
      <c r="C68" s="2" t="s">
        <v>0</v>
      </c>
      <c r="D68" s="2" t="s">
        <v>0</v>
      </c>
      <c r="E68" s="2" t="s">
        <v>0</v>
      </c>
      <c r="F68" s="1">
        <v>-1250000</v>
      </c>
      <c r="G68" s="2" t="s">
        <v>0</v>
      </c>
      <c r="J68" s="5"/>
      <c r="L68" s="5"/>
    </row>
    <row r="69" spans="1:12" x14ac:dyDescent="0.25">
      <c r="B69" s="5" t="s">
        <v>17</v>
      </c>
      <c r="C69" s="1">
        <v>1991000</v>
      </c>
      <c r="D69" s="1">
        <v>5964000</v>
      </c>
      <c r="E69" s="1">
        <v>10946000</v>
      </c>
      <c r="F69" s="1">
        <v>9703000</v>
      </c>
      <c r="G69" s="2" t="s">
        <v>0</v>
      </c>
      <c r="J69" s="5"/>
      <c r="L69" s="5"/>
    </row>
    <row r="70" spans="1:12" x14ac:dyDescent="0.25">
      <c r="B70" s="5" t="s">
        <v>16</v>
      </c>
      <c r="C70" s="1">
        <v>561000</v>
      </c>
      <c r="D70" s="1">
        <v>634000</v>
      </c>
      <c r="E70" s="1">
        <v>741000</v>
      </c>
      <c r="F70" s="1">
        <v>902000</v>
      </c>
      <c r="G70" s="1">
        <v>1119000</v>
      </c>
      <c r="J70" s="5"/>
      <c r="L70" s="5"/>
    </row>
    <row r="71" spans="1:12" x14ac:dyDescent="0.25">
      <c r="B71" s="5" t="s">
        <v>15</v>
      </c>
      <c r="C71" s="1">
        <v>528000</v>
      </c>
      <c r="D71" s="1">
        <v>836000</v>
      </c>
      <c r="E71" s="1">
        <v>980000</v>
      </c>
      <c r="F71" s="1">
        <v>1204000</v>
      </c>
      <c r="G71" s="1">
        <v>1361000</v>
      </c>
      <c r="J71" s="5"/>
      <c r="L71" s="5"/>
    </row>
    <row r="72" spans="1:12" x14ac:dyDescent="0.25">
      <c r="B72" s="5" t="s">
        <v>14</v>
      </c>
      <c r="C72" s="2" t="s">
        <v>0</v>
      </c>
      <c r="D72" s="1">
        <v>241000</v>
      </c>
      <c r="E72" s="1">
        <v>245000</v>
      </c>
      <c r="F72" s="1">
        <v>247000</v>
      </c>
      <c r="G72" s="1">
        <v>462000</v>
      </c>
      <c r="J72" s="5"/>
      <c r="L72" s="5"/>
    </row>
    <row r="73" spans="1:12" x14ac:dyDescent="0.25">
      <c r="B73" s="5" t="s">
        <v>13</v>
      </c>
      <c r="C73" s="1">
        <v>60000</v>
      </c>
      <c r="D73" s="1">
        <v>163000</v>
      </c>
      <c r="E73" s="1">
        <v>202000</v>
      </c>
      <c r="F73" s="1">
        <v>218000</v>
      </c>
      <c r="G73" s="1">
        <v>573000</v>
      </c>
      <c r="J73" s="5"/>
      <c r="L73" s="5"/>
    </row>
    <row r="74" spans="1:12" x14ac:dyDescent="0.25">
      <c r="B74" s="5" t="s">
        <v>12</v>
      </c>
      <c r="C74" s="1">
        <v>110000</v>
      </c>
      <c r="D74" s="1">
        <v>56000</v>
      </c>
      <c r="E74" s="2">
        <v>0</v>
      </c>
      <c r="F74" s="1">
        <v>181000</v>
      </c>
      <c r="G74" s="1">
        <v>80000</v>
      </c>
      <c r="J74" s="5"/>
      <c r="L74" s="5"/>
    </row>
    <row r="75" spans="1:12" x14ac:dyDescent="0.25">
      <c r="B75" s="5" t="s">
        <v>11</v>
      </c>
      <c r="C75" s="1">
        <v>29000</v>
      </c>
      <c r="D75" s="2">
        <v>0</v>
      </c>
      <c r="E75" s="2">
        <v>0</v>
      </c>
      <c r="F75" s="2">
        <v>0</v>
      </c>
      <c r="G75" s="2">
        <v>0</v>
      </c>
      <c r="J75" s="5"/>
      <c r="L75" s="5"/>
    </row>
    <row r="76" spans="1:12" x14ac:dyDescent="0.25">
      <c r="B76" s="5" t="s">
        <v>10</v>
      </c>
      <c r="C76" s="1">
        <v>22000</v>
      </c>
      <c r="D76" s="1">
        <v>33000</v>
      </c>
      <c r="E76" s="2">
        <v>0</v>
      </c>
      <c r="F76" s="2">
        <v>0</v>
      </c>
      <c r="G76" s="2">
        <v>0</v>
      </c>
      <c r="J76" s="5"/>
      <c r="L76" s="5"/>
    </row>
    <row r="77" spans="1:12" x14ac:dyDescent="0.25">
      <c r="B77" s="5" t="s">
        <v>9</v>
      </c>
      <c r="C77" s="1">
        <v>26000</v>
      </c>
      <c r="D77" s="1">
        <v>46000</v>
      </c>
      <c r="E77" s="1">
        <v>126000</v>
      </c>
      <c r="F77" s="1">
        <v>63000</v>
      </c>
      <c r="G77" s="2">
        <v>0</v>
      </c>
      <c r="J77" s="5"/>
      <c r="L77" s="5"/>
    </row>
    <row r="78" spans="1:12" x14ac:dyDescent="0.25">
      <c r="B78" s="5" t="s">
        <v>9</v>
      </c>
      <c r="C78" s="1">
        <v>775000</v>
      </c>
      <c r="D78" s="1">
        <v>1375000</v>
      </c>
      <c r="E78" s="1">
        <v>1553000</v>
      </c>
      <c r="F78" s="1">
        <v>1913000</v>
      </c>
      <c r="G78" s="1">
        <v>2541000</v>
      </c>
      <c r="J78" s="5"/>
      <c r="L78" s="5"/>
    </row>
    <row r="79" spans="1:12" x14ac:dyDescent="0.25">
      <c r="B79" s="5" t="s">
        <v>8</v>
      </c>
      <c r="C79" s="2">
        <v>0</v>
      </c>
      <c r="D79" s="2">
        <v>0</v>
      </c>
      <c r="E79" s="2">
        <v>0</v>
      </c>
      <c r="F79" s="2">
        <v>0</v>
      </c>
      <c r="G79" s="1">
        <v>65000</v>
      </c>
      <c r="J79" s="5"/>
      <c r="L79" s="5"/>
    </row>
    <row r="80" spans="1:12" x14ac:dyDescent="0.25">
      <c r="A80" s="3" t="s">
        <v>94</v>
      </c>
      <c r="B80" s="6" t="s">
        <v>7</v>
      </c>
      <c r="C80" s="12">
        <v>5111000</v>
      </c>
      <c r="D80" s="12">
        <v>11898000</v>
      </c>
      <c r="E80" s="12">
        <v>17575000</v>
      </c>
      <c r="F80" s="12">
        <v>19081000</v>
      </c>
      <c r="G80" s="12">
        <v>22750000</v>
      </c>
      <c r="J80" s="5"/>
      <c r="L80" s="5"/>
    </row>
    <row r="81" spans="2:14" x14ac:dyDescent="0.25">
      <c r="B81" s="5" t="s">
        <v>6</v>
      </c>
      <c r="C81" s="1">
        <v>1000</v>
      </c>
      <c r="D81" s="1">
        <v>1000</v>
      </c>
      <c r="E81" s="1">
        <v>3000</v>
      </c>
      <c r="F81" s="1">
        <v>2000</v>
      </c>
      <c r="G81" s="1">
        <v>2000</v>
      </c>
      <c r="J81" s="5"/>
      <c r="L81" s="5"/>
    </row>
    <row r="82" spans="2:14" x14ac:dyDescent="0.25">
      <c r="B82" s="5" t="s">
        <v>5</v>
      </c>
      <c r="C82" s="1">
        <v>7045000</v>
      </c>
      <c r="D82" s="1">
        <v>8721000</v>
      </c>
      <c r="E82" s="1">
        <v>10385000</v>
      </c>
      <c r="F82" s="1">
        <v>11971000</v>
      </c>
      <c r="G82" s="1">
        <v>13132000</v>
      </c>
      <c r="J82" s="5"/>
      <c r="L82" s="5"/>
    </row>
    <row r="83" spans="2:14" x14ac:dyDescent="0.25">
      <c r="B83" s="5" t="s">
        <v>4</v>
      </c>
      <c r="C83" s="1">
        <v>9814000</v>
      </c>
      <c r="D83" s="1">
        <v>10756000</v>
      </c>
      <c r="E83" s="2">
        <v>0</v>
      </c>
      <c r="F83" s="2">
        <v>0</v>
      </c>
      <c r="G83" s="2">
        <v>0</v>
      </c>
      <c r="J83" s="5"/>
      <c r="L83" s="5"/>
    </row>
    <row r="84" spans="2:14" x14ac:dyDescent="0.25">
      <c r="B84" s="5" t="s">
        <v>3</v>
      </c>
      <c r="C84" s="1">
        <v>1000</v>
      </c>
      <c r="D84" s="1">
        <v>19000</v>
      </c>
      <c r="E84" s="1">
        <v>-11000</v>
      </c>
      <c r="F84" s="1">
        <v>-43000</v>
      </c>
      <c r="G84" s="1">
        <v>27000</v>
      </c>
      <c r="J84" s="5"/>
      <c r="L84" s="5"/>
    </row>
    <row r="85" spans="2:14" x14ac:dyDescent="0.25">
      <c r="B85" s="5" t="s">
        <v>2</v>
      </c>
      <c r="C85" s="1">
        <v>14971000</v>
      </c>
      <c r="D85" s="1">
        <v>18908000</v>
      </c>
      <c r="E85" s="1">
        <v>16235000</v>
      </c>
      <c r="F85" s="1">
        <v>10171000</v>
      </c>
      <c r="G85" s="1">
        <v>29817000</v>
      </c>
      <c r="J85" s="5"/>
      <c r="L85" s="5"/>
    </row>
    <row r="86" spans="2:14" x14ac:dyDescent="0.25">
      <c r="B86" s="6" t="s">
        <v>1</v>
      </c>
      <c r="C86" s="12">
        <f>+SUM(C81:C85)</f>
        <v>31832000</v>
      </c>
      <c r="D86" s="12">
        <f>+SUM(D81:D85)</f>
        <v>38405000</v>
      </c>
      <c r="E86" s="12">
        <f>+SUM(E81:E85)</f>
        <v>26612000</v>
      </c>
      <c r="F86" s="12">
        <f>+SUM(F81:F85)</f>
        <v>22101000</v>
      </c>
      <c r="G86" s="12">
        <f>+SUM(G81:G85)</f>
        <v>42978000</v>
      </c>
      <c r="J86" s="5"/>
      <c r="L86" s="5"/>
    </row>
    <row r="87" spans="2:14" x14ac:dyDescent="0.25">
      <c r="B87" s="19" t="s">
        <v>167</v>
      </c>
      <c r="C87" s="20">
        <f>+C47/(C80+C86)</f>
        <v>0.46869501664726743</v>
      </c>
      <c r="D87" s="20">
        <f>+D47/(D80+D86)</f>
        <v>0.57235154960936718</v>
      </c>
      <c r="E87" s="20">
        <f>+E47/(E80+E86)</f>
        <v>1</v>
      </c>
      <c r="F87" s="20">
        <f>+F47/(F80+F86)</f>
        <v>1</v>
      </c>
      <c r="G87" s="20">
        <f>+G47/(G80+G86)</f>
        <v>1</v>
      </c>
      <c r="J87" s="5"/>
      <c r="L87" s="5"/>
    </row>
    <row r="88" spans="2:14" x14ac:dyDescent="0.25">
      <c r="I88" s="4" t="s">
        <v>173</v>
      </c>
      <c r="J88" s="24">
        <f>+C15+C48+C18</f>
        <v>3323000</v>
      </c>
      <c r="K88" s="24">
        <f t="shared" ref="K88:N88" si="1">+D15+D48+D18</f>
        <v>5456000</v>
      </c>
      <c r="L88" s="24">
        <f t="shared" si="1"/>
        <v>4388000</v>
      </c>
      <c r="M88" s="24">
        <f t="shared" si="1"/>
        <v>6352000</v>
      </c>
      <c r="N88" s="24">
        <f t="shared" si="1"/>
        <v>17980000</v>
      </c>
    </row>
    <row r="89" spans="2:14" hidden="1" outlineLevel="1" x14ac:dyDescent="0.25">
      <c r="B89" s="7" t="s">
        <v>166</v>
      </c>
    </row>
    <row r="90" spans="2:14" hidden="1" outlineLevel="1" x14ac:dyDescent="0.25">
      <c r="B90" s="8" t="s">
        <v>84</v>
      </c>
      <c r="C90" s="9" t="s">
        <v>79</v>
      </c>
      <c r="D90" s="9" t="s">
        <v>80</v>
      </c>
      <c r="E90" s="9" t="s">
        <v>81</v>
      </c>
      <c r="F90" s="9" t="s">
        <v>82</v>
      </c>
      <c r="G90" s="9" t="s">
        <v>83</v>
      </c>
      <c r="J90" s="8"/>
      <c r="L90" s="8"/>
    </row>
    <row r="91" spans="2:14" hidden="1" outlineLevel="1" x14ac:dyDescent="0.25">
      <c r="B91" s="8" t="s">
        <v>78</v>
      </c>
      <c r="C91" s="9" t="s">
        <v>77</v>
      </c>
      <c r="D91" s="9" t="s">
        <v>77</v>
      </c>
      <c r="E91" s="9" t="s">
        <v>77</v>
      </c>
      <c r="F91" s="9" t="s">
        <v>77</v>
      </c>
      <c r="G91" s="9" t="s">
        <v>77</v>
      </c>
      <c r="J91" s="8"/>
      <c r="L91" s="8"/>
    </row>
    <row r="92" spans="2:14" hidden="1" outlineLevel="1" x14ac:dyDescent="0.25">
      <c r="B92" s="8" t="s">
        <v>76</v>
      </c>
      <c r="C92" s="9" t="s">
        <v>75</v>
      </c>
      <c r="D92" s="9" t="s">
        <v>75</v>
      </c>
      <c r="E92" s="9" t="s">
        <v>75</v>
      </c>
      <c r="F92" s="9" t="s">
        <v>75</v>
      </c>
      <c r="G92" s="9" t="s">
        <v>75</v>
      </c>
      <c r="J92" s="8"/>
      <c r="L92" s="8"/>
    </row>
    <row r="93" spans="2:14" hidden="1" outlineLevel="1" x14ac:dyDescent="0.25">
      <c r="B93" s="8" t="s">
        <v>74</v>
      </c>
      <c r="C93" s="9" t="s">
        <v>73</v>
      </c>
      <c r="D93" s="9" t="s">
        <v>73</v>
      </c>
      <c r="E93" s="9" t="s">
        <v>73</v>
      </c>
      <c r="F93" s="9" t="s">
        <v>73</v>
      </c>
      <c r="G93" s="9" t="s">
        <v>73</v>
      </c>
      <c r="J93" s="8"/>
      <c r="L93" s="8"/>
    </row>
    <row r="94" spans="2:14" hidden="1" outlineLevel="1" x14ac:dyDescent="0.25">
      <c r="B94" s="8" t="s">
        <v>72</v>
      </c>
      <c r="C94" s="9" t="s">
        <v>71</v>
      </c>
      <c r="D94" s="9" t="s">
        <v>71</v>
      </c>
      <c r="E94" s="9" t="s">
        <v>71</v>
      </c>
      <c r="F94" s="9" t="s">
        <v>71</v>
      </c>
      <c r="G94" s="9" t="s">
        <v>71</v>
      </c>
      <c r="J94" s="8"/>
      <c r="L94" s="8"/>
    </row>
    <row r="95" spans="2:14" outlineLevel="1" x14ac:dyDescent="0.25">
      <c r="B95" s="28" t="s">
        <v>176</v>
      </c>
      <c r="C95" s="9"/>
      <c r="D95" s="9"/>
      <c r="E95" s="9"/>
      <c r="F95" s="9"/>
      <c r="G95" s="9"/>
      <c r="H95" s="4" t="s">
        <v>177</v>
      </c>
      <c r="J95" s="8"/>
      <c r="L95" s="8"/>
    </row>
    <row r="96" spans="2:14" outlineLevel="1" x14ac:dyDescent="0.25">
      <c r="B96" s="28" t="s">
        <v>178</v>
      </c>
      <c r="C96" s="9"/>
      <c r="D96" s="9"/>
      <c r="E96" s="9"/>
      <c r="F96" s="9"/>
      <c r="G96" s="9"/>
      <c r="H96" s="4" t="s">
        <v>179</v>
      </c>
      <c r="J96" s="8"/>
      <c r="L96" s="8"/>
    </row>
    <row r="97" spans="1:12" x14ac:dyDescent="0.25">
      <c r="A97" s="3" t="s">
        <v>94</v>
      </c>
      <c r="B97" s="6" t="s">
        <v>165</v>
      </c>
      <c r="C97" s="12">
        <v>10918000</v>
      </c>
      <c r="D97" s="12">
        <v>16675000</v>
      </c>
      <c r="E97" s="12">
        <v>26914000</v>
      </c>
      <c r="F97" s="12">
        <v>26974000</v>
      </c>
      <c r="G97" s="12">
        <v>60922000</v>
      </c>
      <c r="I97" s="4" t="s">
        <v>180</v>
      </c>
      <c r="J97" s="5" t="s">
        <v>181</v>
      </c>
      <c r="L97" s="5"/>
    </row>
    <row r="98" spans="1:12" ht="17.25" x14ac:dyDescent="0.4">
      <c r="B98" s="5" t="s">
        <v>164</v>
      </c>
      <c r="C98" s="21">
        <v>4150000</v>
      </c>
      <c r="D98" s="21">
        <v>6279000</v>
      </c>
      <c r="E98" s="21">
        <v>9439000</v>
      </c>
      <c r="F98" s="21">
        <v>11618000</v>
      </c>
      <c r="G98" s="21">
        <v>16621000</v>
      </c>
      <c r="I98" s="4" t="s">
        <v>182</v>
      </c>
      <c r="J98" s="5" t="s">
        <v>183</v>
      </c>
      <c r="L98" s="5"/>
    </row>
    <row r="99" spans="1:12" x14ac:dyDescent="0.25">
      <c r="B99" s="6" t="s">
        <v>163</v>
      </c>
      <c r="C99" s="12">
        <v>6768000</v>
      </c>
      <c r="D99" s="12">
        <v>10396000</v>
      </c>
      <c r="E99" s="12">
        <v>17475000</v>
      </c>
      <c r="F99" s="12">
        <v>15356000</v>
      </c>
      <c r="G99" s="12">
        <v>44301000</v>
      </c>
      <c r="I99" s="4" t="s">
        <v>184</v>
      </c>
      <c r="J99" s="5" t="s">
        <v>185</v>
      </c>
      <c r="L99" s="5"/>
    </row>
    <row r="100" spans="1:12" x14ac:dyDescent="0.25">
      <c r="B100" s="5" t="s">
        <v>162</v>
      </c>
      <c r="C100" s="1">
        <v>2829000</v>
      </c>
      <c r="D100" s="1">
        <v>3924000</v>
      </c>
      <c r="E100" s="1">
        <v>5268000</v>
      </c>
      <c r="F100" s="1">
        <v>7339000</v>
      </c>
      <c r="G100" s="1">
        <v>8675000</v>
      </c>
      <c r="I100" s="4" t="s">
        <v>186</v>
      </c>
      <c r="J100" s="5" t="s">
        <v>187</v>
      </c>
      <c r="L100" s="5"/>
    </row>
    <row r="101" spans="1:12" x14ac:dyDescent="0.25">
      <c r="B101" s="5" t="s">
        <v>161</v>
      </c>
      <c r="C101" s="1">
        <v>1093000</v>
      </c>
      <c r="D101" s="1">
        <v>1940000</v>
      </c>
      <c r="E101" s="1">
        <v>2166000</v>
      </c>
      <c r="F101" s="1">
        <v>2440000</v>
      </c>
      <c r="G101" s="1">
        <v>2654000</v>
      </c>
      <c r="I101" s="4" t="s">
        <v>188</v>
      </c>
      <c r="J101" s="5" t="s">
        <v>189</v>
      </c>
      <c r="L101" s="5"/>
    </row>
    <row r="102" spans="1:12" ht="17.25" x14ac:dyDescent="0.4">
      <c r="B102" s="5" t="s">
        <v>122</v>
      </c>
      <c r="C102" s="22">
        <v>0</v>
      </c>
      <c r="D102" s="22">
        <v>0</v>
      </c>
      <c r="E102" s="22">
        <v>0</v>
      </c>
      <c r="F102" s="21">
        <v>1353000</v>
      </c>
      <c r="G102" s="22">
        <v>0</v>
      </c>
      <c r="J102" s="5"/>
      <c r="L102" s="5"/>
    </row>
    <row r="103" spans="1:12" x14ac:dyDescent="0.25">
      <c r="A103" s="3" t="s">
        <v>94</v>
      </c>
      <c r="B103" s="6" t="s">
        <v>160</v>
      </c>
      <c r="C103" s="12">
        <v>3922000</v>
      </c>
      <c r="D103" s="12">
        <v>5864000</v>
      </c>
      <c r="E103" s="12">
        <v>7434000</v>
      </c>
      <c r="F103" s="12">
        <v>11132000</v>
      </c>
      <c r="G103" s="12">
        <v>11329000</v>
      </c>
      <c r="J103" s="5"/>
      <c r="L103" s="5"/>
    </row>
    <row r="104" spans="1:12" x14ac:dyDescent="0.25">
      <c r="B104" s="5" t="s">
        <v>159</v>
      </c>
      <c r="C104" s="1">
        <v>2846000</v>
      </c>
      <c r="D104" s="1">
        <v>4532000</v>
      </c>
      <c r="E104" s="1">
        <v>10041000</v>
      </c>
      <c r="F104" s="1">
        <v>4224000</v>
      </c>
      <c r="G104" s="1">
        <v>32972000</v>
      </c>
      <c r="J104" s="5"/>
      <c r="L104" s="5"/>
    </row>
    <row r="105" spans="1:12" x14ac:dyDescent="0.25">
      <c r="B105" s="5" t="s">
        <v>158</v>
      </c>
      <c r="C105" s="1">
        <v>178000</v>
      </c>
      <c r="D105" s="1">
        <v>57000</v>
      </c>
      <c r="E105" s="1">
        <v>29000</v>
      </c>
      <c r="F105" s="1">
        <v>267000</v>
      </c>
      <c r="G105" s="1">
        <v>866000</v>
      </c>
      <c r="J105" s="5"/>
      <c r="L105" s="5"/>
    </row>
    <row r="106" spans="1:12" x14ac:dyDescent="0.25">
      <c r="B106" s="5" t="s">
        <v>157</v>
      </c>
      <c r="C106" s="1">
        <v>52000</v>
      </c>
      <c r="D106" s="1">
        <v>184000</v>
      </c>
      <c r="E106" s="1">
        <v>236000</v>
      </c>
      <c r="F106" s="1">
        <v>262000</v>
      </c>
      <c r="G106" s="1">
        <v>257000</v>
      </c>
      <c r="J106" s="5"/>
      <c r="L106" s="5"/>
    </row>
    <row r="107" spans="1:12" x14ac:dyDescent="0.25">
      <c r="B107" s="5" t="s">
        <v>156</v>
      </c>
      <c r="C107" s="1">
        <v>-2000</v>
      </c>
      <c r="D107" s="1">
        <v>4000</v>
      </c>
      <c r="E107" s="1">
        <v>107000</v>
      </c>
      <c r="F107" s="1">
        <v>-48000</v>
      </c>
      <c r="G107" s="1">
        <v>237000</v>
      </c>
      <c r="J107" s="5"/>
      <c r="L107" s="5"/>
    </row>
    <row r="108" spans="1:12" x14ac:dyDescent="0.25">
      <c r="B108" s="5" t="s">
        <v>155</v>
      </c>
      <c r="C108" s="1">
        <v>124000</v>
      </c>
      <c r="D108" s="1">
        <v>-123000</v>
      </c>
      <c r="E108" s="1">
        <v>-100000</v>
      </c>
      <c r="F108" s="1">
        <v>-43000</v>
      </c>
      <c r="G108" s="1">
        <v>846000</v>
      </c>
      <c r="J108" s="5"/>
      <c r="L108" s="5"/>
    </row>
    <row r="109" spans="1:12" x14ac:dyDescent="0.25">
      <c r="B109" s="5" t="s">
        <v>154</v>
      </c>
      <c r="C109" s="1">
        <v>620000</v>
      </c>
      <c r="D109" s="1">
        <v>1437000</v>
      </c>
      <c r="E109" s="1">
        <v>8446000</v>
      </c>
      <c r="F109" s="1">
        <v>3477000</v>
      </c>
      <c r="G109" s="2">
        <v>0</v>
      </c>
      <c r="J109" s="5"/>
      <c r="L109" s="5"/>
    </row>
    <row r="110" spans="1:12" x14ac:dyDescent="0.25">
      <c r="B110" s="5" t="s">
        <v>153</v>
      </c>
      <c r="C110" s="1">
        <v>2350000</v>
      </c>
      <c r="D110" s="1">
        <v>2972000</v>
      </c>
      <c r="E110" s="1">
        <v>1495000</v>
      </c>
      <c r="F110" s="1">
        <v>704000</v>
      </c>
      <c r="G110" s="2">
        <v>0</v>
      </c>
      <c r="J110" s="5"/>
      <c r="L110" s="5"/>
    </row>
    <row r="111" spans="1:12" x14ac:dyDescent="0.25">
      <c r="B111" s="5" t="s">
        <v>152</v>
      </c>
      <c r="C111" s="1">
        <v>2970000</v>
      </c>
      <c r="D111" s="1">
        <v>4409000</v>
      </c>
      <c r="E111" s="1">
        <v>9941000</v>
      </c>
      <c r="F111" s="1">
        <v>4181000</v>
      </c>
      <c r="G111" s="1">
        <v>33818000</v>
      </c>
      <c r="J111" s="5"/>
      <c r="L111" s="5"/>
    </row>
    <row r="112" spans="1:12" x14ac:dyDescent="0.25">
      <c r="B112" s="5" t="s">
        <v>151</v>
      </c>
      <c r="C112" s="1">
        <v>65000</v>
      </c>
      <c r="D112" s="1">
        <v>197000</v>
      </c>
      <c r="E112" s="1">
        <v>482000</v>
      </c>
      <c r="F112" s="1">
        <v>1703000</v>
      </c>
      <c r="G112" s="1">
        <v>5710000</v>
      </c>
      <c r="J112" s="5"/>
      <c r="L112" s="5"/>
    </row>
    <row r="113" spans="1:12" x14ac:dyDescent="0.25">
      <c r="B113" s="5" t="s">
        <v>150</v>
      </c>
      <c r="C113" s="1">
        <v>4000</v>
      </c>
      <c r="D113" s="1">
        <v>1000</v>
      </c>
      <c r="E113" s="1">
        <v>42000</v>
      </c>
      <c r="F113" s="1">
        <v>46000</v>
      </c>
      <c r="G113" s="1">
        <v>335000</v>
      </c>
      <c r="J113" s="5"/>
      <c r="L113" s="5"/>
    </row>
    <row r="114" spans="1:12" x14ac:dyDescent="0.25">
      <c r="B114" s="5" t="s">
        <v>149</v>
      </c>
      <c r="C114" s="1">
        <v>87000</v>
      </c>
      <c r="D114" s="1">
        <v>161000</v>
      </c>
      <c r="E114" s="1">
        <v>71000</v>
      </c>
      <c r="F114" s="1">
        <v>228000</v>
      </c>
      <c r="G114" s="1">
        <v>502000</v>
      </c>
      <c r="J114" s="5"/>
      <c r="L114" s="5"/>
    </row>
    <row r="115" spans="1:12" x14ac:dyDescent="0.25">
      <c r="B115" s="5" t="s">
        <v>148</v>
      </c>
      <c r="C115" s="1">
        <v>156000</v>
      </c>
      <c r="D115" s="1">
        <v>359000</v>
      </c>
      <c r="E115" s="1">
        <v>595000</v>
      </c>
      <c r="F115" s="1">
        <v>1977000</v>
      </c>
      <c r="G115" s="1">
        <v>6547000</v>
      </c>
      <c r="J115" s="5"/>
      <c r="L115" s="5"/>
    </row>
    <row r="116" spans="1:12" x14ac:dyDescent="0.25">
      <c r="B116" s="5" t="s">
        <v>147</v>
      </c>
      <c r="C116" s="1">
        <v>2000</v>
      </c>
      <c r="D116" s="1">
        <v>-246000</v>
      </c>
      <c r="E116" s="1">
        <v>-420000</v>
      </c>
      <c r="F116" s="1">
        <v>-2165000</v>
      </c>
      <c r="G116" s="1">
        <v>-2499000</v>
      </c>
      <c r="J116" s="5"/>
      <c r="L116" s="5"/>
    </row>
    <row r="117" spans="1:12" x14ac:dyDescent="0.25">
      <c r="B117" s="5" t="s">
        <v>146</v>
      </c>
      <c r="C117" s="2">
        <v>0</v>
      </c>
      <c r="D117" s="2">
        <v>0</v>
      </c>
      <c r="E117" s="2">
        <v>0</v>
      </c>
      <c r="F117" s="2">
        <v>0</v>
      </c>
      <c r="G117" s="1">
        <v>-206000</v>
      </c>
      <c r="J117" s="5"/>
      <c r="L117" s="5"/>
    </row>
    <row r="118" spans="1:12" x14ac:dyDescent="0.25">
      <c r="B118" s="5" t="s">
        <v>145</v>
      </c>
      <c r="C118" s="1">
        <v>16000</v>
      </c>
      <c r="D118" s="1">
        <v>-36000</v>
      </c>
      <c r="E118" s="1">
        <v>14000</v>
      </c>
      <c r="F118" s="1">
        <v>1000</v>
      </c>
      <c r="G118" s="1">
        <v>216000</v>
      </c>
      <c r="J118" s="5"/>
      <c r="L118" s="5"/>
    </row>
    <row r="119" spans="1:12" x14ac:dyDescent="0.25">
      <c r="B119" s="5" t="s">
        <v>144</v>
      </c>
      <c r="C119" s="1">
        <v>18000</v>
      </c>
      <c r="D119" s="1">
        <v>-282000</v>
      </c>
      <c r="E119" s="1">
        <v>-406000</v>
      </c>
      <c r="F119" s="1">
        <v>-2164000</v>
      </c>
      <c r="G119" s="1">
        <v>-2489000</v>
      </c>
      <c r="J119" s="5"/>
      <c r="L119" s="5"/>
    </row>
    <row r="120" spans="1:12" x14ac:dyDescent="0.25">
      <c r="B120" s="5" t="s">
        <v>143</v>
      </c>
      <c r="C120" s="1">
        <v>174000</v>
      </c>
      <c r="D120" s="1">
        <v>77000</v>
      </c>
      <c r="E120" s="1">
        <v>189000</v>
      </c>
      <c r="F120" s="1">
        <v>-187000</v>
      </c>
      <c r="G120" s="1">
        <v>4058000</v>
      </c>
      <c r="J120" s="5"/>
      <c r="L120" s="5"/>
    </row>
    <row r="121" spans="1:12" x14ac:dyDescent="0.25">
      <c r="A121" s="3" t="s">
        <v>94</v>
      </c>
      <c r="B121" s="5" t="s">
        <v>125</v>
      </c>
      <c r="C121" s="1">
        <v>2796000</v>
      </c>
      <c r="D121" s="1">
        <v>4332000</v>
      </c>
      <c r="E121" s="1">
        <v>9752000</v>
      </c>
      <c r="F121" s="1">
        <v>4368000</v>
      </c>
      <c r="G121" s="1">
        <v>29760000</v>
      </c>
      <c r="J121" s="5"/>
      <c r="L121" s="5"/>
    </row>
    <row r="122" spans="1:12" outlineLevel="1" x14ac:dyDescent="0.25">
      <c r="B122" s="5" t="s">
        <v>142</v>
      </c>
      <c r="C122" s="1">
        <v>2436000</v>
      </c>
      <c r="D122" s="1">
        <v>2468000</v>
      </c>
      <c r="E122" s="1">
        <v>2496000</v>
      </c>
      <c r="F122" s="1">
        <v>2487000</v>
      </c>
      <c r="G122" s="1">
        <v>2469000</v>
      </c>
      <c r="J122" s="5"/>
      <c r="L122" s="5"/>
    </row>
    <row r="123" spans="1:12" outlineLevel="1" x14ac:dyDescent="0.25">
      <c r="B123" s="5" t="s">
        <v>141</v>
      </c>
      <c r="C123" s="1">
        <v>2472000</v>
      </c>
      <c r="D123" s="1">
        <v>2512000</v>
      </c>
      <c r="E123" s="1">
        <v>2535000</v>
      </c>
      <c r="F123" s="1">
        <v>2507000</v>
      </c>
      <c r="G123" s="1">
        <v>2494000</v>
      </c>
      <c r="J123" s="5"/>
      <c r="L123" s="5"/>
    </row>
    <row r="124" spans="1:12" outlineLevel="1" x14ac:dyDescent="0.25">
      <c r="B124" s="5" t="s">
        <v>140</v>
      </c>
      <c r="C124" s="1">
        <v>2448000</v>
      </c>
      <c r="D124" s="1">
        <v>2480000</v>
      </c>
      <c r="E124" s="1">
        <v>2506000</v>
      </c>
      <c r="F124" s="1">
        <v>2466000</v>
      </c>
      <c r="G124" s="1">
        <v>2464000</v>
      </c>
      <c r="J124" s="5"/>
      <c r="L124" s="5"/>
    </row>
    <row r="125" spans="1:12" outlineLevel="1" x14ac:dyDescent="0.25">
      <c r="B125" s="5" t="s">
        <v>139</v>
      </c>
      <c r="C125" s="2"/>
      <c r="D125" s="2"/>
      <c r="E125" s="2"/>
      <c r="F125" s="2"/>
      <c r="G125" s="1">
        <v>12.05</v>
      </c>
      <c r="J125" s="5"/>
      <c r="L125" s="5"/>
    </row>
    <row r="126" spans="1:12" outlineLevel="1" x14ac:dyDescent="0.25">
      <c r="B126" s="5" t="s">
        <v>138</v>
      </c>
      <c r="C126" s="1">
        <v>1.1479999999999999</v>
      </c>
      <c r="D126" s="1">
        <v>1.7549999999999999</v>
      </c>
      <c r="E126" s="1">
        <v>3.91</v>
      </c>
      <c r="F126" s="1">
        <v>1.76</v>
      </c>
      <c r="G126" s="1">
        <v>12.05</v>
      </c>
      <c r="J126" s="5"/>
      <c r="L126" s="5"/>
    </row>
    <row r="127" spans="1:12" outlineLevel="1" x14ac:dyDescent="0.25">
      <c r="B127" s="5" t="s">
        <v>137</v>
      </c>
      <c r="C127" s="2"/>
      <c r="D127" s="2"/>
      <c r="E127" s="2"/>
      <c r="F127" s="2"/>
      <c r="G127" s="1">
        <v>11.93</v>
      </c>
      <c r="J127" s="5"/>
      <c r="L127" s="5"/>
    </row>
    <row r="128" spans="1:12" outlineLevel="1" x14ac:dyDescent="0.25">
      <c r="B128" s="5" t="s">
        <v>136</v>
      </c>
      <c r="C128" s="1">
        <v>1.1299999999999999</v>
      </c>
      <c r="D128" s="1">
        <v>1.7250000000000001</v>
      </c>
      <c r="E128" s="1">
        <v>3.85</v>
      </c>
      <c r="F128" s="1">
        <v>1.74</v>
      </c>
      <c r="G128" s="1">
        <v>11.93</v>
      </c>
      <c r="J128" s="5"/>
      <c r="L128" s="5"/>
    </row>
    <row r="129" spans="1:12" outlineLevel="1" x14ac:dyDescent="0.25">
      <c r="B129" s="5" t="s">
        <v>135</v>
      </c>
      <c r="C129" s="1">
        <v>0.16</v>
      </c>
      <c r="D129" s="1">
        <v>0.16</v>
      </c>
      <c r="E129" s="1">
        <v>0.16</v>
      </c>
      <c r="F129" s="1">
        <v>0.16</v>
      </c>
      <c r="G129" s="1">
        <v>0.16</v>
      </c>
      <c r="J129" s="5"/>
      <c r="L129" s="5"/>
    </row>
    <row r="130" spans="1:12" outlineLevel="1" x14ac:dyDescent="0.25">
      <c r="B130" s="5" t="s">
        <v>134</v>
      </c>
      <c r="C130" s="2"/>
      <c r="D130" s="2"/>
      <c r="E130" s="2"/>
      <c r="F130" s="2"/>
      <c r="G130" s="1">
        <v>29600</v>
      </c>
      <c r="J130" s="5"/>
      <c r="L130" s="5"/>
    </row>
    <row r="131" spans="1:12" outlineLevel="1" x14ac:dyDescent="0.25">
      <c r="B131" s="5" t="s">
        <v>133</v>
      </c>
      <c r="C131" s="1">
        <v>13775</v>
      </c>
      <c r="D131" s="1">
        <v>18975</v>
      </c>
      <c r="E131" s="1">
        <v>22473</v>
      </c>
      <c r="F131" s="1">
        <v>26196</v>
      </c>
      <c r="G131" s="1">
        <v>29600</v>
      </c>
      <c r="J131" s="5"/>
      <c r="L131" s="5"/>
    </row>
    <row r="132" spans="1:12" outlineLevel="1" x14ac:dyDescent="0.25">
      <c r="B132" s="5" t="s">
        <v>132</v>
      </c>
      <c r="C132" s="1">
        <v>301</v>
      </c>
      <c r="D132" s="1">
        <v>303</v>
      </c>
      <c r="E132" s="1">
        <v>313</v>
      </c>
      <c r="F132" s="1">
        <v>344</v>
      </c>
      <c r="G132" s="1">
        <v>382</v>
      </c>
      <c r="J132" s="5"/>
      <c r="L132" s="5"/>
    </row>
    <row r="134" spans="1:12" hidden="1" outlineLevel="1" x14ac:dyDescent="0.25">
      <c r="B134" s="7" t="s">
        <v>131</v>
      </c>
    </row>
    <row r="135" spans="1:12" hidden="1" outlineLevel="1" x14ac:dyDescent="0.25">
      <c r="B135" s="8" t="s">
        <v>84</v>
      </c>
      <c r="C135" s="9" t="s">
        <v>79</v>
      </c>
      <c r="D135" s="9" t="s">
        <v>80</v>
      </c>
      <c r="E135" s="9" t="s">
        <v>81</v>
      </c>
      <c r="F135" s="9" t="s">
        <v>82</v>
      </c>
      <c r="H135" s="8"/>
      <c r="J135" s="8"/>
    </row>
    <row r="136" spans="1:12" hidden="1" outlineLevel="1" x14ac:dyDescent="0.25">
      <c r="B136" s="8" t="s">
        <v>78</v>
      </c>
      <c r="C136" s="9" t="s">
        <v>77</v>
      </c>
      <c r="D136" s="9" t="s">
        <v>77</v>
      </c>
      <c r="E136" s="9" t="s">
        <v>77</v>
      </c>
      <c r="F136" s="9" t="s">
        <v>77</v>
      </c>
      <c r="H136" s="8"/>
      <c r="J136" s="8"/>
    </row>
    <row r="137" spans="1:12" hidden="1" outlineLevel="1" x14ac:dyDescent="0.25">
      <c r="B137" s="8" t="s">
        <v>76</v>
      </c>
      <c r="C137" s="9" t="s">
        <v>75</v>
      </c>
      <c r="D137" s="9" t="s">
        <v>75</v>
      </c>
      <c r="E137" s="9" t="s">
        <v>75</v>
      </c>
      <c r="F137" s="9" t="s">
        <v>75</v>
      </c>
      <c r="H137" s="8"/>
      <c r="J137" s="8"/>
    </row>
    <row r="138" spans="1:12" hidden="1" outlineLevel="1" x14ac:dyDescent="0.25">
      <c r="B138" s="8" t="s">
        <v>74</v>
      </c>
      <c r="C138" s="9" t="s">
        <v>73</v>
      </c>
      <c r="D138" s="9" t="s">
        <v>73</v>
      </c>
      <c r="E138" s="9" t="s">
        <v>73</v>
      </c>
      <c r="F138" s="9" t="s">
        <v>73</v>
      </c>
      <c r="H138" s="8"/>
      <c r="J138" s="8"/>
    </row>
    <row r="139" spans="1:12" hidden="1" outlineLevel="1" x14ac:dyDescent="0.25">
      <c r="B139" s="8" t="s">
        <v>72</v>
      </c>
      <c r="C139" s="9" t="s">
        <v>71</v>
      </c>
      <c r="D139" s="9" t="s">
        <v>71</v>
      </c>
      <c r="E139" s="9" t="s">
        <v>71</v>
      </c>
      <c r="F139" s="9" t="s">
        <v>71</v>
      </c>
      <c r="H139" s="8"/>
      <c r="J139" s="8"/>
    </row>
    <row r="140" spans="1:12" collapsed="1" x14ac:dyDescent="0.25">
      <c r="B140" s="5" t="s">
        <v>130</v>
      </c>
      <c r="C140" s="1">
        <v>12565000</v>
      </c>
      <c r="D140" s="1">
        <v>14971000</v>
      </c>
      <c r="E140" s="1">
        <v>18908000</v>
      </c>
      <c r="F140" s="1">
        <v>16235000</v>
      </c>
      <c r="G140" s="1">
        <v>0</v>
      </c>
      <c r="H140" s="5"/>
      <c r="J140" s="5"/>
    </row>
    <row r="141" spans="1:12" x14ac:dyDescent="0.25">
      <c r="B141" s="5" t="s">
        <v>129</v>
      </c>
      <c r="C141" s="1">
        <v>390000</v>
      </c>
      <c r="D141" s="1">
        <v>395000</v>
      </c>
      <c r="E141" s="1">
        <v>399000</v>
      </c>
      <c r="F141" s="1">
        <v>398000</v>
      </c>
      <c r="G141" s="1">
        <v>0</v>
      </c>
      <c r="H141" s="5"/>
      <c r="J141" s="5"/>
    </row>
    <row r="142" spans="1:12" x14ac:dyDescent="0.25">
      <c r="B142" s="5" t="s">
        <v>128</v>
      </c>
      <c r="C142" s="2">
        <v>0</v>
      </c>
      <c r="D142" s="2">
        <v>0</v>
      </c>
      <c r="E142" s="2">
        <v>0</v>
      </c>
      <c r="F142" s="1">
        <v>10034000</v>
      </c>
      <c r="G142" s="1">
        <v>0</v>
      </c>
      <c r="H142" s="5"/>
      <c r="J142" s="5"/>
    </row>
    <row r="143" spans="1:12" x14ac:dyDescent="0.25">
      <c r="B143" s="5" t="s">
        <v>127</v>
      </c>
      <c r="C143" s="2">
        <v>0</v>
      </c>
      <c r="D143" s="2">
        <v>0</v>
      </c>
      <c r="E143" s="1">
        <v>12026000</v>
      </c>
      <c r="F143" s="2">
        <v>0</v>
      </c>
      <c r="G143" s="1">
        <v>0</v>
      </c>
      <c r="H143" s="5"/>
      <c r="J143" s="5"/>
    </row>
    <row r="144" spans="1:12" x14ac:dyDescent="0.25">
      <c r="A144" s="3" t="s">
        <v>94</v>
      </c>
      <c r="B144" s="6" t="s">
        <v>2</v>
      </c>
      <c r="C144" s="12">
        <v>14971000</v>
      </c>
      <c r="D144" s="12">
        <v>18908000</v>
      </c>
      <c r="E144" s="12">
        <v>16235000</v>
      </c>
      <c r="F144" s="12">
        <v>10171000</v>
      </c>
      <c r="G144" s="1">
        <v>0</v>
      </c>
      <c r="H144" s="5"/>
      <c r="J144" s="5"/>
    </row>
    <row r="146" spans="1:12" hidden="1" outlineLevel="1" x14ac:dyDescent="0.25">
      <c r="B146" s="7" t="s">
        <v>126</v>
      </c>
    </row>
    <row r="147" spans="1:12" hidden="1" outlineLevel="1" x14ac:dyDescent="0.25">
      <c r="B147" s="8" t="s">
        <v>84</v>
      </c>
      <c r="D147" s="8"/>
      <c r="E147" s="9" t="s">
        <v>79</v>
      </c>
      <c r="F147" s="9" t="s">
        <v>80</v>
      </c>
      <c r="G147" s="9" t="s">
        <v>81</v>
      </c>
      <c r="H147" s="9" t="s">
        <v>82</v>
      </c>
      <c r="I147" s="9" t="s">
        <v>83</v>
      </c>
      <c r="J147" s="8"/>
      <c r="L147" s="8"/>
    </row>
    <row r="148" spans="1:12" hidden="1" outlineLevel="1" x14ac:dyDescent="0.25">
      <c r="B148" s="8" t="s">
        <v>78</v>
      </c>
      <c r="D148" s="8"/>
      <c r="E148" s="9" t="s">
        <v>77</v>
      </c>
      <c r="F148" s="9" t="s">
        <v>77</v>
      </c>
      <c r="G148" s="9" t="s">
        <v>77</v>
      </c>
      <c r="H148" s="9" t="s">
        <v>77</v>
      </c>
      <c r="I148" s="9" t="s">
        <v>77</v>
      </c>
      <c r="J148" s="8"/>
      <c r="L148" s="8"/>
    </row>
    <row r="149" spans="1:12" ht="30" hidden="1" outlineLevel="1" x14ac:dyDescent="0.25">
      <c r="B149" s="8" t="s">
        <v>76</v>
      </c>
      <c r="D149" s="8"/>
      <c r="E149" s="9" t="s">
        <v>75</v>
      </c>
      <c r="F149" s="9" t="s">
        <v>75</v>
      </c>
      <c r="G149" s="9" t="s">
        <v>75</v>
      </c>
      <c r="H149" s="9" t="s">
        <v>75</v>
      </c>
      <c r="I149" s="9" t="s">
        <v>75</v>
      </c>
      <c r="J149" s="8"/>
      <c r="L149" s="8"/>
    </row>
    <row r="150" spans="1:12" hidden="1" outlineLevel="1" x14ac:dyDescent="0.25">
      <c r="B150" s="8" t="s">
        <v>74</v>
      </c>
      <c r="D150" s="8"/>
      <c r="E150" s="9" t="s">
        <v>73</v>
      </c>
      <c r="F150" s="9" t="s">
        <v>73</v>
      </c>
      <c r="G150" s="9" t="s">
        <v>73</v>
      </c>
      <c r="H150" s="9" t="s">
        <v>73</v>
      </c>
      <c r="I150" s="9" t="s">
        <v>73</v>
      </c>
      <c r="J150" s="8"/>
      <c r="L150" s="8"/>
    </row>
    <row r="151" spans="1:12" hidden="1" outlineLevel="1" x14ac:dyDescent="0.25">
      <c r="B151" s="8" t="s">
        <v>72</v>
      </c>
      <c r="D151" s="8"/>
      <c r="E151" s="9" t="s">
        <v>71</v>
      </c>
      <c r="F151" s="9" t="s">
        <v>71</v>
      </c>
      <c r="G151" s="9" t="s">
        <v>71</v>
      </c>
      <c r="H151" s="9" t="s">
        <v>71</v>
      </c>
      <c r="I151" s="9" t="s">
        <v>71</v>
      </c>
      <c r="J151" s="8"/>
      <c r="L151" s="8"/>
    </row>
    <row r="152" spans="1:12" collapsed="1" x14ac:dyDescent="0.25">
      <c r="A152" s="3" t="s">
        <v>94</v>
      </c>
      <c r="B152" s="6" t="s">
        <v>125</v>
      </c>
      <c r="C152" s="12">
        <v>2796000</v>
      </c>
      <c r="D152" s="12">
        <v>4332000</v>
      </c>
      <c r="E152" s="12">
        <v>9752000</v>
      </c>
      <c r="F152" s="12">
        <v>4368000</v>
      </c>
      <c r="G152" s="12">
        <v>29760000</v>
      </c>
      <c r="J152" s="5"/>
      <c r="L152" s="5"/>
    </row>
    <row r="153" spans="1:12" x14ac:dyDescent="0.25">
      <c r="B153" s="5" t="s">
        <v>124</v>
      </c>
      <c r="C153" s="1">
        <v>844000</v>
      </c>
      <c r="D153" s="1">
        <v>1397000</v>
      </c>
      <c r="E153" s="1">
        <v>2004000</v>
      </c>
      <c r="F153" s="1">
        <v>2709000</v>
      </c>
      <c r="G153" s="1">
        <v>3549000</v>
      </c>
      <c r="J153" s="5"/>
      <c r="L153" s="5"/>
    </row>
    <row r="154" spans="1:12" x14ac:dyDescent="0.25">
      <c r="B154" s="5" t="s">
        <v>123</v>
      </c>
      <c r="C154" s="1">
        <v>381000</v>
      </c>
      <c r="D154" s="1">
        <v>1098000</v>
      </c>
      <c r="E154" s="1">
        <v>1174000</v>
      </c>
      <c r="F154" s="1">
        <v>1544000</v>
      </c>
      <c r="G154" s="1">
        <v>1508000</v>
      </c>
      <c r="J154" s="5"/>
      <c r="L154" s="5"/>
    </row>
    <row r="155" spans="1:12" x14ac:dyDescent="0.25">
      <c r="B155" s="5" t="s">
        <v>122</v>
      </c>
      <c r="C155" s="2">
        <v>0</v>
      </c>
      <c r="D155" s="2">
        <v>0</v>
      </c>
      <c r="E155" s="2">
        <v>0</v>
      </c>
      <c r="F155" s="1">
        <v>1353000</v>
      </c>
      <c r="G155" s="2">
        <v>0</v>
      </c>
      <c r="J155" s="5"/>
      <c r="L155" s="5"/>
    </row>
    <row r="156" spans="1:12" x14ac:dyDescent="0.25">
      <c r="B156" s="5" t="s">
        <v>121</v>
      </c>
      <c r="C156" s="1">
        <v>18000</v>
      </c>
      <c r="D156" s="1">
        <v>-282000</v>
      </c>
      <c r="E156" s="1">
        <v>-406000</v>
      </c>
      <c r="F156" s="1">
        <v>-2164000</v>
      </c>
      <c r="G156" s="1">
        <v>-2489000</v>
      </c>
      <c r="J156" s="5"/>
      <c r="L156" s="5"/>
    </row>
    <row r="157" spans="1:12" x14ac:dyDescent="0.25">
      <c r="B157" s="5" t="s">
        <v>120</v>
      </c>
      <c r="C157" s="2">
        <v>0</v>
      </c>
      <c r="D157" s="2">
        <v>0</v>
      </c>
      <c r="E157" s="1">
        <v>-100000</v>
      </c>
      <c r="F157" s="1">
        <v>45000</v>
      </c>
      <c r="G157" s="1">
        <v>-238000</v>
      </c>
      <c r="J157" s="5"/>
      <c r="L157" s="5"/>
    </row>
    <row r="158" spans="1:12" x14ac:dyDescent="0.25">
      <c r="B158" s="5" t="s">
        <v>119</v>
      </c>
      <c r="C158" s="1">
        <v>5000</v>
      </c>
      <c r="D158" s="1">
        <v>-20000</v>
      </c>
      <c r="E158" s="1">
        <v>47000</v>
      </c>
      <c r="F158" s="1">
        <v>-7000</v>
      </c>
      <c r="G158" s="2">
        <v>0</v>
      </c>
      <c r="J158" s="5"/>
      <c r="L158" s="5"/>
    </row>
    <row r="159" spans="1:12" x14ac:dyDescent="0.25">
      <c r="B159" s="5" t="s">
        <v>118</v>
      </c>
      <c r="C159" s="1">
        <v>-233000</v>
      </c>
      <c r="D159" s="1">
        <v>-550000</v>
      </c>
      <c r="E159" s="1">
        <v>-2215000</v>
      </c>
      <c r="F159" s="1">
        <v>822000</v>
      </c>
      <c r="G159" s="1">
        <v>-6172000</v>
      </c>
      <c r="J159" s="5"/>
      <c r="L159" s="5"/>
    </row>
    <row r="160" spans="1:12" x14ac:dyDescent="0.25">
      <c r="B160" s="5" t="s">
        <v>62</v>
      </c>
      <c r="C160" s="1">
        <v>597000</v>
      </c>
      <c r="D160" s="1">
        <v>-524000</v>
      </c>
      <c r="E160" s="1">
        <v>-774000</v>
      </c>
      <c r="F160" s="1">
        <v>-2554000</v>
      </c>
      <c r="G160" s="1">
        <v>-98000</v>
      </c>
      <c r="J160" s="5"/>
      <c r="L160" s="5"/>
    </row>
    <row r="161" spans="1:12" x14ac:dyDescent="0.25">
      <c r="B161" s="5" t="s">
        <v>117</v>
      </c>
      <c r="C161" s="2">
        <v>0</v>
      </c>
      <c r="D161" s="2">
        <v>0</v>
      </c>
      <c r="E161" s="2">
        <v>0</v>
      </c>
      <c r="F161" s="2">
        <v>0</v>
      </c>
      <c r="G161" s="1">
        <v>-1522000</v>
      </c>
      <c r="J161" s="5"/>
      <c r="L161" s="5"/>
    </row>
    <row r="162" spans="1:12" x14ac:dyDescent="0.25">
      <c r="B162" s="5" t="s">
        <v>116</v>
      </c>
      <c r="C162" s="1">
        <v>77000</v>
      </c>
      <c r="D162" s="1">
        <v>-394000</v>
      </c>
      <c r="E162" s="1">
        <v>-1715000</v>
      </c>
      <c r="F162" s="1">
        <v>-1517000</v>
      </c>
      <c r="G162" s="2">
        <v>0</v>
      </c>
      <c r="J162" s="5"/>
      <c r="L162" s="5"/>
    </row>
    <row r="163" spans="1:12" x14ac:dyDescent="0.25">
      <c r="B163" s="5" t="s">
        <v>36</v>
      </c>
      <c r="C163" s="1">
        <v>194000</v>
      </c>
      <c r="D163" s="1">
        <v>363000</v>
      </c>
      <c r="E163" s="1">
        <v>568000</v>
      </c>
      <c r="F163" s="1">
        <v>-551000</v>
      </c>
      <c r="G163" s="1">
        <v>1531000</v>
      </c>
      <c r="J163" s="5"/>
      <c r="L163" s="5"/>
    </row>
    <row r="164" spans="1:12" x14ac:dyDescent="0.25">
      <c r="B164" s="5" t="s">
        <v>23</v>
      </c>
      <c r="C164" s="1">
        <v>54000</v>
      </c>
      <c r="D164" s="1">
        <v>239000</v>
      </c>
      <c r="E164" s="1">
        <v>581000</v>
      </c>
      <c r="F164" s="1">
        <v>1341000</v>
      </c>
      <c r="G164" s="2">
        <v>0</v>
      </c>
      <c r="J164" s="5"/>
      <c r="L164" s="5"/>
    </row>
    <row r="165" spans="1:12" x14ac:dyDescent="0.25">
      <c r="B165" s="5" t="s">
        <v>115</v>
      </c>
      <c r="C165" s="2">
        <v>0</v>
      </c>
      <c r="D165" s="2">
        <v>0</v>
      </c>
      <c r="E165" s="2">
        <v>0</v>
      </c>
      <c r="F165" s="2">
        <v>0</v>
      </c>
      <c r="G165" s="1">
        <v>2025000</v>
      </c>
      <c r="J165" s="5"/>
      <c r="L165" s="5"/>
    </row>
    <row r="166" spans="1:12" x14ac:dyDescent="0.25">
      <c r="B166" s="5" t="s">
        <v>9</v>
      </c>
      <c r="C166" s="1">
        <v>28000</v>
      </c>
      <c r="D166" s="1">
        <v>163000</v>
      </c>
      <c r="E166" s="1">
        <v>192000</v>
      </c>
      <c r="F166" s="1">
        <v>252000</v>
      </c>
      <c r="G166" s="1">
        <v>514000</v>
      </c>
      <c r="J166" s="5"/>
      <c r="L166" s="5"/>
    </row>
    <row r="167" spans="1:12" ht="17.25" x14ac:dyDescent="0.4">
      <c r="B167" s="5" t="s">
        <v>8</v>
      </c>
      <c r="C167" s="22">
        <v>0</v>
      </c>
      <c r="D167" s="22">
        <v>0</v>
      </c>
      <c r="E167" s="22">
        <v>0</v>
      </c>
      <c r="F167" s="22">
        <v>0</v>
      </c>
      <c r="G167" s="21">
        <v>-278000</v>
      </c>
      <c r="J167" s="5"/>
      <c r="L167" s="5"/>
    </row>
    <row r="168" spans="1:12" x14ac:dyDescent="0.25">
      <c r="A168" s="3" t="s">
        <v>94</v>
      </c>
      <c r="B168" s="6" t="s">
        <v>114</v>
      </c>
      <c r="C168" s="12">
        <v>4761000</v>
      </c>
      <c r="D168" s="12">
        <v>5822000</v>
      </c>
      <c r="E168" s="12">
        <v>9108000</v>
      </c>
      <c r="F168" s="12">
        <v>5641000</v>
      </c>
      <c r="G168" s="12">
        <v>28090000</v>
      </c>
      <c r="J168" s="5"/>
      <c r="L168" s="5"/>
    </row>
    <row r="169" spans="1:12" x14ac:dyDescent="0.25">
      <c r="B169" s="5" t="s">
        <v>113</v>
      </c>
      <c r="C169" s="1">
        <v>4744000</v>
      </c>
      <c r="D169" s="1">
        <v>8792000</v>
      </c>
      <c r="E169" s="1">
        <v>15197000</v>
      </c>
      <c r="F169" s="1">
        <v>19425000</v>
      </c>
      <c r="G169" s="1">
        <v>50000</v>
      </c>
      <c r="J169" s="5"/>
      <c r="L169" s="5"/>
    </row>
    <row r="170" spans="1:12" x14ac:dyDescent="0.25">
      <c r="B170" s="5" t="s">
        <v>112</v>
      </c>
      <c r="C170" s="1">
        <v>3365000</v>
      </c>
      <c r="D170" s="1">
        <v>527000</v>
      </c>
      <c r="E170" s="1">
        <v>1023000</v>
      </c>
      <c r="F170" s="1">
        <v>1806000</v>
      </c>
      <c r="G170" s="2">
        <v>0</v>
      </c>
      <c r="J170" s="5"/>
      <c r="L170" s="5"/>
    </row>
    <row r="171" spans="1:12" x14ac:dyDescent="0.25">
      <c r="B171" s="5" t="s">
        <v>111</v>
      </c>
      <c r="C171" s="2">
        <v>0</v>
      </c>
      <c r="D171" s="2">
        <v>0</v>
      </c>
      <c r="E171" s="2">
        <v>0</v>
      </c>
      <c r="F171" s="2">
        <v>0</v>
      </c>
      <c r="G171" s="1">
        <v>9732000</v>
      </c>
      <c r="J171" s="5"/>
      <c r="L171" s="5"/>
    </row>
    <row r="172" spans="1:12" x14ac:dyDescent="0.25">
      <c r="B172" s="5" t="s">
        <v>110</v>
      </c>
      <c r="C172" s="1">
        <v>-1461000</v>
      </c>
      <c r="D172" s="1">
        <v>-19308000</v>
      </c>
      <c r="E172" s="1">
        <v>-24787000</v>
      </c>
      <c r="F172" s="1">
        <v>-11897000</v>
      </c>
      <c r="G172" s="2">
        <v>0</v>
      </c>
      <c r="J172" s="5"/>
      <c r="L172" s="5"/>
    </row>
    <row r="173" spans="1:12" x14ac:dyDescent="0.25">
      <c r="B173" s="5" t="s">
        <v>109</v>
      </c>
      <c r="C173" s="1">
        <v>-489000</v>
      </c>
      <c r="D173" s="1">
        <v>-1128000</v>
      </c>
      <c r="E173" s="1">
        <v>-976000</v>
      </c>
      <c r="F173" s="1">
        <v>-1833000</v>
      </c>
      <c r="G173" s="1">
        <v>-1069000</v>
      </c>
      <c r="J173" s="5"/>
      <c r="L173" s="5"/>
    </row>
    <row r="174" spans="1:12" x14ac:dyDescent="0.25">
      <c r="B174" s="5" t="s">
        <v>108</v>
      </c>
      <c r="C174" s="2">
        <v>0</v>
      </c>
      <c r="D174" s="1">
        <v>-8524000</v>
      </c>
      <c r="E174" s="1">
        <v>-263000</v>
      </c>
      <c r="F174" s="1">
        <v>-49000</v>
      </c>
      <c r="G174" s="1">
        <v>-83000</v>
      </c>
      <c r="J174" s="5"/>
      <c r="L174" s="5"/>
    </row>
    <row r="175" spans="1:12" x14ac:dyDescent="0.25">
      <c r="B175" s="5" t="s">
        <v>107</v>
      </c>
      <c r="C175" s="1">
        <v>-14000</v>
      </c>
      <c r="D175" s="1">
        <v>-34000</v>
      </c>
      <c r="E175" s="1">
        <v>-24000</v>
      </c>
      <c r="F175" s="1">
        <v>-77000</v>
      </c>
      <c r="G175" s="1">
        <v>-985000</v>
      </c>
      <c r="J175" s="5"/>
      <c r="L175" s="5"/>
    </row>
    <row r="176" spans="1:12" ht="17.25" x14ac:dyDescent="0.4">
      <c r="B176" s="5" t="s">
        <v>106</v>
      </c>
      <c r="C176" s="22">
        <v>0</v>
      </c>
      <c r="D176" s="22">
        <v>0</v>
      </c>
      <c r="E176" s="22">
        <v>0</v>
      </c>
      <c r="F176" s="22">
        <v>0</v>
      </c>
      <c r="G176" s="21">
        <v>-18211000</v>
      </c>
      <c r="J176" s="5"/>
      <c r="L176" s="5"/>
    </row>
    <row r="177" spans="1:12" x14ac:dyDescent="0.25">
      <c r="A177" s="3" t="s">
        <v>94</v>
      </c>
      <c r="B177" s="6" t="s">
        <v>105</v>
      </c>
      <c r="C177" s="12">
        <v>6145000</v>
      </c>
      <c r="D177" s="12">
        <v>-19675000</v>
      </c>
      <c r="E177" s="12">
        <v>-9830000</v>
      </c>
      <c r="F177" s="12">
        <v>7375000</v>
      </c>
      <c r="G177" s="12">
        <v>-10566000</v>
      </c>
      <c r="J177" s="5"/>
      <c r="L177" s="5"/>
    </row>
    <row r="178" spans="1:12" x14ac:dyDescent="0.25">
      <c r="B178" s="5" t="s">
        <v>104</v>
      </c>
      <c r="C178" s="2">
        <v>0</v>
      </c>
      <c r="D178" s="1">
        <v>4968000</v>
      </c>
      <c r="E178" s="1">
        <v>4977000</v>
      </c>
      <c r="F178" s="2">
        <v>0</v>
      </c>
      <c r="G178" s="2">
        <v>0</v>
      </c>
      <c r="J178" s="5"/>
      <c r="L178" s="5"/>
    </row>
    <row r="179" spans="1:12" x14ac:dyDescent="0.25">
      <c r="B179" s="5" t="s">
        <v>103</v>
      </c>
      <c r="C179" s="2">
        <v>0</v>
      </c>
      <c r="D179" s="2">
        <v>0</v>
      </c>
      <c r="E179" s="2">
        <v>0</v>
      </c>
      <c r="F179" s="1">
        <v>-10039000</v>
      </c>
      <c r="G179" s="1">
        <v>-9533000</v>
      </c>
      <c r="J179" s="5"/>
      <c r="L179" s="5"/>
    </row>
    <row r="180" spans="1:12" x14ac:dyDescent="0.25">
      <c r="B180" s="5" t="s">
        <v>102</v>
      </c>
      <c r="C180" s="1">
        <v>149000</v>
      </c>
      <c r="D180" s="1">
        <v>194000</v>
      </c>
      <c r="E180" s="1">
        <v>281000</v>
      </c>
      <c r="F180" s="1">
        <v>355000</v>
      </c>
      <c r="G180" s="2">
        <v>0</v>
      </c>
      <c r="J180" s="5"/>
      <c r="L180" s="5"/>
    </row>
    <row r="181" spans="1:12" x14ac:dyDescent="0.25">
      <c r="B181" s="5" t="s">
        <v>101</v>
      </c>
      <c r="C181" s="1">
        <v>-551000</v>
      </c>
      <c r="D181" s="1">
        <v>-942000</v>
      </c>
      <c r="E181" s="1">
        <v>-1904000</v>
      </c>
      <c r="F181" s="1">
        <v>-1475000</v>
      </c>
      <c r="G181" s="1">
        <v>-2783000</v>
      </c>
      <c r="J181" s="5"/>
      <c r="L181" s="5"/>
    </row>
    <row r="182" spans="1:12" x14ac:dyDescent="0.25">
      <c r="B182" s="5" t="s">
        <v>100</v>
      </c>
      <c r="C182" s="2">
        <v>0</v>
      </c>
      <c r="D182" s="2">
        <v>0</v>
      </c>
      <c r="E182" s="1">
        <v>-1000000</v>
      </c>
      <c r="F182" s="2">
        <v>0</v>
      </c>
      <c r="G182" s="1">
        <v>-1250000</v>
      </c>
      <c r="J182" s="5"/>
      <c r="L182" s="5"/>
    </row>
    <row r="183" spans="1:12" x14ac:dyDescent="0.25">
      <c r="B183" s="5" t="s">
        <v>99</v>
      </c>
      <c r="C183" s="1">
        <v>-390000</v>
      </c>
      <c r="D183" s="1">
        <v>-395000</v>
      </c>
      <c r="E183" s="1">
        <v>-399000</v>
      </c>
      <c r="F183" s="1">
        <v>-398000</v>
      </c>
      <c r="G183" s="1">
        <v>-395000</v>
      </c>
      <c r="J183" s="5"/>
      <c r="L183" s="5"/>
    </row>
    <row r="184" spans="1:12" x14ac:dyDescent="0.25">
      <c r="B184" s="5" t="s">
        <v>98</v>
      </c>
      <c r="C184" s="2">
        <v>0</v>
      </c>
      <c r="D184" s="1">
        <v>-17000</v>
      </c>
      <c r="E184" s="1">
        <v>-83000</v>
      </c>
      <c r="F184" s="1">
        <v>-58000</v>
      </c>
      <c r="G184" s="2">
        <v>0</v>
      </c>
      <c r="J184" s="5"/>
      <c r="L184" s="5"/>
    </row>
    <row r="185" spans="1:12" x14ac:dyDescent="0.25">
      <c r="B185" s="5" t="s">
        <v>97</v>
      </c>
      <c r="C185" s="2">
        <v>0</v>
      </c>
      <c r="D185" s="2">
        <v>0</v>
      </c>
      <c r="E185" s="2">
        <v>0</v>
      </c>
      <c r="F185" s="2">
        <v>0</v>
      </c>
      <c r="G185" s="1">
        <v>-74000</v>
      </c>
      <c r="J185" s="5"/>
      <c r="L185" s="5"/>
    </row>
    <row r="186" spans="1:12" x14ac:dyDescent="0.25">
      <c r="B186" s="5" t="s">
        <v>96</v>
      </c>
      <c r="C186" s="2">
        <v>0</v>
      </c>
      <c r="D186" s="2">
        <v>0</v>
      </c>
      <c r="E186" s="2">
        <v>0</v>
      </c>
      <c r="F186" s="2">
        <v>0</v>
      </c>
      <c r="G186" s="1">
        <v>403000</v>
      </c>
      <c r="J186" s="5"/>
      <c r="L186" s="5"/>
    </row>
    <row r="187" spans="1:12" ht="17.25" x14ac:dyDescent="0.4">
      <c r="B187" s="5" t="s">
        <v>95</v>
      </c>
      <c r="C187" s="22">
        <v>0</v>
      </c>
      <c r="D187" s="21">
        <v>-4000</v>
      </c>
      <c r="E187" s="21">
        <v>-7000</v>
      </c>
      <c r="F187" s="21">
        <v>-2000</v>
      </c>
      <c r="G187" s="21">
        <v>-1000</v>
      </c>
      <c r="J187" s="5"/>
      <c r="L187" s="5"/>
    </row>
    <row r="188" spans="1:12" x14ac:dyDescent="0.25">
      <c r="A188" s="3" t="s">
        <v>94</v>
      </c>
      <c r="B188" s="6" t="s">
        <v>93</v>
      </c>
      <c r="C188" s="12">
        <v>-792000</v>
      </c>
      <c r="D188" s="12">
        <v>3804000</v>
      </c>
      <c r="E188" s="12">
        <v>1865000</v>
      </c>
      <c r="F188" s="12">
        <v>-11617000</v>
      </c>
      <c r="G188" s="12">
        <v>-13633000</v>
      </c>
      <c r="J188" s="5"/>
      <c r="L188" s="5"/>
    </row>
    <row r="189" spans="1:12" x14ac:dyDescent="0.25">
      <c r="B189" s="5" t="s">
        <v>92</v>
      </c>
      <c r="C189" s="1">
        <v>10114000</v>
      </c>
      <c r="D189" s="1">
        <v>-10049000</v>
      </c>
      <c r="E189" s="1">
        <v>1143000</v>
      </c>
      <c r="F189" s="1">
        <v>1399000</v>
      </c>
      <c r="G189" s="1">
        <v>3891000</v>
      </c>
      <c r="J189" s="5"/>
      <c r="L189" s="5"/>
    </row>
    <row r="190" spans="1:12" x14ac:dyDescent="0.25">
      <c r="B190" s="5" t="s">
        <v>91</v>
      </c>
      <c r="C190" s="1">
        <v>782000</v>
      </c>
      <c r="D190" s="1">
        <v>10896000</v>
      </c>
      <c r="E190" s="1">
        <v>847000</v>
      </c>
      <c r="F190" s="1">
        <v>1990000</v>
      </c>
      <c r="G190" s="1">
        <v>3389000</v>
      </c>
      <c r="J190" s="5"/>
      <c r="L190" s="5"/>
    </row>
    <row r="191" spans="1:12" x14ac:dyDescent="0.25">
      <c r="B191" s="5" t="s">
        <v>90</v>
      </c>
      <c r="C191" s="1">
        <v>10896000</v>
      </c>
      <c r="D191" s="1">
        <v>847000</v>
      </c>
      <c r="E191" s="1">
        <v>1990000</v>
      </c>
      <c r="F191" s="1">
        <v>3389000</v>
      </c>
      <c r="G191" s="1">
        <v>7280000</v>
      </c>
      <c r="J191" s="5"/>
      <c r="L191" s="5"/>
    </row>
    <row r="192" spans="1:12" x14ac:dyDescent="0.25">
      <c r="B192" s="5" t="s">
        <v>89</v>
      </c>
      <c r="C192" s="1">
        <v>176000</v>
      </c>
      <c r="D192" s="1">
        <v>249000</v>
      </c>
      <c r="E192" s="1">
        <v>396000</v>
      </c>
      <c r="F192" s="1">
        <v>1404000</v>
      </c>
      <c r="G192" s="1">
        <v>6549000</v>
      </c>
      <c r="J192" s="5"/>
      <c r="L192" s="5"/>
    </row>
    <row r="193" spans="2:12" x14ac:dyDescent="0.25">
      <c r="B193" s="5" t="s">
        <v>88</v>
      </c>
      <c r="C193" s="1">
        <v>54000</v>
      </c>
      <c r="D193" s="1">
        <v>138000</v>
      </c>
      <c r="E193" s="1">
        <v>246000</v>
      </c>
      <c r="F193" s="1">
        <v>254000</v>
      </c>
      <c r="G193" s="1">
        <v>252000</v>
      </c>
      <c r="J193" s="5"/>
      <c r="L19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Financial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2024-04-17T16:32:31Z</dcterms:modified>
</cp:coreProperties>
</file>