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hv\OneDrive\Documents\GitHub\modelz\"/>
    </mc:Choice>
  </mc:AlternateContent>
  <xr:revisionPtr revIDLastSave="0" documentId="13_ncr:1_{2ACC0BAC-8BF1-480C-BF6F-E5DC131E49D8}" xr6:coauthVersionLast="47" xr6:coauthVersionMax="47" xr10:uidLastSave="{00000000-0000-0000-0000-000000000000}"/>
  <bookViews>
    <workbookView xWindow="0" yWindow="0" windowWidth="28800" windowHeight="15600" xr2:uid="{0F3DA43A-D516-493C-A85D-F0700FFA09FB}"/>
  </bookViews>
  <sheets>
    <sheet name="Overview" sheetId="1" r:id="rId1"/>
    <sheet name="DCF" sheetId="5" r:id="rId2"/>
    <sheet name="Financial Statements" sheetId="4" r:id="rId3"/>
    <sheet name="FX Ra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5" l="1"/>
  <c r="R11" i="5"/>
  <c r="Q11" i="5"/>
  <c r="P11" i="5"/>
  <c r="O11" i="5"/>
  <c r="N11" i="5"/>
  <c r="M11" i="5"/>
  <c r="L11" i="5"/>
  <c r="K11" i="5"/>
  <c r="J11" i="5"/>
  <c r="I11" i="5"/>
  <c r="H11" i="5"/>
  <c r="J8" i="5"/>
  <c r="K8" i="5" s="1"/>
  <c r="L8" i="5" s="1"/>
  <c r="M8" i="5" s="1"/>
  <c r="N8" i="5" s="1"/>
  <c r="O8" i="5" s="1"/>
  <c r="P8" i="5" s="1"/>
  <c r="Q8" i="5" s="1"/>
  <c r="R8" i="5" s="1"/>
  <c r="S8" i="5" s="1"/>
  <c r="I8" i="5"/>
  <c r="G7" i="5"/>
  <c r="G8" i="5" s="1"/>
  <c r="F7" i="5"/>
  <c r="E7" i="5"/>
  <c r="G5" i="5"/>
  <c r="G6" i="5" s="1"/>
  <c r="F5" i="5"/>
  <c r="F6" i="5" s="1"/>
  <c r="E5" i="5"/>
  <c r="E9" i="5" s="1"/>
  <c r="I16" i="5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G3" i="5"/>
  <c r="H3" i="5" s="1"/>
  <c r="F3" i="5"/>
  <c r="E3" i="5"/>
  <c r="F8" i="5" l="1"/>
  <c r="F9" i="5"/>
  <c r="G9" i="5"/>
  <c r="I3" i="5"/>
  <c r="H5" i="5"/>
  <c r="H7" i="5" l="1"/>
  <c r="H9" i="5"/>
  <c r="J3" i="5"/>
  <c r="I5" i="5"/>
  <c r="I7" i="5" l="1"/>
  <c r="I9" i="5"/>
  <c r="K3" i="5"/>
  <c r="J5" i="5"/>
  <c r="J7" i="5" l="1"/>
  <c r="J9" i="5"/>
  <c r="L3" i="5"/>
  <c r="K5" i="5"/>
  <c r="K7" i="5" l="1"/>
  <c r="K9" i="5"/>
  <c r="M3" i="5"/>
  <c r="L5" i="5"/>
  <c r="L7" i="5" l="1"/>
  <c r="L9" i="5"/>
  <c r="N3" i="5"/>
  <c r="M5" i="5"/>
  <c r="M7" i="5" l="1"/>
  <c r="M9" i="5"/>
  <c r="O3" i="5"/>
  <c r="N5" i="5"/>
  <c r="N7" i="5" l="1"/>
  <c r="N9" i="5"/>
  <c r="P3" i="5"/>
  <c r="O5" i="5"/>
  <c r="O7" i="5" l="1"/>
  <c r="O9" i="5" s="1"/>
  <c r="Q3" i="5"/>
  <c r="P5" i="5"/>
  <c r="P7" i="5" l="1"/>
  <c r="P9" i="5"/>
  <c r="R3" i="5"/>
  <c r="Q5" i="5"/>
  <c r="Q7" i="5" l="1"/>
  <c r="Q9" i="5"/>
  <c r="S3" i="5"/>
  <c r="S5" i="5" s="1"/>
  <c r="R5" i="5"/>
  <c r="R7" i="5" l="1"/>
  <c r="R9" i="5"/>
  <c r="S7" i="5"/>
  <c r="S9" i="5" s="1"/>
  <c r="S2" i="5" l="1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F40" i="4"/>
  <c r="F41" i="4" s="1"/>
  <c r="G41" i="4"/>
  <c r="G40" i="4"/>
  <c r="F33" i="4"/>
  <c r="G33" i="4"/>
  <c r="E22" i="4"/>
  <c r="F22" i="4"/>
  <c r="G22" i="4"/>
  <c r="C28" i="1"/>
  <c r="D25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12" i="1"/>
  <c r="I12" i="1"/>
  <c r="H12" i="1"/>
  <c r="I13" i="1"/>
  <c r="H13" i="1"/>
  <c r="J13" i="1"/>
  <c r="J19" i="1"/>
  <c r="I31" i="1"/>
  <c r="H31" i="1"/>
  <c r="I36" i="1"/>
  <c r="I35" i="1" s="1"/>
  <c r="H36" i="1"/>
  <c r="H35" i="1" s="1"/>
  <c r="J36" i="1"/>
  <c r="J35" i="1" s="1"/>
  <c r="D61" i="1"/>
  <c r="D40" i="1"/>
  <c r="D39" i="1"/>
  <c r="D38" i="1"/>
  <c r="D37" i="1"/>
  <c r="I4" i="1"/>
  <c r="I3" i="1" s="1"/>
  <c r="H4" i="1"/>
  <c r="H3" i="1" s="1"/>
  <c r="J4" i="1"/>
  <c r="J3" i="1" s="1"/>
  <c r="E5" i="4"/>
  <c r="E8" i="4" s="1"/>
  <c r="E13" i="4" s="1"/>
  <c r="F5" i="4"/>
  <c r="F8" i="4" s="1"/>
  <c r="F13" i="4" s="1"/>
  <c r="G5" i="4"/>
  <c r="G8" i="4" s="1"/>
  <c r="G13" i="4" s="1"/>
  <c r="G15" i="4" s="1"/>
  <c r="C2" i="4"/>
  <c r="J68" i="1"/>
  <c r="J54" i="1"/>
  <c r="J64" i="1"/>
  <c r="I50" i="1"/>
  <c r="I45" i="1" s="1"/>
  <c r="J50" i="1"/>
  <c r="J31" i="1"/>
  <c r="J60" i="1"/>
  <c r="I59" i="1"/>
  <c r="D34" i="1"/>
  <c r="D42" i="1" s="1"/>
  <c r="D33" i="1"/>
  <c r="D41" i="1" s="1"/>
  <c r="D32" i="1"/>
  <c r="D36" i="1" s="1"/>
  <c r="C54" i="1"/>
  <c r="C68" i="1" s="1"/>
  <c r="C50" i="1"/>
  <c r="C64" i="1" s="1"/>
  <c r="C46" i="1"/>
  <c r="C60" i="1" s="1"/>
  <c r="F15" i="4" l="1"/>
  <c r="F16" i="4"/>
  <c r="F23" i="4" s="1"/>
  <c r="E15" i="4"/>
  <c r="E16" i="4"/>
  <c r="E23" i="4" s="1"/>
  <c r="G16" i="4"/>
  <c r="G23" i="4" s="1"/>
  <c r="J45" i="1"/>
  <c r="J59" i="1"/>
  <c r="G2" i="1"/>
  <c r="H2" i="1" l="1"/>
  <c r="D2" i="4"/>
  <c r="I2" i="1" l="1"/>
  <c r="E2" i="4"/>
  <c r="J2" i="1" l="1"/>
  <c r="F2" i="4"/>
  <c r="K2" i="1" l="1"/>
  <c r="G2" i="4"/>
  <c r="L2" i="1" l="1"/>
  <c r="H2" i="4"/>
  <c r="M2" i="1" l="1"/>
  <c r="I2" i="4"/>
  <c r="N2" i="1" l="1"/>
  <c r="J2" i="4"/>
  <c r="O2" i="1" l="1"/>
  <c r="K2" i="4"/>
  <c r="P2" i="1" l="1"/>
  <c r="L2" i="4"/>
  <c r="Q2" i="1" l="1"/>
  <c r="M2" i="4"/>
  <c r="R2" i="1" l="1"/>
  <c r="N2" i="4"/>
  <c r="S2" i="1" l="1"/>
  <c r="O2" i="4"/>
  <c r="T2" i="1" l="1"/>
  <c r="P2" i="4"/>
  <c r="U2" i="1" l="1"/>
  <c r="Q2" i="4"/>
  <c r="V2" i="1" l="1"/>
  <c r="S2" i="4" s="1"/>
  <c r="R2" i="4"/>
</calcChain>
</file>

<file path=xl/sharedStrings.xml><?xml version="1.0" encoding="utf-8"?>
<sst xmlns="http://schemas.openxmlformats.org/spreadsheetml/2006/main" count="138" uniqueCount="111">
  <si>
    <t>APAC</t>
  </si>
  <si>
    <t>EMEA</t>
  </si>
  <si>
    <t>North America</t>
  </si>
  <si>
    <t>Other</t>
  </si>
  <si>
    <t>Russia is currently worth 0.1% of revenue and historically was worth 1.5%</t>
  </si>
  <si>
    <t>Greater China Region</t>
  </si>
  <si>
    <t>Note:</t>
  </si>
  <si>
    <t>1. Zegna has manufacturing and logistical hubs in Italy, Switzerland, Turkey, China, Japan and the United States.</t>
  </si>
  <si>
    <t>Ermenegildo Zegna</t>
  </si>
  <si>
    <t>Thom Browne</t>
  </si>
  <si>
    <t>Tom Ford</t>
  </si>
  <si>
    <t>Directly Operated Stores:</t>
  </si>
  <si>
    <t>Revenue by Brands:</t>
  </si>
  <si>
    <t>Revenue by Regions:</t>
  </si>
  <si>
    <t>Revenue by Sales Method:</t>
  </si>
  <si>
    <t>Direct to Consumer</t>
  </si>
  <si>
    <t>Wholesale</t>
  </si>
  <si>
    <t>2. Zegna sells wholesales to franchisees, specialty stores and online retailers/department stores.</t>
  </si>
  <si>
    <t>(US$mm, unless stated otherwise)</t>
  </si>
  <si>
    <t>3. Collection pricing to sale takes 18 months to set and can be affected by foreign exchange rates (USD, JPY, HKD, EUR, RMB)</t>
  </si>
  <si>
    <t>4. Zegna's debt is 71% floating rate loans. (EUR284.6mm)</t>
  </si>
  <si>
    <t>5. Zegna has EUR295mm floating rate revolver facility</t>
  </si>
  <si>
    <t>Luxury Textile Platform:</t>
  </si>
  <si>
    <t>Lanificio Zegna</t>
  </si>
  <si>
    <t>Tessitura Novara</t>
  </si>
  <si>
    <t>Pettinatura di Verone</t>
  </si>
  <si>
    <t>Bonotto</t>
  </si>
  <si>
    <t>Cappellificio Cervo</t>
  </si>
  <si>
    <t>Dondo</t>
  </si>
  <si>
    <t>Tessitura Ubertino</t>
  </si>
  <si>
    <t>Filati Biagioli Modesto</t>
  </si>
  <si>
    <t>Luigi Fedeli e Figlio</t>
  </si>
  <si>
    <t>Fully owned</t>
  </si>
  <si>
    <t>Wholesale POS:</t>
  </si>
  <si>
    <t xml:space="preserve">  </t>
  </si>
  <si>
    <t>Revenue</t>
  </si>
  <si>
    <t>Cost of sales</t>
  </si>
  <si>
    <t>Gross profit</t>
  </si>
  <si>
    <t>Selling, general and administrative</t>
  </si>
  <si>
    <t>Marketing expenses</t>
  </si>
  <si>
    <t>Operating profit/(loss)</t>
  </si>
  <si>
    <t>Financial income</t>
  </si>
  <si>
    <t>Foreign exchange losses</t>
  </si>
  <si>
    <t>Result from investments accounted for using the equity method</t>
  </si>
  <si>
    <t>Income taxes</t>
  </si>
  <si>
    <t>EBT</t>
  </si>
  <si>
    <t>Net revenue</t>
  </si>
  <si>
    <t>Financial expenses</t>
  </si>
  <si>
    <t>%</t>
  </si>
  <si>
    <t>Textiles</t>
  </si>
  <si>
    <t>ZEGNA</t>
  </si>
  <si>
    <t>Third Party Brands</t>
  </si>
  <si>
    <t>Japan</t>
  </si>
  <si>
    <t>Asia (Other)</t>
  </si>
  <si>
    <t>Other (+LATAM)</t>
  </si>
  <si>
    <t>Foreign currency exchange differences arising from the translation of foreign operations</t>
  </si>
  <si>
    <t>Net (loss)/gain from cash flow hedges</t>
  </si>
  <si>
    <t>Net gain/(loss) from financial instruments measured at fair value</t>
  </si>
  <si>
    <t>Net actuarial gain/(loss) from defind benefit plans</t>
  </si>
  <si>
    <t>Total other comprehensive (loss)/income, net of tax</t>
  </si>
  <si>
    <t>Total comprehensive income/(loss)</t>
  </si>
  <si>
    <t>Intangible assets</t>
  </si>
  <si>
    <t>Property, plant and equipment</t>
  </si>
  <si>
    <t>Right-of-use assets</t>
  </si>
  <si>
    <t>Investments accounted for using the equity method</t>
  </si>
  <si>
    <t>Deferred tax assets</t>
  </si>
  <si>
    <t>Other non-current financial assets</t>
  </si>
  <si>
    <t>Total non-current assets</t>
  </si>
  <si>
    <t>Inventories</t>
  </si>
  <si>
    <t>Trade receivables</t>
  </si>
  <si>
    <t>Derivative financial instruments</t>
  </si>
  <si>
    <t>Tax receivables</t>
  </si>
  <si>
    <t>Other current financial assets</t>
  </si>
  <si>
    <t>Other current assets</t>
  </si>
  <si>
    <t>Cash and cash equivalents</t>
  </si>
  <si>
    <t>Total current assets</t>
  </si>
  <si>
    <t>Total assets</t>
  </si>
  <si>
    <t>Current borrowings</t>
  </si>
  <si>
    <t>Other current financial liabilities</t>
  </si>
  <si>
    <t>Current lease liabilities</t>
  </si>
  <si>
    <t>Current provisions for risks and charges</t>
  </si>
  <si>
    <t>Trade payables and customer advances</t>
  </si>
  <si>
    <t>Tax liabilities</t>
  </si>
  <si>
    <t>Other current liabilties</t>
  </si>
  <si>
    <t>Total current liabilities</t>
  </si>
  <si>
    <t>Non-current borrowings</t>
  </si>
  <si>
    <t>Other non-current financial liabilities</t>
  </si>
  <si>
    <t>Non-current lease liabilities</t>
  </si>
  <si>
    <t>Non-current provisions for risks and charges</t>
  </si>
  <si>
    <t>Employee benefits</t>
  </si>
  <si>
    <t>Deferred tax liabilities</t>
  </si>
  <si>
    <t>Other non-current liabilities</t>
  </si>
  <si>
    <t>Total non-current liabilities</t>
  </si>
  <si>
    <t>Total liabilities</t>
  </si>
  <si>
    <t>% Growth Rate</t>
  </si>
  <si>
    <t>EBIT</t>
  </si>
  <si>
    <t>% EBIT Margin</t>
  </si>
  <si>
    <t>Taxes</t>
  </si>
  <si>
    <t>NOPAT</t>
  </si>
  <si>
    <t>% NOPAT Margin</t>
  </si>
  <si>
    <t>+ D&amp;A</t>
  </si>
  <si>
    <t>- CAPEX</t>
  </si>
  <si>
    <t>- Change in NWC</t>
  </si>
  <si>
    <t>FCFF</t>
  </si>
  <si>
    <t>Discount Factor</t>
  </si>
  <si>
    <t>PV of FCFF</t>
  </si>
  <si>
    <t>Sum</t>
  </si>
  <si>
    <t>Average</t>
  </si>
  <si>
    <t>Running Total</t>
  </si>
  <si>
    <t>Count</t>
  </si>
  <si>
    <t>% of 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</si>
</sst>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u val="singleAccounting"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 val="singleAccounting"/>
      <sz val="11"/>
      <color theme="1"/>
      <name val="Calibri"/>
      <family val="2"/>
    </font>
    <font>
      <u/>
      <sz val="11"/>
      <color theme="1"/>
      <name val="Calibri"/>
      <family val="2"/>
    </font>
    <font>
      <sz val="11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 indent="1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 indent="1"/>
    </xf>
    <xf numFmtId="0" fontId="0" fillId="0" borderId="4" xfId="0" applyBorder="1"/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2" xfId="0" applyBorder="1"/>
    <xf numFmtId="0" fontId="0" fillId="0" borderId="10" xfId="0" applyBorder="1"/>
    <xf numFmtId="0" fontId="0" fillId="0" borderId="3" xfId="0" applyBorder="1" applyAlignment="1">
      <alignment horizontal="left" indent="2"/>
    </xf>
    <xf numFmtId="0" fontId="0" fillId="0" borderId="0" xfId="0" applyAlignment="1">
      <alignment horizontal="right"/>
    </xf>
    <xf numFmtId="43" fontId="0" fillId="0" borderId="0" xfId="0" applyNumberFormat="1"/>
    <xf numFmtId="9" fontId="0" fillId="0" borderId="0" xfId="0" applyNumberFormat="1"/>
    <xf numFmtId="10" fontId="3" fillId="0" borderId="0" xfId="0" applyNumberFormat="1" applyFont="1" applyAlignment="1">
      <alignment horizontal="right"/>
    </xf>
    <xf numFmtId="0" fontId="2" fillId="0" borderId="0" xfId="0" applyFont="1"/>
    <xf numFmtId="164" fontId="0" fillId="0" borderId="0" xfId="1" applyNumberFormat="1" applyFont="1"/>
    <xf numFmtId="0" fontId="0" fillId="0" borderId="8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9" xfId="0" applyBorder="1" applyAlignment="1">
      <alignment horizontal="left" indent="2"/>
    </xf>
    <xf numFmtId="164" fontId="0" fillId="0" borderId="0" xfId="0" applyNumberFormat="1"/>
    <xf numFmtId="0" fontId="3" fillId="0" borderId="0" xfId="0" applyFont="1" applyAlignment="1">
      <alignment horizontal="left" indent="1"/>
    </xf>
    <xf numFmtId="0" fontId="3" fillId="0" borderId="0" xfId="0" applyFont="1"/>
    <xf numFmtId="10" fontId="3" fillId="0" borderId="0" xfId="1" applyNumberFormat="1" applyFont="1"/>
    <xf numFmtId="164" fontId="2" fillId="0" borderId="0" xfId="1" applyNumberFormat="1" applyFont="1"/>
    <xf numFmtId="164" fontId="4" fillId="0" borderId="0" xfId="1" applyNumberFormat="1" applyFont="1"/>
    <xf numFmtId="0" fontId="5" fillId="0" borderId="0" xfId="0" applyFont="1"/>
    <xf numFmtId="164" fontId="5" fillId="0" borderId="0" xfId="1" applyNumberFormat="1" applyFont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 indent="1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left" indent="1"/>
    </xf>
    <xf numFmtId="0" fontId="0" fillId="0" borderId="0" xfId="0" applyAlignment="1">
      <alignment horizontal="left" indent="2"/>
    </xf>
    <xf numFmtId="0" fontId="0" fillId="0" borderId="12" xfId="0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2" xfId="0" applyBorder="1"/>
    <xf numFmtId="0" fontId="0" fillId="0" borderId="4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0" fillId="0" borderId="5" xfId="0" applyBorder="1" applyAlignment="1">
      <alignment horizontal="left" indent="2"/>
    </xf>
    <xf numFmtId="0" fontId="0" fillId="0" borderId="7" xfId="0" applyBorder="1" applyAlignment="1">
      <alignment horizontal="left" indent="2"/>
    </xf>
    <xf numFmtId="0" fontId="0" fillId="0" borderId="10" xfId="0" applyBorder="1" applyAlignment="1">
      <alignment horizontal="left" indent="2"/>
    </xf>
    <xf numFmtId="164" fontId="1" fillId="0" borderId="0" xfId="1" applyNumberFormat="1" applyFont="1"/>
    <xf numFmtId="164" fontId="6" fillId="0" borderId="0" xfId="1" applyNumberFormat="1" applyFont="1"/>
    <xf numFmtId="164" fontId="7" fillId="0" borderId="0" xfId="1" applyNumberFormat="1" applyFont="1"/>
    <xf numFmtId="0" fontId="0" fillId="0" borderId="0" xfId="0" quotePrefix="1"/>
    <xf numFmtId="0" fontId="0" fillId="0" borderId="1" xfId="0" quotePrefix="1" applyBorder="1"/>
    <xf numFmtId="0" fontId="3" fillId="0" borderId="1" xfId="0" applyFont="1" applyFill="1" applyBorder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9" fontId="8" fillId="2" borderId="13" xfId="0" applyNumberFormat="1" applyFont="1" applyFill="1" applyBorder="1"/>
    <xf numFmtId="0" fontId="0" fillId="0" borderId="0" xfId="0" applyBorder="1"/>
    <xf numFmtId="0" fontId="3" fillId="0" borderId="1" xfId="0" applyFont="1" applyBorder="1" applyAlignment="1">
      <alignment horizontal="left" indent="1"/>
    </xf>
    <xf numFmtId="10" fontId="0" fillId="0" borderId="1" xfId="0" applyNumberFormat="1" applyBorder="1"/>
    <xf numFmtId="9" fontId="8" fillId="2" borderId="14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419100</xdr:colOff>
      <xdr:row>77</xdr:row>
      <xdr:rowOff>172307</xdr:rowOff>
    </xdr:from>
    <xdr:to>
      <xdr:col>27</xdr:col>
      <xdr:colOff>373558</xdr:colOff>
      <xdr:row>102</xdr:row>
      <xdr:rowOff>39056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CCD7A7-4FBA-0F0F-F574-9C65F707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2175" y="7792307"/>
          <a:ext cx="10089058" cy="4629249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342900</xdr:colOff>
      <xdr:row>105</xdr:row>
      <xdr:rowOff>112257</xdr:rowOff>
    </xdr:from>
    <xdr:to>
      <xdr:col>23</xdr:col>
      <xdr:colOff>354762</xdr:colOff>
      <xdr:row>113</xdr:row>
      <xdr:rowOff>9893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C3C719-93D0-D66A-1F39-5E853C510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95825" y="19733757"/>
          <a:ext cx="9022512" cy="1421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6D3F9-4A22-4DA9-A9E3-943EF6A4B7A8}">
  <dimension ref="B1:W88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29" sqref="K29:L29"/>
    </sheetView>
  </sheetViews>
  <sheetFormatPr defaultRowHeight="15" x14ac:dyDescent="0.25"/>
  <cols>
    <col min="1" max="4" width="1.7109375" customWidth="1"/>
    <col min="5" max="5" width="21" customWidth="1"/>
    <col min="8" max="10" width="9.5703125" bestFit="1" customWidth="1"/>
    <col min="11" max="11" width="10.140625" bestFit="1" customWidth="1"/>
    <col min="18" max="18" width="12" bestFit="1" customWidth="1"/>
    <col min="19" max="19" width="11.5703125" bestFit="1" customWidth="1"/>
    <col min="20" max="20" width="9.5703125" bestFit="1" customWidth="1"/>
  </cols>
  <sheetData>
    <row r="1" spans="2:22" x14ac:dyDescent="0.25">
      <c r="V1" s="16" t="s">
        <v>18</v>
      </c>
    </row>
    <row r="2" spans="2:22" x14ac:dyDescent="0.25">
      <c r="F2" s="35">
        <v>2019</v>
      </c>
      <c r="G2" s="35">
        <f>+F2+1</f>
        <v>2020</v>
      </c>
      <c r="H2" s="35">
        <f t="shared" ref="H2:V2" si="0">+G2+1</f>
        <v>2021</v>
      </c>
      <c r="I2" s="35">
        <f t="shared" si="0"/>
        <v>2022</v>
      </c>
      <c r="J2" s="35">
        <f t="shared" si="0"/>
        <v>2023</v>
      </c>
      <c r="K2" s="35">
        <f t="shared" si="0"/>
        <v>2024</v>
      </c>
      <c r="L2" s="35">
        <f t="shared" si="0"/>
        <v>2025</v>
      </c>
      <c r="M2" s="35">
        <f t="shared" si="0"/>
        <v>2026</v>
      </c>
      <c r="N2" s="35">
        <f t="shared" si="0"/>
        <v>2027</v>
      </c>
      <c r="O2" s="35">
        <f t="shared" si="0"/>
        <v>2028</v>
      </c>
      <c r="P2" s="35">
        <f t="shared" si="0"/>
        <v>2029</v>
      </c>
      <c r="Q2" s="35">
        <f t="shared" si="0"/>
        <v>2030</v>
      </c>
      <c r="R2" s="35">
        <f t="shared" si="0"/>
        <v>2031</v>
      </c>
      <c r="S2" s="35">
        <f t="shared" si="0"/>
        <v>2032</v>
      </c>
      <c r="T2" s="35">
        <f t="shared" si="0"/>
        <v>2033</v>
      </c>
      <c r="U2" s="35">
        <f t="shared" si="0"/>
        <v>2034</v>
      </c>
      <c r="V2" s="35">
        <f t="shared" si="0"/>
        <v>2035</v>
      </c>
    </row>
    <row r="3" spans="2:22" x14ac:dyDescent="0.25">
      <c r="B3" s="13" t="s">
        <v>12</v>
      </c>
      <c r="C3" s="14"/>
      <c r="D3" s="14"/>
      <c r="E3" s="10"/>
      <c r="F3" s="20"/>
      <c r="G3" s="20"/>
      <c r="H3" s="21">
        <f>+SUM(H9:H10)+H4</f>
        <v>1292.0050000000001</v>
      </c>
      <c r="I3" s="21">
        <f>+SUM(I9:I10)+I4</f>
        <v>1492.826</v>
      </c>
      <c r="J3" s="21">
        <f>+SUM(J9:J10)+J4</f>
        <v>1904.6079999999999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 spans="2:22" x14ac:dyDescent="0.25">
      <c r="B4" s="8"/>
      <c r="C4" s="3" t="s">
        <v>8</v>
      </c>
      <c r="D4" s="39"/>
      <c r="E4" s="4"/>
      <c r="H4" s="21">
        <f t="shared" ref="H4:I4" si="1">+SUM(H5:H8)</f>
        <v>1029.0050000000001</v>
      </c>
      <c r="I4" s="21">
        <f t="shared" si="1"/>
        <v>1162.826</v>
      </c>
      <c r="J4" s="21">
        <f>+SUM(J5:J8)</f>
        <v>1290.6079999999999</v>
      </c>
      <c r="K4" s="17"/>
    </row>
    <row r="5" spans="2:22" x14ac:dyDescent="0.25">
      <c r="B5" s="8"/>
      <c r="C5" s="5"/>
      <c r="D5" s="3" t="s">
        <v>50</v>
      </c>
      <c r="E5" s="41"/>
      <c r="H5" s="21">
        <v>847.31100000000004</v>
      </c>
      <c r="I5" s="21">
        <v>923.94200000000001</v>
      </c>
      <c r="J5" s="21">
        <v>1109.491</v>
      </c>
      <c r="K5" s="17"/>
    </row>
    <row r="6" spans="2:22" x14ac:dyDescent="0.25">
      <c r="B6" s="8"/>
      <c r="C6" s="5"/>
      <c r="D6" s="5" t="s">
        <v>49</v>
      </c>
      <c r="E6" s="33"/>
      <c r="H6" s="21">
        <v>102.244</v>
      </c>
      <c r="I6" s="21">
        <v>136.76900000000001</v>
      </c>
      <c r="J6" s="21">
        <v>150.98599999999999</v>
      </c>
      <c r="K6" s="17"/>
    </row>
    <row r="7" spans="2:22" x14ac:dyDescent="0.25">
      <c r="B7" s="8"/>
      <c r="C7" s="5"/>
      <c r="D7" s="5" t="s">
        <v>51</v>
      </c>
      <c r="E7" s="33"/>
      <c r="H7" s="21">
        <v>74.956999999999994</v>
      </c>
      <c r="I7" s="21">
        <v>97.792000000000002</v>
      </c>
      <c r="J7" s="21">
        <v>25.343</v>
      </c>
      <c r="K7" s="17"/>
    </row>
    <row r="8" spans="2:22" x14ac:dyDescent="0.25">
      <c r="B8" s="8"/>
      <c r="C8" s="6"/>
      <c r="D8" s="6" t="s">
        <v>3</v>
      </c>
      <c r="E8" s="40"/>
      <c r="H8" s="21">
        <v>4.4930000000000003</v>
      </c>
      <c r="I8" s="21">
        <v>4.3230000000000004</v>
      </c>
      <c r="J8" s="21">
        <v>4.7880000000000003</v>
      </c>
      <c r="K8" s="17"/>
    </row>
    <row r="9" spans="2:22" x14ac:dyDescent="0.25">
      <c r="B9" s="8"/>
      <c r="C9" s="3" t="s">
        <v>9</v>
      </c>
      <c r="D9" s="39"/>
      <c r="E9" s="4"/>
      <c r="H9" s="21">
        <v>263</v>
      </c>
      <c r="I9" s="21">
        <v>330</v>
      </c>
      <c r="J9" s="21">
        <v>378</v>
      </c>
    </row>
    <row r="10" spans="2:22" x14ac:dyDescent="0.25">
      <c r="B10" s="9"/>
      <c r="C10" s="6" t="s">
        <v>10</v>
      </c>
      <c r="D10" s="38"/>
      <c r="E10" s="7"/>
      <c r="H10" s="21">
        <v>0</v>
      </c>
      <c r="I10" s="21">
        <v>0</v>
      </c>
      <c r="J10" s="21">
        <v>236</v>
      </c>
    </row>
    <row r="11" spans="2:22" x14ac:dyDescent="0.25">
      <c r="H11" s="21"/>
      <c r="I11" s="21"/>
      <c r="J11" s="21"/>
    </row>
    <row r="12" spans="2:22" x14ac:dyDescent="0.25">
      <c r="B12" s="13" t="s">
        <v>13</v>
      </c>
      <c r="C12" s="14"/>
      <c r="D12" s="14"/>
      <c r="E12" s="10"/>
      <c r="H12" s="21">
        <f>+H13+SUM(H17:H19)</f>
        <v>1292</v>
      </c>
      <c r="I12" s="21">
        <f t="shared" ref="I12:J12" si="2">+I13+SUM(I17:I19)</f>
        <v>1493</v>
      </c>
      <c r="J12" s="21">
        <f t="shared" si="2"/>
        <v>1904.855</v>
      </c>
    </row>
    <row r="13" spans="2:22" x14ac:dyDescent="0.25">
      <c r="B13" s="8"/>
      <c r="C13" s="3" t="s">
        <v>0</v>
      </c>
      <c r="D13" s="39"/>
      <c r="E13" s="4"/>
      <c r="H13" s="21">
        <f t="shared" ref="H13:I13" si="3">+SUM(H14:H16)</f>
        <v>696</v>
      </c>
      <c r="I13" s="21">
        <f t="shared" si="3"/>
        <v>645</v>
      </c>
      <c r="J13" s="21">
        <f>+SUM(J14:J16)</f>
        <v>788.00699999999995</v>
      </c>
    </row>
    <row r="14" spans="2:22" x14ac:dyDescent="0.25">
      <c r="B14" s="8"/>
      <c r="C14" s="8"/>
      <c r="D14" s="3" t="s">
        <v>5</v>
      </c>
      <c r="E14" s="41"/>
      <c r="G14" s="25"/>
      <c r="H14" s="21">
        <v>588.87599999999998</v>
      </c>
      <c r="I14" s="21">
        <v>494.11</v>
      </c>
      <c r="J14" s="21">
        <v>595.51499999999999</v>
      </c>
      <c r="L14" s="25"/>
    </row>
    <row r="15" spans="2:22" x14ac:dyDescent="0.25">
      <c r="B15" s="8"/>
      <c r="C15" s="8"/>
      <c r="D15" s="5" t="s">
        <v>52</v>
      </c>
      <c r="E15" s="33"/>
      <c r="H15" s="21">
        <v>55.478999999999999</v>
      </c>
      <c r="I15" s="21">
        <v>65.444999999999993</v>
      </c>
      <c r="J15" s="21">
        <v>84.99</v>
      </c>
      <c r="L15" s="25"/>
    </row>
    <row r="16" spans="2:22" x14ac:dyDescent="0.25">
      <c r="B16" s="8"/>
      <c r="C16" s="9"/>
      <c r="D16" s="6" t="s">
        <v>53</v>
      </c>
      <c r="E16" s="40"/>
      <c r="H16" s="21">
        <v>51.644999999999982</v>
      </c>
      <c r="I16" s="21">
        <v>85.444999999999936</v>
      </c>
      <c r="J16" s="21">
        <v>107.50199999999995</v>
      </c>
    </row>
    <row r="17" spans="2:23" x14ac:dyDescent="0.25">
      <c r="B17" s="8"/>
      <c r="C17" s="5" t="s">
        <v>1</v>
      </c>
      <c r="E17" s="11"/>
      <c r="H17" s="21">
        <v>380</v>
      </c>
      <c r="I17" s="21">
        <v>520</v>
      </c>
      <c r="J17" s="21">
        <v>659</v>
      </c>
      <c r="W17" t="s">
        <v>4</v>
      </c>
    </row>
    <row r="18" spans="2:23" x14ac:dyDescent="0.25">
      <c r="B18" s="8"/>
      <c r="C18" s="5" t="s">
        <v>2</v>
      </c>
      <c r="E18" s="11"/>
      <c r="H18" s="21">
        <v>191</v>
      </c>
      <c r="I18" s="21">
        <v>295</v>
      </c>
      <c r="J18" s="21">
        <v>417.35199999999998</v>
      </c>
    </row>
    <row r="19" spans="2:23" x14ac:dyDescent="0.25">
      <c r="B19" s="9"/>
      <c r="C19" s="6" t="s">
        <v>54</v>
      </c>
      <c r="D19" s="42"/>
      <c r="E19" s="12"/>
      <c r="H19" s="21">
        <v>25</v>
      </c>
      <c r="I19" s="21">
        <v>33</v>
      </c>
      <c r="J19" s="21">
        <f>37.538+2.958</f>
        <v>40.495999999999995</v>
      </c>
      <c r="M19" t="s">
        <v>34</v>
      </c>
    </row>
    <row r="20" spans="2:23" x14ac:dyDescent="0.25">
      <c r="H20" s="25"/>
      <c r="I20" s="25"/>
      <c r="J20" s="25"/>
    </row>
    <row r="21" spans="2:23" x14ac:dyDescent="0.25">
      <c r="B21" s="13" t="s">
        <v>13</v>
      </c>
      <c r="C21" s="14"/>
      <c r="D21" s="14"/>
      <c r="E21" s="10"/>
      <c r="H21" s="25"/>
      <c r="I21" s="25"/>
      <c r="J21" s="25"/>
    </row>
    <row r="22" spans="2:23" x14ac:dyDescent="0.25">
      <c r="B22" s="8"/>
      <c r="C22" s="3" t="s">
        <v>0</v>
      </c>
      <c r="D22" s="39"/>
      <c r="E22" s="4"/>
      <c r="H22" s="18">
        <f>+H13/H$12</f>
        <v>0.53869969040247678</v>
      </c>
      <c r="I22" s="18">
        <f t="shared" ref="I22:J22" si="4">+I13/I$12</f>
        <v>0.43201607501674483</v>
      </c>
      <c r="J22" s="18">
        <f t="shared" si="4"/>
        <v>0.41368345622107716</v>
      </c>
    </row>
    <row r="23" spans="2:23" x14ac:dyDescent="0.25">
      <c r="B23" s="8"/>
      <c r="C23" s="8"/>
      <c r="D23" s="3" t="s">
        <v>5</v>
      </c>
      <c r="E23" s="41"/>
      <c r="H23" s="18">
        <f t="shared" ref="H23:J23" si="5">+H14/H$12</f>
        <v>0.45578637770897829</v>
      </c>
      <c r="I23" s="18">
        <f t="shared" si="5"/>
        <v>0.33095110515740123</v>
      </c>
      <c r="J23" s="18">
        <f t="shared" si="5"/>
        <v>0.3126300952040969</v>
      </c>
    </row>
    <row r="24" spans="2:23" x14ac:dyDescent="0.25">
      <c r="B24" s="8"/>
      <c r="C24" s="8"/>
      <c r="D24" s="5" t="s">
        <v>52</v>
      </c>
      <c r="E24" s="33"/>
      <c r="H24" s="18">
        <f t="shared" ref="H24:J24" si="6">+H15/H$12</f>
        <v>4.2940402476780187E-2</v>
      </c>
      <c r="I24" s="18">
        <f t="shared" si="6"/>
        <v>4.3834561286001335E-2</v>
      </c>
      <c r="J24" s="18">
        <f t="shared" si="6"/>
        <v>4.4617569316299663E-2</v>
      </c>
    </row>
    <row r="25" spans="2:23" x14ac:dyDescent="0.25">
      <c r="B25" s="8"/>
      <c r="C25" s="9"/>
      <c r="D25" s="6" t="str">
        <f>+D16</f>
        <v>Asia (Other)</v>
      </c>
      <c r="E25" s="40"/>
      <c r="H25" s="18">
        <f t="shared" ref="H25:J25" si="7">+H16/H$12</f>
        <v>3.9972910216718255E-2</v>
      </c>
      <c r="I25" s="18">
        <f t="shared" si="7"/>
        <v>5.7230408573342224E-2</v>
      </c>
      <c r="J25" s="18">
        <f t="shared" si="7"/>
        <v>5.6435791700680603E-2</v>
      </c>
    </row>
    <row r="26" spans="2:23" x14ac:dyDescent="0.25">
      <c r="B26" s="8"/>
      <c r="C26" s="5" t="s">
        <v>1</v>
      </c>
      <c r="E26" s="11"/>
      <c r="H26" s="18">
        <f t="shared" ref="H26:J26" si="8">+H17/H$12</f>
        <v>0.29411764705882354</v>
      </c>
      <c r="I26" s="18">
        <f t="shared" si="8"/>
        <v>0.34829202947086402</v>
      </c>
      <c r="J26" s="18">
        <f t="shared" si="8"/>
        <v>0.34595809129828781</v>
      </c>
    </row>
    <row r="27" spans="2:23" x14ac:dyDescent="0.25">
      <c r="B27" s="8"/>
      <c r="C27" s="5" t="s">
        <v>2</v>
      </c>
      <c r="E27" s="11"/>
      <c r="H27" s="18">
        <f t="shared" ref="H27:J27" si="9">+H18/H$12</f>
        <v>0.14783281733746131</v>
      </c>
      <c r="I27" s="18">
        <f t="shared" si="9"/>
        <v>0.19758874748827862</v>
      </c>
      <c r="J27" s="18">
        <f t="shared" si="9"/>
        <v>0.21909909153190135</v>
      </c>
    </row>
    <row r="28" spans="2:23" x14ac:dyDescent="0.25">
      <c r="B28" s="9"/>
      <c r="C28" s="6" t="str">
        <f>+C19</f>
        <v>Other (+LATAM)</v>
      </c>
      <c r="D28" s="42"/>
      <c r="E28" s="12"/>
      <c r="H28" s="18">
        <f t="shared" ref="H28:J28" si="10">+H19/H$12</f>
        <v>1.9349845201238391E-2</v>
      </c>
      <c r="I28" s="18">
        <f t="shared" si="10"/>
        <v>2.2103148024112524E-2</v>
      </c>
      <c r="J28" s="18">
        <f t="shared" si="10"/>
        <v>2.1259360948733628E-2</v>
      </c>
    </row>
    <row r="29" spans="2:23" x14ac:dyDescent="0.25">
      <c r="H29" s="25"/>
      <c r="I29" s="25"/>
      <c r="J29" s="25"/>
    </row>
    <row r="30" spans="2:23" x14ac:dyDescent="0.25">
      <c r="B30" s="13" t="s">
        <v>14</v>
      </c>
      <c r="C30" s="14"/>
      <c r="D30" s="14"/>
      <c r="E30" s="10"/>
      <c r="H30" s="21"/>
      <c r="I30" s="21"/>
      <c r="J30" s="21"/>
    </row>
    <row r="31" spans="2:23" x14ac:dyDescent="0.25">
      <c r="B31" s="8"/>
      <c r="C31" s="3" t="s">
        <v>15</v>
      </c>
      <c r="D31" s="14"/>
      <c r="E31" s="10"/>
      <c r="H31" s="21">
        <f t="shared" ref="H31:I31" si="11">+SUM(H32:H34)</f>
        <v>851.42899999999997</v>
      </c>
      <c r="I31" s="21">
        <f t="shared" si="11"/>
        <v>918.20699999999999</v>
      </c>
      <c r="J31" s="21">
        <f>+SUM(J32:J34)</f>
        <v>1265</v>
      </c>
    </row>
    <row r="32" spans="2:23" x14ac:dyDescent="0.25">
      <c r="B32" s="8"/>
      <c r="C32" s="5"/>
      <c r="D32" s="13" t="str">
        <f>+C4</f>
        <v>Ermenegildo Zegna</v>
      </c>
      <c r="E32" s="10"/>
      <c r="H32" s="21">
        <v>712.86199999999997</v>
      </c>
      <c r="I32" s="21">
        <v>772.505</v>
      </c>
      <c r="J32" s="21">
        <v>945.3</v>
      </c>
    </row>
    <row r="33" spans="2:10" x14ac:dyDescent="0.25">
      <c r="B33" s="8"/>
      <c r="C33" s="5"/>
      <c r="D33" s="8" t="str">
        <f>+C9</f>
        <v>Thom Browne</v>
      </c>
      <c r="E33" s="11"/>
      <c r="H33" s="21">
        <v>138.56700000000001</v>
      </c>
      <c r="I33" s="21">
        <v>145.702</v>
      </c>
      <c r="J33" s="21">
        <v>183.4</v>
      </c>
    </row>
    <row r="34" spans="2:10" x14ac:dyDescent="0.25">
      <c r="B34" s="8"/>
      <c r="C34" s="6"/>
      <c r="D34" s="9" t="str">
        <f>+C10</f>
        <v>Tom Ford</v>
      </c>
      <c r="E34" s="12"/>
      <c r="H34" s="21">
        <v>0</v>
      </c>
      <c r="I34" s="21">
        <v>0</v>
      </c>
      <c r="J34" s="21">
        <v>136.30000000000001</v>
      </c>
    </row>
    <row r="35" spans="2:10" x14ac:dyDescent="0.25">
      <c r="B35" s="8"/>
      <c r="C35" s="5" t="s">
        <v>16</v>
      </c>
      <c r="E35" s="11"/>
      <c r="H35" s="21">
        <f t="shared" ref="H35:I35" si="12">+H36+SUM(H41:H42)</f>
        <v>436.47999999999996</v>
      </c>
      <c r="I35" s="21">
        <f t="shared" si="12"/>
        <v>570.31000000000006</v>
      </c>
      <c r="J35" s="21">
        <f>+J36+SUM(J41:J42)</f>
        <v>634.72900000000004</v>
      </c>
    </row>
    <row r="36" spans="2:10" x14ac:dyDescent="0.25">
      <c r="B36" s="8"/>
      <c r="C36" s="5"/>
      <c r="D36" s="13" t="str">
        <f>+D32</f>
        <v>Ermenegildo Zegna</v>
      </c>
      <c r="E36" s="10"/>
      <c r="H36" s="25">
        <f t="shared" ref="H36:I36" si="13">+SUM(H37:H40)</f>
        <v>311.64999999999998</v>
      </c>
      <c r="I36" s="25">
        <f t="shared" si="13"/>
        <v>385.99800000000005</v>
      </c>
      <c r="J36" s="25">
        <f>+SUM(J37:J40)</f>
        <v>340.529</v>
      </c>
    </row>
    <row r="37" spans="2:10" x14ac:dyDescent="0.25">
      <c r="B37" s="8"/>
      <c r="C37" s="5"/>
      <c r="D37" s="45" t="str">
        <f>+D5</f>
        <v>ZEGNA</v>
      </c>
      <c r="E37" s="34"/>
      <c r="H37" s="21">
        <v>134.44900000000001</v>
      </c>
      <c r="I37" s="21">
        <v>151.43700000000001</v>
      </c>
      <c r="J37" s="21">
        <v>164.2</v>
      </c>
    </row>
    <row r="38" spans="2:10" x14ac:dyDescent="0.25">
      <c r="B38" s="8"/>
      <c r="C38" s="5"/>
      <c r="D38" s="43" t="str">
        <f t="shared" ref="D38:D40" si="14">+D6</f>
        <v>Textiles</v>
      </c>
      <c r="E38" s="36"/>
      <c r="H38" s="21">
        <v>177.20099999999999</v>
      </c>
      <c r="I38" s="21">
        <v>234.56100000000001</v>
      </c>
      <c r="J38" s="21">
        <v>176.32900000000001</v>
      </c>
    </row>
    <row r="39" spans="2:10" x14ac:dyDescent="0.25">
      <c r="B39" s="8"/>
      <c r="C39" s="5"/>
      <c r="D39" s="43" t="str">
        <f t="shared" si="14"/>
        <v>Third Party Brands</v>
      </c>
      <c r="E39" s="36"/>
      <c r="H39" s="21">
        <v>0</v>
      </c>
      <c r="I39" s="21">
        <v>0</v>
      </c>
      <c r="J39" s="21">
        <v>0</v>
      </c>
    </row>
    <row r="40" spans="2:10" x14ac:dyDescent="0.25">
      <c r="B40" s="8"/>
      <c r="C40" s="5"/>
      <c r="D40" s="44" t="str">
        <f t="shared" si="14"/>
        <v>Other</v>
      </c>
      <c r="E40" s="7"/>
      <c r="H40" s="21">
        <v>0</v>
      </c>
      <c r="I40" s="21">
        <v>0</v>
      </c>
      <c r="J40" s="21">
        <v>0</v>
      </c>
    </row>
    <row r="41" spans="2:10" x14ac:dyDescent="0.25">
      <c r="B41" s="8"/>
      <c r="C41" s="5"/>
      <c r="D41" s="8" t="str">
        <f>+D33</f>
        <v>Thom Browne</v>
      </c>
      <c r="E41" s="11"/>
      <c r="H41" s="21">
        <v>124.83</v>
      </c>
      <c r="I41" s="21">
        <v>184.31200000000001</v>
      </c>
      <c r="J41" s="21">
        <v>195</v>
      </c>
    </row>
    <row r="42" spans="2:10" x14ac:dyDescent="0.25">
      <c r="B42" s="9"/>
      <c r="C42" s="6"/>
      <c r="D42" s="9" t="str">
        <f>+D34</f>
        <v>Tom Ford</v>
      </c>
      <c r="E42" s="12"/>
      <c r="H42" s="21">
        <v>0</v>
      </c>
      <c r="I42" s="21">
        <v>0</v>
      </c>
      <c r="J42" s="25">
        <v>99.2</v>
      </c>
    </row>
    <row r="43" spans="2:10" x14ac:dyDescent="0.25">
      <c r="F43" t="s">
        <v>34</v>
      </c>
      <c r="H43" s="21"/>
      <c r="I43" s="21"/>
      <c r="J43" s="25"/>
    </row>
    <row r="44" spans="2:10" x14ac:dyDescent="0.25">
      <c r="H44" s="21"/>
      <c r="I44" s="21"/>
      <c r="J44" s="21"/>
    </row>
    <row r="45" spans="2:10" x14ac:dyDescent="0.25">
      <c r="B45" s="3" t="s">
        <v>11</v>
      </c>
      <c r="C45" s="14"/>
      <c r="D45" s="14"/>
      <c r="E45" s="10"/>
      <c r="H45" s="21"/>
      <c r="I45" s="21">
        <f>+SUM(I46:I54)</f>
        <v>239</v>
      </c>
      <c r="J45" s="21">
        <f>+SUM(J46:J54)</f>
        <v>729</v>
      </c>
    </row>
    <row r="46" spans="2:10" x14ac:dyDescent="0.25">
      <c r="B46" s="8"/>
      <c r="C46" s="13" t="str">
        <f>+C4</f>
        <v>Ermenegildo Zegna</v>
      </c>
      <c r="D46" s="48"/>
      <c r="E46" s="15"/>
      <c r="H46" s="21"/>
      <c r="I46" s="21">
        <v>239</v>
      </c>
      <c r="J46" s="21">
        <v>253</v>
      </c>
    </row>
    <row r="47" spans="2:10" x14ac:dyDescent="0.25">
      <c r="B47" s="8"/>
      <c r="C47" s="8"/>
      <c r="D47" s="3" t="s">
        <v>0</v>
      </c>
      <c r="E47" s="22"/>
      <c r="H47" s="21"/>
      <c r="I47" s="21"/>
      <c r="J47" s="21">
        <v>123</v>
      </c>
    </row>
    <row r="48" spans="2:10" x14ac:dyDescent="0.25">
      <c r="B48" s="8"/>
      <c r="C48" s="8"/>
      <c r="D48" s="5" t="s">
        <v>1</v>
      </c>
      <c r="E48" s="23"/>
      <c r="H48" s="21"/>
      <c r="I48" s="21"/>
      <c r="J48" s="21">
        <v>71</v>
      </c>
    </row>
    <row r="49" spans="2:10" x14ac:dyDescent="0.25">
      <c r="B49" s="8"/>
      <c r="C49" s="9"/>
      <c r="D49" s="6" t="s">
        <v>2</v>
      </c>
      <c r="E49" s="24"/>
      <c r="H49" s="21"/>
      <c r="I49" s="21"/>
      <c r="J49" s="21">
        <v>59</v>
      </c>
    </row>
    <row r="50" spans="2:10" x14ac:dyDescent="0.25">
      <c r="B50" s="8"/>
      <c r="C50" s="13" t="str">
        <f>+C9</f>
        <v>Thom Browne</v>
      </c>
      <c r="D50" s="48"/>
      <c r="E50" s="15"/>
      <c r="H50" s="21"/>
      <c r="I50" s="21">
        <f>+SUM(I51:I53)</f>
        <v>0</v>
      </c>
      <c r="J50" s="21">
        <f>+SUM(J51:J53)</f>
        <v>86</v>
      </c>
    </row>
    <row r="51" spans="2:10" x14ac:dyDescent="0.25">
      <c r="B51" s="8"/>
      <c r="C51" s="8"/>
      <c r="D51" s="3" t="s">
        <v>0</v>
      </c>
      <c r="E51" s="15"/>
      <c r="H51" s="21"/>
      <c r="I51" s="21"/>
      <c r="J51" s="21">
        <v>70</v>
      </c>
    </row>
    <row r="52" spans="2:10" x14ac:dyDescent="0.25">
      <c r="B52" s="8"/>
      <c r="C52" s="8"/>
      <c r="D52" s="5" t="s">
        <v>1</v>
      </c>
      <c r="E52" s="46"/>
      <c r="H52" s="21"/>
      <c r="I52" s="21"/>
      <c r="J52" s="21">
        <v>9</v>
      </c>
    </row>
    <row r="53" spans="2:10" x14ac:dyDescent="0.25">
      <c r="B53" s="8"/>
      <c r="C53" s="9"/>
      <c r="D53" s="6" t="s">
        <v>2</v>
      </c>
      <c r="E53" s="47"/>
      <c r="H53" s="21"/>
      <c r="I53" s="21"/>
      <c r="J53" s="21">
        <v>7</v>
      </c>
    </row>
    <row r="54" spans="2:10" x14ac:dyDescent="0.25">
      <c r="B54" s="8"/>
      <c r="C54" s="8" t="str">
        <f>+C10</f>
        <v>Tom Ford</v>
      </c>
      <c r="D54" s="37"/>
      <c r="E54" s="46"/>
      <c r="H54" s="21"/>
      <c r="I54" s="21"/>
      <c r="J54" s="21">
        <f>+SUM(J55:J57)</f>
        <v>51</v>
      </c>
    </row>
    <row r="55" spans="2:10" x14ac:dyDescent="0.25">
      <c r="B55" s="8"/>
      <c r="C55" s="8"/>
      <c r="D55" s="3" t="s">
        <v>0</v>
      </c>
      <c r="E55" s="15"/>
      <c r="H55" s="21"/>
      <c r="I55" s="21"/>
      <c r="J55" s="21">
        <v>35</v>
      </c>
    </row>
    <row r="56" spans="2:10" x14ac:dyDescent="0.25">
      <c r="B56" s="8"/>
      <c r="C56" s="8"/>
      <c r="D56" s="5" t="s">
        <v>1</v>
      </c>
      <c r="E56" s="46"/>
      <c r="H56" s="21"/>
      <c r="I56" s="21"/>
      <c r="J56" s="21">
        <v>4</v>
      </c>
    </row>
    <row r="57" spans="2:10" x14ac:dyDescent="0.25">
      <c r="B57" s="9"/>
      <c r="C57" s="9"/>
      <c r="D57" s="6" t="s">
        <v>2</v>
      </c>
      <c r="E57" s="47"/>
      <c r="H57" s="21"/>
      <c r="I57" s="21"/>
      <c r="J57" s="21">
        <v>12</v>
      </c>
    </row>
    <row r="58" spans="2:10" x14ac:dyDescent="0.25">
      <c r="H58" s="25"/>
      <c r="I58" s="25"/>
      <c r="J58" s="25"/>
    </row>
    <row r="59" spans="2:10" x14ac:dyDescent="0.25">
      <c r="B59" s="3" t="s">
        <v>33</v>
      </c>
      <c r="C59" s="14"/>
      <c r="D59" s="14"/>
      <c r="E59" s="10"/>
      <c r="H59" s="21"/>
      <c r="I59" s="21">
        <f>+SUM(I60:I68)</f>
        <v>0</v>
      </c>
      <c r="J59" s="21">
        <f>+SUM(J60:J68)</f>
        <v>382</v>
      </c>
    </row>
    <row r="60" spans="2:10" x14ac:dyDescent="0.25">
      <c r="B60" s="8"/>
      <c r="C60" s="13" t="str">
        <f>+C46</f>
        <v>Ermenegildo Zegna</v>
      </c>
      <c r="D60" s="48"/>
      <c r="E60" s="15"/>
      <c r="H60" s="21"/>
      <c r="I60" s="21"/>
      <c r="J60" s="21">
        <f>+SUM(J61:J63)</f>
        <v>151</v>
      </c>
    </row>
    <row r="61" spans="2:10" x14ac:dyDescent="0.25">
      <c r="B61" s="8"/>
      <c r="C61" s="8"/>
      <c r="D61" s="3" t="str">
        <f>+D55</f>
        <v>APAC</v>
      </c>
      <c r="E61" s="15"/>
      <c r="H61" s="21"/>
      <c r="I61" s="21"/>
      <c r="J61" s="21">
        <v>33</v>
      </c>
    </row>
    <row r="62" spans="2:10" x14ac:dyDescent="0.25">
      <c r="B62" s="8"/>
      <c r="C62" s="8"/>
      <c r="D62" s="5" t="s">
        <v>1</v>
      </c>
      <c r="E62" s="46"/>
      <c r="H62" s="21"/>
      <c r="I62" s="21"/>
      <c r="J62" s="21">
        <v>55</v>
      </c>
    </row>
    <row r="63" spans="2:10" x14ac:dyDescent="0.25">
      <c r="B63" s="8"/>
      <c r="C63" s="8"/>
      <c r="D63" s="6" t="s">
        <v>2</v>
      </c>
      <c r="E63" s="47"/>
      <c r="H63" s="21"/>
      <c r="I63" s="21"/>
      <c r="J63" s="21">
        <v>63</v>
      </c>
    </row>
    <row r="64" spans="2:10" x14ac:dyDescent="0.25">
      <c r="B64" s="8"/>
      <c r="C64" s="13" t="str">
        <f>+C50</f>
        <v>Thom Browne</v>
      </c>
      <c r="D64" s="48"/>
      <c r="E64" s="15"/>
      <c r="H64" s="21"/>
      <c r="I64" s="21"/>
      <c r="J64" s="21">
        <f>+SUM(J65:J67)</f>
        <v>25</v>
      </c>
    </row>
    <row r="65" spans="2:10" x14ac:dyDescent="0.25">
      <c r="B65" s="8"/>
      <c r="C65" s="8"/>
      <c r="D65" s="3" t="s">
        <v>0</v>
      </c>
      <c r="E65" s="15"/>
      <c r="H65" s="21"/>
      <c r="I65" s="21"/>
      <c r="J65" s="21">
        <v>15</v>
      </c>
    </row>
    <row r="66" spans="2:10" x14ac:dyDescent="0.25">
      <c r="B66" s="8"/>
      <c r="C66" s="8"/>
      <c r="D66" s="5" t="s">
        <v>1</v>
      </c>
      <c r="E66" s="46"/>
      <c r="H66" s="21"/>
      <c r="I66" s="21"/>
      <c r="J66" s="21">
        <v>7</v>
      </c>
    </row>
    <row r="67" spans="2:10" x14ac:dyDescent="0.25">
      <c r="B67" s="8"/>
      <c r="C67" s="9"/>
      <c r="D67" s="6" t="s">
        <v>2</v>
      </c>
      <c r="E67" s="47"/>
      <c r="H67" s="21"/>
      <c r="I67" s="21"/>
      <c r="J67" s="21">
        <v>3</v>
      </c>
    </row>
    <row r="68" spans="2:10" x14ac:dyDescent="0.25">
      <c r="B68" s="8"/>
      <c r="C68" s="13" t="str">
        <f>+C54</f>
        <v>Tom Ford</v>
      </c>
      <c r="D68" s="48"/>
      <c r="E68" s="15"/>
      <c r="H68" s="21"/>
      <c r="I68" s="21"/>
      <c r="J68" s="21">
        <f>+SUM(J69:J71)</f>
        <v>30</v>
      </c>
    </row>
    <row r="69" spans="2:10" x14ac:dyDescent="0.25">
      <c r="B69" s="8"/>
      <c r="C69" s="8"/>
      <c r="D69" s="3" t="s">
        <v>0</v>
      </c>
      <c r="E69" s="15"/>
      <c r="H69" s="21"/>
      <c r="I69" s="21"/>
      <c r="J69" s="21">
        <v>6</v>
      </c>
    </row>
    <row r="70" spans="2:10" x14ac:dyDescent="0.25">
      <c r="B70" s="8"/>
      <c r="C70" s="8"/>
      <c r="D70" s="5" t="s">
        <v>1</v>
      </c>
      <c r="E70" s="46"/>
      <c r="H70" s="21"/>
      <c r="I70" s="21"/>
      <c r="J70" s="21">
        <v>14</v>
      </c>
    </row>
    <row r="71" spans="2:10" x14ac:dyDescent="0.25">
      <c r="B71" s="9"/>
      <c r="C71" s="9"/>
      <c r="D71" s="6" t="s">
        <v>2</v>
      </c>
      <c r="E71" s="47"/>
      <c r="H71" s="21"/>
      <c r="I71" s="21"/>
      <c r="J71" s="21">
        <v>10</v>
      </c>
    </row>
    <row r="72" spans="2:10" x14ac:dyDescent="0.25">
      <c r="B72" t="s">
        <v>6</v>
      </c>
    </row>
    <row r="73" spans="2:10" x14ac:dyDescent="0.25">
      <c r="B73" t="s">
        <v>7</v>
      </c>
    </row>
    <row r="74" spans="2:10" x14ac:dyDescent="0.25">
      <c r="B74" t="s">
        <v>17</v>
      </c>
    </row>
    <row r="75" spans="2:10" x14ac:dyDescent="0.25">
      <c r="B75" t="s">
        <v>19</v>
      </c>
    </row>
    <row r="76" spans="2:10" x14ac:dyDescent="0.25">
      <c r="B76" t="s">
        <v>20</v>
      </c>
    </row>
    <row r="77" spans="2:10" x14ac:dyDescent="0.25">
      <c r="B77" t="s">
        <v>21</v>
      </c>
    </row>
    <row r="79" spans="2:10" x14ac:dyDescent="0.25">
      <c r="B79" s="13" t="s">
        <v>22</v>
      </c>
      <c r="C79" s="14"/>
      <c r="D79" s="10"/>
      <c r="E79" s="10"/>
    </row>
    <row r="80" spans="2:10" x14ac:dyDescent="0.25">
      <c r="B80" s="8"/>
      <c r="C80" s="13" t="s">
        <v>23</v>
      </c>
      <c r="D80" s="10"/>
      <c r="E80" s="10"/>
      <c r="J80" s="19" t="s">
        <v>32</v>
      </c>
    </row>
    <row r="81" spans="2:10" x14ac:dyDescent="0.25">
      <c r="B81" s="8"/>
      <c r="C81" s="8" t="s">
        <v>24</v>
      </c>
      <c r="D81" s="11"/>
      <c r="E81" s="11"/>
      <c r="J81" s="19" t="s">
        <v>32</v>
      </c>
    </row>
    <row r="82" spans="2:10" x14ac:dyDescent="0.25">
      <c r="B82" s="8"/>
      <c r="C82" s="8" t="s">
        <v>25</v>
      </c>
      <c r="D82" s="11"/>
      <c r="E82" s="11"/>
      <c r="J82" s="1">
        <v>0.15</v>
      </c>
    </row>
    <row r="83" spans="2:10" x14ac:dyDescent="0.25">
      <c r="B83" s="8"/>
      <c r="C83" s="8" t="s">
        <v>26</v>
      </c>
      <c r="D83" s="11"/>
      <c r="E83" s="11"/>
      <c r="J83" s="1">
        <v>0.6</v>
      </c>
    </row>
    <row r="84" spans="2:10" x14ac:dyDescent="0.25">
      <c r="B84" s="8"/>
      <c r="C84" s="8" t="s">
        <v>27</v>
      </c>
      <c r="D84" s="11"/>
      <c r="E84" s="11"/>
      <c r="J84" s="1">
        <v>0.51</v>
      </c>
    </row>
    <row r="85" spans="2:10" x14ac:dyDescent="0.25">
      <c r="B85" s="8"/>
      <c r="C85" s="8" t="s">
        <v>28</v>
      </c>
      <c r="D85" s="11"/>
      <c r="E85" s="11"/>
      <c r="J85" s="1">
        <v>0.65</v>
      </c>
    </row>
    <row r="86" spans="2:10" x14ac:dyDescent="0.25">
      <c r="B86" s="8"/>
      <c r="C86" s="8" t="s">
        <v>29</v>
      </c>
      <c r="D86" s="11"/>
      <c r="E86" s="11"/>
      <c r="J86" s="1">
        <v>0.6</v>
      </c>
    </row>
    <row r="87" spans="2:10" x14ac:dyDescent="0.25">
      <c r="B87" s="8"/>
      <c r="C87" s="8" t="s">
        <v>30</v>
      </c>
      <c r="D87" s="11"/>
      <c r="E87" s="11"/>
      <c r="J87" s="1">
        <v>0.4</v>
      </c>
    </row>
    <row r="88" spans="2:10" x14ac:dyDescent="0.25">
      <c r="B88" s="9"/>
      <c r="C88" s="9" t="s">
        <v>31</v>
      </c>
      <c r="D88" s="12"/>
      <c r="E88" s="12"/>
      <c r="J88" s="1">
        <v>0.15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B4B4B-4DFF-4F9A-A02A-2C958E3564AD}">
  <dimension ref="B2:S18"/>
  <sheetViews>
    <sheetView showGridLines="0" zoomScaleNormal="100" workbookViewId="0">
      <selection activeCell="E35" sqref="E35"/>
    </sheetView>
  </sheetViews>
  <sheetFormatPr defaultRowHeight="15" outlineLevelCol="1" x14ac:dyDescent="0.25"/>
  <cols>
    <col min="1" max="1" width="1.7109375" customWidth="1"/>
    <col min="2" max="2" width="16" bestFit="1" customWidth="1"/>
    <col min="3" max="4" width="10.7109375" hidden="1" customWidth="1" outlineLevel="1"/>
    <col min="5" max="5" width="10.7109375" customWidth="1" collapsed="1"/>
    <col min="6" max="19" width="10.7109375" customWidth="1"/>
  </cols>
  <sheetData>
    <row r="2" spans="2:19" x14ac:dyDescent="0.25">
      <c r="B2" s="2"/>
      <c r="C2" s="2">
        <f>+Overview!F2</f>
        <v>2019</v>
      </c>
      <c r="D2" s="2">
        <f>+Overview!G2</f>
        <v>2020</v>
      </c>
      <c r="E2" s="35">
        <f>+Overview!H2</f>
        <v>2021</v>
      </c>
      <c r="F2" s="35">
        <f>+Overview!I2</f>
        <v>2022</v>
      </c>
      <c r="G2" s="35">
        <f>+Overview!J2</f>
        <v>2023</v>
      </c>
      <c r="H2" s="35">
        <f>+Overview!K2</f>
        <v>2024</v>
      </c>
      <c r="I2" s="35">
        <f>+Overview!L2</f>
        <v>2025</v>
      </c>
      <c r="J2" s="35">
        <f>+Overview!M2</f>
        <v>2026</v>
      </c>
      <c r="K2" s="35">
        <f>+Overview!N2</f>
        <v>2027</v>
      </c>
      <c r="L2" s="35">
        <f>+Overview!O2</f>
        <v>2028</v>
      </c>
      <c r="M2" s="35">
        <f>+Overview!P2</f>
        <v>2029</v>
      </c>
      <c r="N2" s="35">
        <f>+Overview!Q2</f>
        <v>2030</v>
      </c>
      <c r="O2" s="35">
        <f>+Overview!R2</f>
        <v>2031</v>
      </c>
      <c r="P2" s="35">
        <f>+Overview!S2</f>
        <v>2032</v>
      </c>
      <c r="Q2" s="35">
        <f>+Overview!T2</f>
        <v>2033</v>
      </c>
      <c r="R2" s="35">
        <f>+Overview!U2</f>
        <v>2034</v>
      </c>
      <c r="S2" s="35">
        <f>+Overview!V2</f>
        <v>2035</v>
      </c>
    </row>
    <row r="3" spans="2:19" x14ac:dyDescent="0.25">
      <c r="B3" t="s">
        <v>35</v>
      </c>
      <c r="E3" s="21">
        <f>+'Financial Statements'!E3</f>
        <v>1292402</v>
      </c>
      <c r="F3" s="21">
        <f>+'Financial Statements'!F3</f>
        <v>1492840</v>
      </c>
      <c r="G3" s="21">
        <f>+'Financial Statements'!G3</f>
        <v>1904549</v>
      </c>
      <c r="H3" s="21">
        <f>+G3*(1+H4)</f>
        <v>1923594.49</v>
      </c>
      <c r="I3" s="21">
        <f t="shared" ref="I3:S3" si="0">+H3*(1+I4)</f>
        <v>1942830.4349</v>
      </c>
      <c r="J3" s="21">
        <f t="shared" si="0"/>
        <v>1962258.7392490001</v>
      </c>
      <c r="K3" s="21">
        <f t="shared" si="0"/>
        <v>1981881.3266414902</v>
      </c>
      <c r="L3" s="21">
        <f t="shared" si="0"/>
        <v>2001700.1399079051</v>
      </c>
      <c r="M3" s="21">
        <f t="shared" si="0"/>
        <v>2021717.1413069842</v>
      </c>
      <c r="N3" s="21">
        <f t="shared" si="0"/>
        <v>2041934.3127200541</v>
      </c>
      <c r="O3" s="21">
        <f t="shared" si="0"/>
        <v>2062353.6558472547</v>
      </c>
      <c r="P3" s="21">
        <f t="shared" si="0"/>
        <v>2082977.1924057272</v>
      </c>
      <c r="Q3" s="21">
        <f t="shared" si="0"/>
        <v>2103806.9643297847</v>
      </c>
      <c r="R3" s="21">
        <f t="shared" si="0"/>
        <v>2124845.0339730824</v>
      </c>
      <c r="S3" s="21">
        <f t="shared" si="0"/>
        <v>2146093.4843128133</v>
      </c>
    </row>
    <row r="4" spans="2:19" x14ac:dyDescent="0.25">
      <c r="B4" s="26" t="s">
        <v>94</v>
      </c>
      <c r="H4" s="57">
        <v>0.01</v>
      </c>
      <c r="I4" s="57">
        <v>0.01</v>
      </c>
      <c r="J4" s="57">
        <v>0.01</v>
      </c>
      <c r="K4" s="57">
        <v>0.01</v>
      </c>
      <c r="L4" s="57">
        <v>0.01</v>
      </c>
      <c r="M4" s="57">
        <v>0.01</v>
      </c>
      <c r="N4" s="57">
        <v>0.01</v>
      </c>
      <c r="O4" s="57">
        <v>0.01</v>
      </c>
      <c r="P4" s="57">
        <v>0.01</v>
      </c>
      <c r="Q4" s="57">
        <v>0.01</v>
      </c>
      <c r="R4" s="57">
        <v>0.01</v>
      </c>
      <c r="S4" s="57">
        <v>0.01</v>
      </c>
    </row>
    <row r="5" spans="2:19" x14ac:dyDescent="0.25">
      <c r="B5" t="s">
        <v>95</v>
      </c>
      <c r="E5" s="21">
        <f>+'Financial Statements'!E8</f>
        <v>-94028</v>
      </c>
      <c r="F5" s="21">
        <f>+'Financial Statements'!F8</f>
        <v>147777</v>
      </c>
      <c r="G5" s="21">
        <f>+'Financial Statements'!G8</f>
        <v>208148</v>
      </c>
      <c r="H5" s="21">
        <f>+H3*H6</f>
        <v>96179.724500000011</v>
      </c>
      <c r="I5" s="21">
        <f t="shared" ref="I5:S5" si="1">+I3*I6</f>
        <v>97141.521745000005</v>
      </c>
      <c r="J5" s="21">
        <f t="shared" si="1"/>
        <v>98112.93696245001</v>
      </c>
      <c r="K5" s="21">
        <f t="shared" si="1"/>
        <v>99094.066332074523</v>
      </c>
      <c r="L5" s="21">
        <f t="shared" si="1"/>
        <v>100085.00699539526</v>
      </c>
      <c r="M5" s="21">
        <f t="shared" si="1"/>
        <v>101085.85706534922</v>
      </c>
      <c r="N5" s="21">
        <f t="shared" si="1"/>
        <v>102096.71563600271</v>
      </c>
      <c r="O5" s="21">
        <f t="shared" si="1"/>
        <v>103117.68279236274</v>
      </c>
      <c r="P5" s="21">
        <f t="shared" si="1"/>
        <v>104148.85962028637</v>
      </c>
      <c r="Q5" s="21">
        <f t="shared" si="1"/>
        <v>105190.34821648925</v>
      </c>
      <c r="R5" s="21">
        <f t="shared" si="1"/>
        <v>106242.25169865413</v>
      </c>
      <c r="S5" s="21">
        <f t="shared" si="1"/>
        <v>107304.67421564067</v>
      </c>
    </row>
    <row r="6" spans="2:19" x14ac:dyDescent="0.25">
      <c r="B6" s="26" t="s">
        <v>96</v>
      </c>
      <c r="E6" s="1"/>
      <c r="F6" s="1">
        <f t="shared" ref="F6:G6" si="2">+F5/F3</f>
        <v>9.8990514723614045E-2</v>
      </c>
      <c r="G6" s="1">
        <f t="shared" si="2"/>
        <v>0.10928991588034753</v>
      </c>
      <c r="H6" s="57">
        <v>0.05</v>
      </c>
      <c r="I6" s="57">
        <v>0.05</v>
      </c>
      <c r="J6" s="57">
        <v>0.05</v>
      </c>
      <c r="K6" s="57">
        <v>0.05</v>
      </c>
      <c r="L6" s="57">
        <v>0.05</v>
      </c>
      <c r="M6" s="57">
        <v>0.05</v>
      </c>
      <c r="N6" s="57">
        <v>0.05</v>
      </c>
      <c r="O6" s="57">
        <v>0.05</v>
      </c>
      <c r="P6" s="57">
        <v>0.05</v>
      </c>
      <c r="Q6" s="57">
        <v>0.05</v>
      </c>
      <c r="R6" s="57">
        <v>0.05</v>
      </c>
      <c r="S6" s="57">
        <v>0.05</v>
      </c>
    </row>
    <row r="7" spans="2:19" x14ac:dyDescent="0.25">
      <c r="B7" s="58" t="s">
        <v>97</v>
      </c>
      <c r="E7" s="21">
        <f>+'Financial Statements'!E14</f>
        <v>-30702</v>
      </c>
      <c r="F7" s="21">
        <f>+'Financial Statements'!F14</f>
        <v>-35802</v>
      </c>
      <c r="G7" s="21">
        <f>+'Financial Statements'!G14</f>
        <v>-33433</v>
      </c>
      <c r="H7" s="21">
        <f>-H5*H8</f>
        <v>-24044.931125000003</v>
      </c>
      <c r="I7" s="21">
        <f t="shared" ref="I7:S7" si="3">-I5*I8</f>
        <v>-24285.380436250001</v>
      </c>
      <c r="J7" s="21">
        <f t="shared" si="3"/>
        <v>-24528.234240612503</v>
      </c>
      <c r="K7" s="21">
        <f t="shared" si="3"/>
        <v>-24773.516583018631</v>
      </c>
      <c r="L7" s="21">
        <f t="shared" si="3"/>
        <v>-25021.251748848816</v>
      </c>
      <c r="M7" s="21">
        <f t="shared" si="3"/>
        <v>-25271.464266337305</v>
      </c>
      <c r="N7" s="21">
        <f t="shared" si="3"/>
        <v>-25524.178909000679</v>
      </c>
      <c r="O7" s="21">
        <f t="shared" si="3"/>
        <v>-25779.420698090686</v>
      </c>
      <c r="P7" s="21">
        <f t="shared" si="3"/>
        <v>-26037.214905071593</v>
      </c>
      <c r="Q7" s="21">
        <f t="shared" si="3"/>
        <v>-26297.587054122312</v>
      </c>
      <c r="R7" s="21">
        <f t="shared" si="3"/>
        <v>-26560.562924663533</v>
      </c>
      <c r="S7" s="21">
        <f t="shared" si="3"/>
        <v>-26826.168553910167</v>
      </c>
    </row>
    <row r="8" spans="2:19" x14ac:dyDescent="0.25">
      <c r="B8" s="59" t="s">
        <v>110</v>
      </c>
      <c r="C8" s="2"/>
      <c r="D8" s="2"/>
      <c r="E8" s="60"/>
      <c r="F8" s="60">
        <f t="shared" ref="F8:G8" si="4">-F7/F5</f>
        <v>0.2422704480399521</v>
      </c>
      <c r="G8" s="60">
        <f t="shared" si="4"/>
        <v>0.16062128869842612</v>
      </c>
      <c r="H8" s="61">
        <v>0.25</v>
      </c>
      <c r="I8" s="61">
        <f>+H8</f>
        <v>0.25</v>
      </c>
      <c r="J8" s="61">
        <f t="shared" ref="J8:S8" si="5">+I8</f>
        <v>0.25</v>
      </c>
      <c r="K8" s="61">
        <f t="shared" si="5"/>
        <v>0.25</v>
      </c>
      <c r="L8" s="61">
        <f t="shared" si="5"/>
        <v>0.25</v>
      </c>
      <c r="M8" s="61">
        <f t="shared" si="5"/>
        <v>0.25</v>
      </c>
      <c r="N8" s="61">
        <f t="shared" si="5"/>
        <v>0.25</v>
      </c>
      <c r="O8" s="61">
        <f t="shared" si="5"/>
        <v>0.25</v>
      </c>
      <c r="P8" s="61">
        <f t="shared" si="5"/>
        <v>0.25</v>
      </c>
      <c r="Q8" s="61">
        <f t="shared" si="5"/>
        <v>0.25</v>
      </c>
      <c r="R8" s="61">
        <f t="shared" si="5"/>
        <v>0.25</v>
      </c>
      <c r="S8" s="61">
        <f t="shared" si="5"/>
        <v>0.25</v>
      </c>
    </row>
    <row r="9" spans="2:19" x14ac:dyDescent="0.25">
      <c r="B9" s="56" t="s">
        <v>98</v>
      </c>
      <c r="E9" s="25">
        <f>+E5+E7</f>
        <v>-124730</v>
      </c>
      <c r="F9" s="25">
        <f t="shared" ref="F9:S9" si="6">+F5+F7</f>
        <v>111975</v>
      </c>
      <c r="G9" s="25">
        <f t="shared" si="6"/>
        <v>174715</v>
      </c>
      <c r="H9" s="25">
        <f t="shared" si="6"/>
        <v>72134.793375000008</v>
      </c>
      <c r="I9" s="25">
        <f t="shared" si="6"/>
        <v>72856.141308749997</v>
      </c>
      <c r="J9" s="25">
        <f t="shared" si="6"/>
        <v>73584.702721837501</v>
      </c>
      <c r="K9" s="25">
        <f t="shared" si="6"/>
        <v>74320.549749055892</v>
      </c>
      <c r="L9" s="25">
        <f t="shared" si="6"/>
        <v>75063.75524654644</v>
      </c>
      <c r="M9" s="25">
        <f t="shared" si="6"/>
        <v>75814.392799011912</v>
      </c>
      <c r="N9" s="25">
        <f t="shared" si="6"/>
        <v>76572.536727002036</v>
      </c>
      <c r="O9" s="25">
        <f t="shared" si="6"/>
        <v>77338.262094272053</v>
      </c>
      <c r="P9" s="25">
        <f t="shared" si="6"/>
        <v>78111.644715214774</v>
      </c>
      <c r="Q9" s="25">
        <f t="shared" si="6"/>
        <v>78892.761162366936</v>
      </c>
      <c r="R9" s="25">
        <f t="shared" si="6"/>
        <v>79681.688773990594</v>
      </c>
      <c r="S9" s="25">
        <f t="shared" si="6"/>
        <v>80478.505661730509</v>
      </c>
    </row>
    <row r="10" spans="2:19" x14ac:dyDescent="0.25">
      <c r="B10" s="26" t="s">
        <v>99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</row>
    <row r="11" spans="2:19" x14ac:dyDescent="0.25">
      <c r="B11" s="52" t="s">
        <v>100</v>
      </c>
      <c r="E11" s="25">
        <v>163367</v>
      </c>
      <c r="F11" s="25">
        <v>173521</v>
      </c>
      <c r="G11" s="25">
        <v>194952</v>
      </c>
      <c r="H11" s="25">
        <f>+H12*H3</f>
        <v>192359.44900000002</v>
      </c>
      <c r="I11" s="25">
        <f t="shared" ref="I11:S11" si="7">+I12*I3</f>
        <v>194283.04349000001</v>
      </c>
      <c r="J11" s="25">
        <f t="shared" si="7"/>
        <v>196225.87392490002</v>
      </c>
      <c r="K11" s="25">
        <f t="shared" si="7"/>
        <v>198188.13266414905</v>
      </c>
      <c r="L11" s="25">
        <f t="shared" si="7"/>
        <v>200170.01399079052</v>
      </c>
      <c r="M11" s="25">
        <f t="shared" si="7"/>
        <v>202171.71413069844</v>
      </c>
      <c r="N11" s="25">
        <f t="shared" si="7"/>
        <v>204193.43127200543</v>
      </c>
      <c r="O11" s="25">
        <f t="shared" si="7"/>
        <v>206235.36558472548</v>
      </c>
      <c r="P11" s="25">
        <f t="shared" si="7"/>
        <v>208297.71924057274</v>
      </c>
      <c r="Q11" s="25">
        <f t="shared" si="7"/>
        <v>210380.6964329785</v>
      </c>
      <c r="R11" s="25">
        <f t="shared" si="7"/>
        <v>212484.50339730826</v>
      </c>
      <c r="S11" s="25">
        <f t="shared" si="7"/>
        <v>214609.34843128134</v>
      </c>
    </row>
    <row r="12" spans="2:19" x14ac:dyDescent="0.25">
      <c r="B12" s="52"/>
      <c r="E12" s="25"/>
      <c r="F12" s="25"/>
      <c r="G12" s="25"/>
      <c r="H12" s="57">
        <v>0.1</v>
      </c>
      <c r="I12" s="57">
        <v>0.1</v>
      </c>
      <c r="J12" s="57">
        <v>0.1</v>
      </c>
      <c r="K12" s="57">
        <v>0.1</v>
      </c>
      <c r="L12" s="57">
        <v>0.1</v>
      </c>
      <c r="M12" s="57">
        <v>0.1</v>
      </c>
      <c r="N12" s="57">
        <v>0.1</v>
      </c>
      <c r="O12" s="57">
        <v>0.1</v>
      </c>
      <c r="P12" s="57">
        <v>0.1</v>
      </c>
      <c r="Q12" s="57">
        <v>0.1</v>
      </c>
      <c r="R12" s="57">
        <v>0.1</v>
      </c>
      <c r="S12" s="57">
        <v>0.1</v>
      </c>
    </row>
    <row r="13" spans="2:19" x14ac:dyDescent="0.25">
      <c r="B13" s="52" t="s">
        <v>101</v>
      </c>
    </row>
    <row r="14" spans="2:19" x14ac:dyDescent="0.25">
      <c r="B14" s="53" t="s">
        <v>102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2:19" x14ac:dyDescent="0.25">
      <c r="B15" s="20" t="s">
        <v>103</v>
      </c>
    </row>
    <row r="16" spans="2:19" x14ac:dyDescent="0.25">
      <c r="B16" s="54" t="s">
        <v>104</v>
      </c>
      <c r="C16" s="2"/>
      <c r="D16" s="2"/>
      <c r="E16" s="2"/>
      <c r="F16" s="2"/>
      <c r="G16" s="2"/>
      <c r="H16" s="2">
        <v>0.45</v>
      </c>
      <c r="I16" s="2">
        <f>+H16+0.5</f>
        <v>0.95</v>
      </c>
      <c r="J16" s="2">
        <f t="shared" ref="J16:S16" si="8">+I16+0.5</f>
        <v>1.45</v>
      </c>
      <c r="K16" s="2">
        <f t="shared" si="8"/>
        <v>1.95</v>
      </c>
      <c r="L16" s="2">
        <f t="shared" si="8"/>
        <v>2.4500000000000002</v>
      </c>
      <c r="M16" s="2">
        <f t="shared" si="8"/>
        <v>2.95</v>
      </c>
      <c r="N16" s="2">
        <f t="shared" si="8"/>
        <v>3.45</v>
      </c>
      <c r="O16" s="2">
        <f t="shared" si="8"/>
        <v>3.95</v>
      </c>
      <c r="P16" s="2">
        <f t="shared" si="8"/>
        <v>4.45</v>
      </c>
      <c r="Q16" s="2">
        <f t="shared" si="8"/>
        <v>4.95</v>
      </c>
      <c r="R16" s="2">
        <f t="shared" si="8"/>
        <v>5.45</v>
      </c>
      <c r="S16" s="2">
        <f t="shared" si="8"/>
        <v>5.95</v>
      </c>
    </row>
    <row r="17" spans="2:7" x14ac:dyDescent="0.25">
      <c r="B17" s="55" t="s">
        <v>105</v>
      </c>
    </row>
    <row r="18" spans="2:7" x14ac:dyDescent="0.25">
      <c r="E18" s="1"/>
      <c r="F18" s="1"/>
      <c r="G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5F9C-C8E5-49F5-B365-9FD985C25900}">
  <dimension ref="B2:S60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5" sqref="G15"/>
    </sheetView>
  </sheetViews>
  <sheetFormatPr defaultRowHeight="15" x14ac:dyDescent="0.25"/>
  <cols>
    <col min="1" max="1" width="1.7109375" customWidth="1"/>
    <col min="2" max="2" width="32.140625" customWidth="1"/>
    <col min="5" max="5" width="10.5703125" bestFit="1" customWidth="1"/>
    <col min="6" max="7" width="10.7109375" customWidth="1"/>
  </cols>
  <sheetData>
    <row r="2" spans="2:19" x14ac:dyDescent="0.25">
      <c r="B2" s="2"/>
      <c r="C2" s="35">
        <f>+Overview!F2</f>
        <v>2019</v>
      </c>
      <c r="D2" s="35">
        <f>+Overview!G2</f>
        <v>2020</v>
      </c>
      <c r="E2" s="35">
        <f>+Overview!H2</f>
        <v>2021</v>
      </c>
      <c r="F2" s="35">
        <f>+Overview!I2</f>
        <v>2022</v>
      </c>
      <c r="G2" s="35">
        <f>+Overview!J2</f>
        <v>2023</v>
      </c>
      <c r="H2" s="35">
        <f>+Overview!K2</f>
        <v>2024</v>
      </c>
      <c r="I2" s="35">
        <f>+Overview!L2</f>
        <v>2025</v>
      </c>
      <c r="J2" s="35">
        <f>+Overview!M2</f>
        <v>2026</v>
      </c>
      <c r="K2" s="35">
        <f>+Overview!N2</f>
        <v>2027</v>
      </c>
      <c r="L2" s="35">
        <f>+Overview!O2</f>
        <v>2028</v>
      </c>
      <c r="M2" s="35">
        <f>+Overview!P2</f>
        <v>2029</v>
      </c>
      <c r="N2" s="35">
        <f>+Overview!Q2</f>
        <v>2030</v>
      </c>
      <c r="O2" s="35">
        <f>+Overview!R2</f>
        <v>2031</v>
      </c>
      <c r="P2" s="35">
        <f>+Overview!S2</f>
        <v>2032</v>
      </c>
      <c r="Q2" s="35">
        <f>+Overview!T2</f>
        <v>2033</v>
      </c>
      <c r="R2" s="35">
        <f>+Overview!U2</f>
        <v>2034</v>
      </c>
      <c r="S2" s="35">
        <f>+Overview!V2</f>
        <v>2035</v>
      </c>
    </row>
    <row r="3" spans="2:19" x14ac:dyDescent="0.25">
      <c r="B3" s="20" t="s">
        <v>35</v>
      </c>
      <c r="C3" s="20"/>
      <c r="D3" s="20"/>
      <c r="E3" s="29">
        <v>1292402</v>
      </c>
      <c r="F3" s="29">
        <v>1492840</v>
      </c>
      <c r="G3" s="29">
        <v>1904549</v>
      </c>
    </row>
    <row r="4" spans="2:19" ht="17.25" x14ac:dyDescent="0.4">
      <c r="B4" t="s">
        <v>36</v>
      </c>
      <c r="E4" s="30">
        <v>-495702</v>
      </c>
      <c r="F4" s="30">
        <v>-564832</v>
      </c>
      <c r="G4" s="30">
        <v>-680235</v>
      </c>
    </row>
    <row r="5" spans="2:19" x14ac:dyDescent="0.25">
      <c r="B5" s="20" t="s">
        <v>37</v>
      </c>
      <c r="C5" s="20"/>
      <c r="D5" s="20"/>
      <c r="E5" s="29">
        <f>+E3+E4</f>
        <v>796700</v>
      </c>
      <c r="F5" s="29">
        <f>+F3+F4</f>
        <v>928008</v>
      </c>
      <c r="G5" s="29">
        <f>+G3+G4</f>
        <v>1224314</v>
      </c>
    </row>
    <row r="6" spans="2:19" x14ac:dyDescent="0.25">
      <c r="B6" t="s">
        <v>38</v>
      </c>
      <c r="E6" s="21">
        <v>-822897</v>
      </c>
      <c r="F6" s="21">
        <v>-695084</v>
      </c>
      <c r="G6" s="21">
        <v>-901364</v>
      </c>
    </row>
    <row r="7" spans="2:19" ht="17.25" x14ac:dyDescent="0.4">
      <c r="B7" t="s">
        <v>39</v>
      </c>
      <c r="E7" s="30">
        <v>-67831</v>
      </c>
      <c r="F7" s="30">
        <v>-85147</v>
      </c>
      <c r="G7" s="30">
        <v>-114802</v>
      </c>
    </row>
    <row r="8" spans="2:19" x14ac:dyDescent="0.25">
      <c r="B8" s="20" t="s">
        <v>40</v>
      </c>
      <c r="C8" s="20"/>
      <c r="D8" s="20"/>
      <c r="E8" s="29">
        <f>+SUM(E5:E7)</f>
        <v>-94028</v>
      </c>
      <c r="F8" s="29">
        <f>+SUM(F5:F7)</f>
        <v>147777</v>
      </c>
      <c r="G8" s="29">
        <f>+SUM(G5:G7)</f>
        <v>208148</v>
      </c>
    </row>
    <row r="9" spans="2:19" x14ac:dyDescent="0.25">
      <c r="B9" t="s">
        <v>41</v>
      </c>
      <c r="E9" s="21">
        <v>45889</v>
      </c>
      <c r="F9" s="21">
        <v>13320</v>
      </c>
      <c r="G9" s="21">
        <v>37282</v>
      </c>
    </row>
    <row r="10" spans="2:19" x14ac:dyDescent="0.25">
      <c r="B10" t="s">
        <v>47</v>
      </c>
      <c r="E10" s="21">
        <v>-43823</v>
      </c>
      <c r="F10" s="21">
        <v>-54346</v>
      </c>
      <c r="G10" s="21">
        <v>-68121</v>
      </c>
    </row>
    <row r="11" spans="2:19" x14ac:dyDescent="0.25">
      <c r="B11" t="s">
        <v>42</v>
      </c>
      <c r="E11" s="21">
        <v>-7791</v>
      </c>
      <c r="F11" s="21">
        <v>-7869</v>
      </c>
      <c r="G11" s="21">
        <v>-5262</v>
      </c>
    </row>
    <row r="12" spans="2:19" ht="17.25" x14ac:dyDescent="0.4">
      <c r="B12" t="s">
        <v>43</v>
      </c>
      <c r="E12" s="30">
        <v>2794</v>
      </c>
      <c r="F12" s="30">
        <v>2199</v>
      </c>
      <c r="G12" s="30">
        <v>-2953</v>
      </c>
    </row>
    <row r="13" spans="2:19" x14ac:dyDescent="0.25">
      <c r="B13" s="31" t="s">
        <v>45</v>
      </c>
      <c r="C13" s="31"/>
      <c r="D13" s="31"/>
      <c r="E13" s="32">
        <f>+SUM(E8:E12)</f>
        <v>-96959</v>
      </c>
      <c r="F13" s="32">
        <f>+SUM(F8:F12)</f>
        <v>101081</v>
      </c>
      <c r="G13" s="32">
        <f>+SUM(G8:G12)</f>
        <v>169094</v>
      </c>
    </row>
    <row r="14" spans="2:19" x14ac:dyDescent="0.25">
      <c r="B14" t="s">
        <v>44</v>
      </c>
      <c r="E14" s="21">
        <v>-30702</v>
      </c>
      <c r="F14" s="21">
        <v>-35802</v>
      </c>
      <c r="G14" s="21">
        <v>-33433</v>
      </c>
    </row>
    <row r="15" spans="2:19" x14ac:dyDescent="0.25">
      <c r="B15" s="26" t="s">
        <v>48</v>
      </c>
      <c r="C15" s="27"/>
      <c r="D15" s="27"/>
      <c r="E15" s="28">
        <f>-E14/E13</f>
        <v>-0.31664930537649932</v>
      </c>
      <c r="F15" s="28">
        <f>-F14/F13</f>
        <v>0.35419119320149189</v>
      </c>
      <c r="G15" s="28">
        <f>-G14/G13</f>
        <v>0.19771842880291435</v>
      </c>
    </row>
    <row r="16" spans="2:19" x14ac:dyDescent="0.25">
      <c r="B16" s="20" t="s">
        <v>46</v>
      </c>
      <c r="C16" s="20"/>
      <c r="D16" s="20"/>
      <c r="E16" s="29">
        <f t="shared" ref="E16:F16" si="0">+SUM(E13:E14)</f>
        <v>-127661</v>
      </c>
      <c r="F16" s="29">
        <f t="shared" si="0"/>
        <v>65279</v>
      </c>
      <c r="G16" s="29">
        <f>+SUM(G13:G14)</f>
        <v>135661</v>
      </c>
      <c r="H16" s="1"/>
    </row>
    <row r="17" spans="2:8" x14ac:dyDescent="0.25">
      <c r="B17" s="20"/>
      <c r="C17" s="20"/>
      <c r="D17" s="20"/>
      <c r="E17" s="29"/>
      <c r="F17" s="29"/>
      <c r="G17" s="29"/>
      <c r="H17" s="1"/>
    </row>
    <row r="18" spans="2:8" x14ac:dyDescent="0.25">
      <c r="B18" t="s">
        <v>55</v>
      </c>
      <c r="E18" s="49">
        <v>40324</v>
      </c>
      <c r="F18" s="49">
        <v>10098</v>
      </c>
      <c r="G18" s="49">
        <v>-15887</v>
      </c>
    </row>
    <row r="19" spans="2:8" x14ac:dyDescent="0.25">
      <c r="B19" t="s">
        <v>56</v>
      </c>
      <c r="E19" s="49">
        <v>-6344</v>
      </c>
      <c r="F19" s="49">
        <v>21744</v>
      </c>
      <c r="G19" s="49">
        <v>-7553</v>
      </c>
    </row>
    <row r="20" spans="2:8" x14ac:dyDescent="0.25">
      <c r="B20" t="s">
        <v>57</v>
      </c>
      <c r="E20" s="49">
        <v>444</v>
      </c>
      <c r="F20" s="49">
        <v>-1482</v>
      </c>
      <c r="G20" s="49">
        <v>635</v>
      </c>
    </row>
    <row r="21" spans="2:8" ht="17.25" x14ac:dyDescent="0.4">
      <c r="B21" t="s">
        <v>58</v>
      </c>
      <c r="E21" s="30">
        <v>-397</v>
      </c>
      <c r="F21" s="30">
        <v>1092</v>
      </c>
      <c r="G21" s="30">
        <v>1025</v>
      </c>
    </row>
    <row r="22" spans="2:8" ht="17.25" x14ac:dyDescent="0.4">
      <c r="B22" s="20" t="s">
        <v>59</v>
      </c>
      <c r="E22" s="50">
        <f>+SUM(E18:E21)</f>
        <v>34027</v>
      </c>
      <c r="F22" s="50">
        <f>+SUM(F18:F21)</f>
        <v>31452</v>
      </c>
      <c r="G22" s="50">
        <f>+SUM(G18:G21)</f>
        <v>-21780</v>
      </c>
    </row>
    <row r="23" spans="2:8" x14ac:dyDescent="0.25">
      <c r="B23" s="20" t="s">
        <v>60</v>
      </c>
      <c r="E23" s="29">
        <f>+E16+E22</f>
        <v>-93634</v>
      </c>
      <c r="F23" s="29">
        <f>+F16+F22</f>
        <v>96731</v>
      </c>
      <c r="G23" s="29">
        <f>+G16+G22</f>
        <v>113881</v>
      </c>
    </row>
    <row r="26" spans="2:8" x14ac:dyDescent="0.25">
      <c r="B26" t="s">
        <v>68</v>
      </c>
      <c r="F26" s="21">
        <v>410851</v>
      </c>
      <c r="G26" s="21">
        <v>522589</v>
      </c>
    </row>
    <row r="27" spans="2:8" x14ac:dyDescent="0.25">
      <c r="B27" t="s">
        <v>69</v>
      </c>
      <c r="F27" s="21">
        <v>177213</v>
      </c>
      <c r="G27" s="21">
        <v>240457</v>
      </c>
    </row>
    <row r="28" spans="2:8" x14ac:dyDescent="0.25">
      <c r="B28" t="s">
        <v>70</v>
      </c>
      <c r="F28" s="21">
        <v>22454</v>
      </c>
      <c r="G28" s="21">
        <v>11110</v>
      </c>
    </row>
    <row r="29" spans="2:8" x14ac:dyDescent="0.25">
      <c r="B29" t="s">
        <v>71</v>
      </c>
      <c r="F29" s="21">
        <v>15350</v>
      </c>
      <c r="G29" s="21">
        <v>31024</v>
      </c>
    </row>
    <row r="30" spans="2:8" x14ac:dyDescent="0.25">
      <c r="B30" t="s">
        <v>72</v>
      </c>
      <c r="F30" s="21">
        <v>320894</v>
      </c>
      <c r="G30" s="21">
        <v>90917</v>
      </c>
    </row>
    <row r="31" spans="2:8" x14ac:dyDescent="0.25">
      <c r="B31" t="s">
        <v>73</v>
      </c>
      <c r="F31" s="21">
        <v>84574</v>
      </c>
      <c r="G31" s="21">
        <v>95260</v>
      </c>
    </row>
    <row r="32" spans="2:8" x14ac:dyDescent="0.25">
      <c r="B32" t="s">
        <v>74</v>
      </c>
      <c r="F32" s="51">
        <v>254321</v>
      </c>
      <c r="G32" s="51">
        <v>296279</v>
      </c>
    </row>
    <row r="33" spans="2:7" x14ac:dyDescent="0.25">
      <c r="B33" s="20" t="s">
        <v>75</v>
      </c>
      <c r="F33" s="29">
        <f>+SUM(F26:F32)</f>
        <v>1285657</v>
      </c>
      <c r="G33" s="29">
        <f>+SUM(G26:G32)</f>
        <v>1287636</v>
      </c>
    </row>
    <row r="34" spans="2:7" x14ac:dyDescent="0.25">
      <c r="B34" t="s">
        <v>61</v>
      </c>
      <c r="F34" s="21">
        <v>455908</v>
      </c>
      <c r="G34" s="21">
        <v>572274</v>
      </c>
    </row>
    <row r="35" spans="2:7" x14ac:dyDescent="0.25">
      <c r="B35" t="s">
        <v>62</v>
      </c>
      <c r="F35" s="21">
        <v>126139</v>
      </c>
      <c r="G35" s="21">
        <v>159608</v>
      </c>
    </row>
    <row r="36" spans="2:7" x14ac:dyDescent="0.25">
      <c r="B36" t="s">
        <v>63</v>
      </c>
      <c r="F36" s="21">
        <v>375508</v>
      </c>
      <c r="G36" s="21">
        <v>533952</v>
      </c>
    </row>
    <row r="37" spans="2:7" x14ac:dyDescent="0.25">
      <c r="B37" t="s">
        <v>64</v>
      </c>
      <c r="F37" s="21">
        <v>22648</v>
      </c>
      <c r="G37" s="21">
        <v>18765</v>
      </c>
    </row>
    <row r="38" spans="2:7" x14ac:dyDescent="0.25">
      <c r="B38" t="s">
        <v>65</v>
      </c>
      <c r="F38" s="21">
        <v>124927</v>
      </c>
      <c r="G38" s="21">
        <v>160878</v>
      </c>
    </row>
    <row r="39" spans="2:7" x14ac:dyDescent="0.25">
      <c r="B39" t="s">
        <v>66</v>
      </c>
      <c r="F39" s="51">
        <v>36240</v>
      </c>
      <c r="G39" s="51">
        <v>33898</v>
      </c>
    </row>
    <row r="40" spans="2:7" x14ac:dyDescent="0.25">
      <c r="B40" s="20" t="s">
        <v>67</v>
      </c>
      <c r="F40" s="32">
        <f>+SUM(F34:F39)</f>
        <v>1141370</v>
      </c>
      <c r="G40" s="32">
        <f>+SUM(G34:G39)</f>
        <v>1479375</v>
      </c>
    </row>
    <row r="41" spans="2:7" x14ac:dyDescent="0.25">
      <c r="B41" s="20" t="s">
        <v>76</v>
      </c>
      <c r="F41" s="29">
        <f>+F40+F33</f>
        <v>2427027</v>
      </c>
      <c r="G41" s="29">
        <f>+G40+G33</f>
        <v>2767011</v>
      </c>
    </row>
    <row r="43" spans="2:7" x14ac:dyDescent="0.25">
      <c r="B43" t="s">
        <v>77</v>
      </c>
    </row>
    <row r="44" spans="2:7" x14ac:dyDescent="0.25">
      <c r="B44" t="s">
        <v>78</v>
      </c>
    </row>
    <row r="45" spans="2:7" x14ac:dyDescent="0.25">
      <c r="B45" t="s">
        <v>79</v>
      </c>
    </row>
    <row r="46" spans="2:7" x14ac:dyDescent="0.25">
      <c r="B46" t="s">
        <v>70</v>
      </c>
    </row>
    <row r="47" spans="2:7" x14ac:dyDescent="0.25">
      <c r="B47" t="s">
        <v>80</v>
      </c>
    </row>
    <row r="48" spans="2:7" x14ac:dyDescent="0.25">
      <c r="B48" t="s">
        <v>81</v>
      </c>
    </row>
    <row r="49" spans="2:2" x14ac:dyDescent="0.25">
      <c r="B49" t="s">
        <v>82</v>
      </c>
    </row>
    <row r="50" spans="2:2" x14ac:dyDescent="0.25">
      <c r="B50" t="s">
        <v>83</v>
      </c>
    </row>
    <row r="51" spans="2:2" x14ac:dyDescent="0.25">
      <c r="B51" s="20" t="s">
        <v>84</v>
      </c>
    </row>
    <row r="52" spans="2:2" x14ac:dyDescent="0.25">
      <c r="B52" t="s">
        <v>85</v>
      </c>
    </row>
    <row r="53" spans="2:2" x14ac:dyDescent="0.25">
      <c r="B53" t="s">
        <v>86</v>
      </c>
    </row>
    <row r="54" spans="2:2" x14ac:dyDescent="0.25">
      <c r="B54" t="s">
        <v>87</v>
      </c>
    </row>
    <row r="55" spans="2:2" x14ac:dyDescent="0.25">
      <c r="B55" t="s">
        <v>88</v>
      </c>
    </row>
    <row r="56" spans="2:2" x14ac:dyDescent="0.25">
      <c r="B56" t="s">
        <v>89</v>
      </c>
    </row>
    <row r="57" spans="2:2" x14ac:dyDescent="0.25">
      <c r="B57" t="s">
        <v>90</v>
      </c>
    </row>
    <row r="58" spans="2:2" x14ac:dyDescent="0.25">
      <c r="B58" t="s">
        <v>91</v>
      </c>
    </row>
    <row r="59" spans="2:2" x14ac:dyDescent="0.25">
      <c r="B59" s="20" t="s">
        <v>92</v>
      </c>
    </row>
    <row r="60" spans="2:2" x14ac:dyDescent="0.25">
      <c r="B60" s="20" t="s"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92D4-8701-4224-A106-86B655B79AA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DCF</vt:lpstr>
      <vt:lpstr>Financial Statements</vt:lpstr>
      <vt:lpstr>FX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Viet Quang</dc:creator>
  <cp:lastModifiedBy>Minh Nguyen Viet Quang</cp:lastModifiedBy>
  <dcterms:created xsi:type="dcterms:W3CDTF">2024-08-02T00:54:15Z</dcterms:created>
  <dcterms:modified xsi:type="dcterms:W3CDTF">2024-08-03T21:33:47Z</dcterms:modified>
</cp:coreProperties>
</file>