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 defaultThemeVersion="124226"/>
  <xr:revisionPtr revIDLastSave="0" documentId="13_ncr:1_{63EF3D0B-6A15-487D-8C3A-717A275DBDC7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rollment" sheetId="23" r:id="rId1"/>
    <sheet name="Subtititles" sheetId="14" r:id="rId2"/>
    <sheet name="Summary" sheetId="4" state="hidden" r:id="rId3"/>
    <sheet name="Sales by Exam" sheetId="26" state="hidden" r:id="rId4"/>
    <sheet name="Instructional Hours" sheetId="20" r:id="rId5"/>
    <sheet name="January" sheetId="27" r:id="rId6"/>
    <sheet name="Quote" sheetId="28" r:id="rId7"/>
    <sheet name="Summary " sheetId="29" r:id="rId8"/>
  </sheets>
  <externalReferences>
    <externalReference r:id="rId9"/>
    <externalReference r:id="rId10"/>
    <externalReference r:id="rId11"/>
  </externalReferences>
  <definedNames>
    <definedName name="_xlnm._FilterDatabase" localSheetId="4" hidden="1">'Instructional Hours'!$A$2:$G$52</definedName>
    <definedName name="_xlnm._FilterDatabase" localSheetId="5" hidden="1">January!$A$1:$L$11</definedName>
    <definedName name="Convertible">#REF!</definedName>
    <definedName name="Discount2008">[1]!Table1[[#All],[Discount 2008]]</definedName>
    <definedName name="Discount2009">[1]!Table1[[#All],[Discount 2009]]</definedName>
    <definedName name="Prices">Enrollment!$M$2:$N$6</definedName>
    <definedName name="SUPPLIER_NAME" localSheetId="4">Table38[[#All],[SUPPLIER NAME]]</definedName>
    <definedName name="SUPPLIER_NAME" localSheetId="5">January!$B$4:$B$14</definedName>
    <definedName name="SUPPLIER_NAME" localSheetId="3">[2]!Table3[[#All],[NameLast]]</definedName>
    <definedName name="SUPPLIER_NAME">#REF!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8" l="1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6" i="28"/>
  <c r="F5" i="28"/>
  <c r="F4" i="28"/>
  <c r="F3" i="28"/>
  <c r="F2" i="28"/>
  <c r="G2" i="28" s="1"/>
  <c r="H2" i="28" s="1"/>
  <c r="B3" i="28" s="1"/>
  <c r="G3" i="28" l="1"/>
  <c r="H3" i="28" s="1"/>
  <c r="B4" i="28" s="1"/>
  <c r="G4" i="28" l="1"/>
  <c r="H4" i="28" s="1"/>
  <c r="B5" i="28" s="1"/>
  <c r="G5" i="28" l="1"/>
  <c r="H5" i="28" s="1"/>
  <c r="B6" i="28" s="1"/>
  <c r="G6" i="28" l="1"/>
  <c r="H6" i="28" s="1"/>
  <c r="B7" i="28" s="1"/>
  <c r="G7" i="28" l="1"/>
  <c r="H7" i="28" s="1"/>
  <c r="B8" i="28" s="1"/>
  <c r="G8" i="28" l="1"/>
  <c r="H8" i="28" s="1"/>
  <c r="B9" i="28" s="1"/>
  <c r="G9" i="28" l="1"/>
  <c r="H9" i="28" s="1"/>
  <c r="B10" i="28" s="1"/>
  <c r="G10" i="28" l="1"/>
  <c r="H10" i="28" s="1"/>
  <c r="B11" i="28" s="1"/>
  <c r="G11" i="28" l="1"/>
  <c r="H11" i="28" s="1"/>
  <c r="B12" i="28" s="1"/>
  <c r="G12" i="28" l="1"/>
  <c r="H12" i="28" s="1"/>
  <c r="B13" i="28" s="1"/>
  <c r="G13" i="28" l="1"/>
  <c r="H13" i="28" s="1"/>
  <c r="B14" i="28" s="1"/>
  <c r="G14" i="28" l="1"/>
  <c r="H14" i="28" s="1"/>
  <c r="B15" i="28" s="1"/>
  <c r="G15" i="28" l="1"/>
  <c r="H15" i="28" s="1"/>
  <c r="B16" i="28" s="1"/>
  <c r="G16" i="28" l="1"/>
  <c r="H16" i="28" s="1"/>
  <c r="B17" i="28" s="1"/>
  <c r="G17" i="28" l="1"/>
  <c r="H17" i="28" s="1"/>
  <c r="B18" i="28" s="1"/>
  <c r="G18" i="28" l="1"/>
  <c r="H18" i="28" s="1"/>
  <c r="B19" i="28" s="1"/>
  <c r="G19" i="28" l="1"/>
  <c r="H19" i="28" s="1"/>
  <c r="B20" i="28" s="1"/>
  <c r="G20" i="28" l="1"/>
  <c r="H20" i="28" s="1"/>
  <c r="B21" i="28" s="1"/>
  <c r="G21" i="28" l="1"/>
  <c r="H21" i="28" s="1"/>
  <c r="B22" i="28" s="1"/>
  <c r="G22" i="28" l="1"/>
  <c r="H22" i="28" s="1"/>
  <c r="B23" i="28" s="1"/>
  <c r="G23" i="28" l="1"/>
  <c r="H23" i="28" s="1"/>
  <c r="B24" i="28" s="1"/>
  <c r="G24" i="28" l="1"/>
  <c r="H24" i="28" s="1"/>
  <c r="B25" i="28" s="1"/>
  <c r="G25" i="28" l="1"/>
  <c r="H25" i="28" s="1"/>
  <c r="B26" i="28" s="1"/>
  <c r="G26" i="28" l="1"/>
  <c r="H26" i="28" s="1"/>
  <c r="B27" i="28" s="1"/>
  <c r="G27" i="28" l="1"/>
  <c r="H27" i="28" s="1"/>
  <c r="B28" i="28" s="1"/>
  <c r="G28" i="28" l="1"/>
  <c r="H28" i="28" s="1"/>
  <c r="B29" i="28" s="1"/>
  <c r="G29" i="28" l="1"/>
  <c r="H29" i="28" s="1"/>
  <c r="B30" i="28" s="1"/>
  <c r="G30" i="28" l="1"/>
  <c r="H30" i="28" s="1"/>
  <c r="B31" i="28" s="1"/>
  <c r="G31" i="28" l="1"/>
  <c r="H31" i="28" s="1"/>
  <c r="G14" i="27" l="1"/>
  <c r="G13" i="27"/>
  <c r="G12" i="27"/>
  <c r="G11" i="27"/>
  <c r="G10" i="27"/>
  <c r="G9" i="27"/>
  <c r="G8" i="27"/>
  <c r="G7" i="27"/>
  <c r="G6" i="27"/>
  <c r="G5" i="27"/>
  <c r="M6" i="26" l="1"/>
  <c r="L6" i="26"/>
  <c r="K6" i="26"/>
  <c r="J6" i="26"/>
  <c r="I6" i="26"/>
  <c r="H6" i="26"/>
  <c r="G6" i="26"/>
  <c r="F6" i="26"/>
  <c r="E6" i="26"/>
  <c r="D6" i="26"/>
  <c r="C6" i="26"/>
  <c r="B6" i="26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1ACA184-01FE-4A31-8AC1-76F194C73F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Vietcombank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<sst xmlns="http://schemas.openxmlformats.org/spreadsheetml/2006/main" count="456" uniqueCount="168">
  <si>
    <t>January</t>
  </si>
  <si>
    <t>February</t>
  </si>
  <si>
    <t>March</t>
  </si>
  <si>
    <t>April</t>
  </si>
  <si>
    <t>May</t>
  </si>
  <si>
    <t>June</t>
  </si>
  <si>
    <t>Max quantity of MOS Voucher</t>
  </si>
  <si>
    <t>Min quantity of the Voucher</t>
  </si>
  <si>
    <t>Quarter 1</t>
  </si>
  <si>
    <t>Quarter 2</t>
  </si>
  <si>
    <t>July</t>
  </si>
  <si>
    <t>August</t>
  </si>
  <si>
    <t>September</t>
  </si>
  <si>
    <t>October</t>
  </si>
  <si>
    <t>November</t>
  </si>
  <si>
    <t>December</t>
  </si>
  <si>
    <t>Total</t>
  </si>
  <si>
    <t>Quarter 3</t>
  </si>
  <si>
    <t>Quarter 4</t>
  </si>
  <si>
    <t>MK Corporation Total</t>
  </si>
  <si>
    <t>Exam</t>
  </si>
  <si>
    <t>IC3</t>
  </si>
  <si>
    <t>IELTS</t>
  </si>
  <si>
    <t>MOS</t>
  </si>
  <si>
    <t>TOEIC</t>
  </si>
  <si>
    <t>PART NUMBER</t>
  </si>
  <si>
    <t>SUPPLIER NAME</t>
  </si>
  <si>
    <t>TOY CATEGORY</t>
  </si>
  <si>
    <t>TOY DETAIL</t>
  </si>
  <si>
    <t>QUANTITY IN STOCK</t>
  </si>
  <si>
    <t>STOCK VALUE</t>
  </si>
  <si>
    <t>PRICE</t>
  </si>
  <si>
    <t>P001</t>
  </si>
  <si>
    <t>Lucky Atlantic Imports</t>
  </si>
  <si>
    <t>Building Toys</t>
  </si>
  <si>
    <t>Building Blocks Small</t>
  </si>
  <si>
    <t>P002</t>
  </si>
  <si>
    <t>Toy Bucket Corporation</t>
  </si>
  <si>
    <t>Books</t>
  </si>
  <si>
    <t>to 3 months</t>
  </si>
  <si>
    <t>Educational Fun, Ltd</t>
  </si>
  <si>
    <t>Outdoor</t>
  </si>
  <si>
    <t>Swings</t>
  </si>
  <si>
    <t>Building Blocks Medium</t>
  </si>
  <si>
    <t>3-6 months</t>
  </si>
  <si>
    <t>Slides</t>
  </si>
  <si>
    <t>Mat</t>
  </si>
  <si>
    <t>Play Mat</t>
  </si>
  <si>
    <t>Soft Toys</t>
  </si>
  <si>
    <t>Small</t>
  </si>
  <si>
    <t>Building Blocks Large</t>
  </si>
  <si>
    <t>Interactive</t>
  </si>
  <si>
    <t>Wooden Toys</t>
  </si>
  <si>
    <t>Train Sets</t>
  </si>
  <si>
    <t>Mobiles</t>
  </si>
  <si>
    <t>Cot Hanging</t>
  </si>
  <si>
    <t>6-9 Months</t>
  </si>
  <si>
    <t>Dolls</t>
  </si>
  <si>
    <t>Film characters</t>
  </si>
  <si>
    <t>Large</t>
  </si>
  <si>
    <t>Animals</t>
  </si>
  <si>
    <t>9-12 Months</t>
  </si>
  <si>
    <t>Rocking Horses</t>
  </si>
  <si>
    <t>Playhouses</t>
  </si>
  <si>
    <t>Play Gym</t>
  </si>
  <si>
    <t>12-18 Months</t>
  </si>
  <si>
    <t>Shapes</t>
  </si>
  <si>
    <t>Extra Large</t>
  </si>
  <si>
    <t>Action</t>
  </si>
  <si>
    <t>18-24 Months</t>
  </si>
  <si>
    <t>Room</t>
  </si>
  <si>
    <t>Well known charcters</t>
  </si>
  <si>
    <t>Cars</t>
  </si>
  <si>
    <t>Festive</t>
  </si>
  <si>
    <t>Media Interest</t>
  </si>
  <si>
    <t>Pushchair Toys</t>
  </si>
  <si>
    <t>Learning</t>
  </si>
  <si>
    <t>Trampolines</t>
  </si>
  <si>
    <t>Computer based</t>
  </si>
  <si>
    <t>Spoken</t>
  </si>
  <si>
    <t>Medium</t>
  </si>
  <si>
    <t>Fabric</t>
  </si>
  <si>
    <t>Heros</t>
  </si>
  <si>
    <t>Prestige</t>
  </si>
  <si>
    <t>Communication</t>
  </si>
  <si>
    <t>picnic set</t>
  </si>
  <si>
    <t>Leah</t>
  </si>
  <si>
    <t>Gareth</t>
  </si>
  <si>
    <t>Holly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</si>
  <si>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</si>
  <si>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</si>
  <si>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</si>
  <si>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</si>
  <si>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</si>
  <si>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</si>
  <si>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</si>
  <si>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</si>
  <si>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</si>
  <si>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</si>
  <si>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</si>
  <si>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</si>
  <si>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</si>
  <si>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</si>
  <si>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</si>
  <si>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</si>
  <si>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</si>
  <si>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</si>
  <si>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</si>
  <si>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</si>
  <si>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</si>
  <si>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</si>
  <si>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</si>
  <si>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</si>
  <si>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</si>
  <si>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</si>
  <si>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</si>
  <si>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</si>
  <si>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</si>
  <si>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</si>
  <si>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</si>
  <si>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</si>
  <si>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</si>
  <si>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</si>
  <si>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</si>
  <si>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</si>
  <si>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</si>
  <si>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</si>
  <si>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</si>
  <si>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</si>
  <si>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</si>
  <si>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</si>
  <si>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</si>
  <si>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</si>
  <si>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</si>
  <si>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</si>
  <si>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</si>
  <si>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</si>
  <si>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Supplier Information</t>
  </si>
  <si>
    <t>Maximum Stock Value:</t>
  </si>
  <si>
    <t>Month</t>
  </si>
  <si>
    <t>Firstname</t>
  </si>
  <si>
    <t>Fee</t>
  </si>
  <si>
    <t>Janurary</t>
  </si>
  <si>
    <t>Quantity of the exam:</t>
  </si>
  <si>
    <t>Total fees:</t>
  </si>
  <si>
    <t>The fee total of the exam has 648 or more exams</t>
  </si>
  <si>
    <t>DISCOUNT</t>
  </si>
  <si>
    <t>Last Term</t>
  </si>
  <si>
    <t>Current Term</t>
  </si>
  <si>
    <t>Next Term</t>
  </si>
  <si>
    <t>Hours</t>
  </si>
  <si>
    <t>Studying</t>
  </si>
  <si>
    <t>Date</t>
  </si>
  <si>
    <t>Deposit</t>
  </si>
  <si>
    <t>Change</t>
  </si>
  <si>
    <t>Money</t>
  </si>
  <si>
    <t>Description</t>
  </si>
  <si>
    <t>Rates</t>
  </si>
  <si>
    <t>Interest</t>
  </si>
  <si>
    <t>Accrued Interest</t>
  </si>
  <si>
    <t>Months</t>
  </si>
  <si>
    <t>-</t>
  </si>
  <si>
    <t>+</t>
  </si>
  <si>
    <t>HOCICT Official Channel</t>
  </si>
  <si>
    <t>Subcribe Results</t>
  </si>
  <si>
    <t>Registered</t>
  </si>
  <si>
    <t>Current Year</t>
  </si>
  <si>
    <t>IIG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</si>
</sst>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3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0" borderId="4" applyNumberFormat="0" applyFill="0" applyAlignment="0" applyProtection="0"/>
    <xf numFmtId="0" fontId="2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8" xfId="0" applyBorder="1"/>
    <xf numFmtId="0" fontId="2" fillId="0" borderId="9" xfId="3"/>
    <xf numFmtId="0" fontId="2" fillId="0" borderId="0" xfId="0" applyFont="1"/>
    <xf numFmtId="1" fontId="0" fillId="0" borderId="0" xfId="0" applyNumberFormat="1"/>
    <xf numFmtId="1" fontId="0" fillId="3" borderId="13" xfId="0" applyNumberFormat="1" applyFill="1" applyBorder="1"/>
    <xf numFmtId="0" fontId="0" fillId="0" borderId="13" xfId="0" applyBorder="1"/>
    <xf numFmtId="0" fontId="1" fillId="2" borderId="0" xfId="0" applyFont="1" applyFill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right"/>
    </xf>
    <xf numFmtId="1" fontId="8" fillId="0" borderId="0" xfId="0" applyNumberFormat="1" applyFont="1"/>
    <xf numFmtId="0" fontId="8" fillId="0" borderId="12" xfId="0" applyFont="1" applyBorder="1"/>
    <xf numFmtId="0" fontId="0" fillId="0" borderId="10" xfId="0" applyBorder="1"/>
    <xf numFmtId="44" fontId="0" fillId="7" borderId="12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0" borderId="6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0" fontId="6" fillId="6" borderId="16" xfId="0" applyFont="1" applyFill="1" applyBorder="1"/>
    <xf numFmtId="0" fontId="6" fillId="6" borderId="17" xfId="0" applyFont="1" applyFill="1" applyBorder="1"/>
    <xf numFmtId="0" fontId="6" fillId="6" borderId="18" xfId="0" applyFont="1" applyFill="1" applyBorder="1"/>
    <xf numFmtId="0" fontId="8" fillId="0" borderId="20" xfId="0" applyFont="1" applyBorder="1"/>
    <xf numFmtId="164" fontId="0" fillId="0" borderId="21" xfId="0" applyNumberFormat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22" xfId="0" applyFill="1" applyBorder="1"/>
    <xf numFmtId="0" fontId="0" fillId="0" borderId="22" xfId="0" applyBorder="1"/>
    <xf numFmtId="1" fontId="0" fillId="3" borderId="3" xfId="0" applyNumberFormat="1" applyFill="1" applyBorder="1"/>
    <xf numFmtId="0" fontId="0" fillId="0" borderId="3" xfId="0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0" fontId="0" fillId="0" borderId="5" xfId="0" applyBorder="1"/>
    <xf numFmtId="0" fontId="0" fillId="0" borderId="26" xfId="0" applyBorder="1"/>
    <xf numFmtId="0" fontId="0" fillId="0" borderId="2" xfId="0" applyBorder="1"/>
    <xf numFmtId="2" fontId="0" fillId="0" borderId="12" xfId="0" applyNumberFormat="1" applyBorder="1"/>
    <xf numFmtId="2" fontId="0" fillId="0" borderId="20" xfId="0" applyNumberFormat="1" applyBorder="1"/>
    <xf numFmtId="0" fontId="2" fillId="6" borderId="12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4" fillId="0" borderId="1" xfId="1" applyAlignment="1">
      <alignment horizontal="left"/>
    </xf>
    <xf numFmtId="0" fontId="5" fillId="5" borderId="0" xfId="0" applyFont="1" applyFill="1" applyAlignment="1">
      <alignment horizontal="center"/>
    </xf>
    <xf numFmtId="0" fontId="11" fillId="4" borderId="0" xfId="0" applyFont="1" applyFill="1"/>
    <xf numFmtId="0" fontId="11" fillId="4" borderId="28" xfId="0" applyFont="1" applyFill="1" applyBorder="1"/>
    <xf numFmtId="0" fontId="9" fillId="0" borderId="27" xfId="0" applyFont="1" applyBorder="1"/>
    <xf numFmtId="0" fontId="8" fillId="0" borderId="27" xfId="0" applyFont="1" applyBorder="1"/>
    <xf numFmtId="1" fontId="8" fillId="0" borderId="5" xfId="0" applyNumberFormat="1" applyFont="1" applyBorder="1"/>
    <xf numFmtId="0" fontId="2" fillId="8" borderId="12" xfId="0" applyFont="1" applyFill="1" applyBorder="1"/>
    <xf numFmtId="165" fontId="0" fillId="0" borderId="12" xfId="0" applyNumberFormat="1" applyBorder="1"/>
    <xf numFmtId="3" fontId="0" fillId="0" borderId="12" xfId="0" applyNumberFormat="1" applyBorder="1"/>
    <xf numFmtId="3" fontId="12" fillId="0" borderId="12" xfId="0" applyNumberFormat="1" applyFont="1" applyBorder="1"/>
    <xf numFmtId="0" fontId="10" fillId="0" borderId="12" xfId="0" applyFont="1" applyBorder="1"/>
    <xf numFmtId="10" fontId="0" fillId="0" borderId="12" xfId="0" applyNumberFormat="1" applyBorder="1"/>
    <xf numFmtId="10" fontId="0" fillId="0" borderId="0" xfId="0" applyNumberFormat="1"/>
    <xf numFmtId="3" fontId="10" fillId="0" borderId="12" xfId="0" applyNumberFormat="1" applyFont="1" applyBorder="1"/>
    <xf numFmtId="14" fontId="0" fillId="0" borderId="12" xfId="0" applyNumberFormat="1" applyBorder="1"/>
    <xf numFmtId="0" fontId="1" fillId="9" borderId="29" xfId="0" applyFont="1" applyFill="1" applyBorder="1"/>
    <xf numFmtId="0" fontId="0" fillId="0" borderId="29" xfId="0" applyBorder="1"/>
    <xf numFmtId="0" fontId="15" fillId="0" borderId="0" xfId="4" applyAlignment="1">
      <alignment horizontal="center"/>
    </xf>
  </cellXfs>
  <cellStyles count="5">
    <cellStyle name="Heading 1 2" xfId="2" xr:uid="{00000000-0005-0000-0000-000003000000}"/>
    <cellStyle name="Heading 3" xfId="1" builtinId="18"/>
    <cellStyle name="Hyperlink" xfId="4" builtinId="8"/>
    <cellStyle name="Normal" xfId="0" builtinId="0"/>
    <cellStyle name="Total" xfId="3" builtinId="25"/>
  </cellStyles>
  <dxfs count="72"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64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externalLink" Target="externalLinks/externalLink2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Enrollment!$N$2</c:f>
              <c:strCache>
                <c:ptCount val="1"/>
                <c:pt idx="0">
                  <c:v>Fee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C-45F7-AE00-7957570E8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C-45F7-AE00-7957570E8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C-45F7-AE00-7957570E8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C-45F7-AE00-7957570E8E14}"/>
              </c:ext>
            </c:extLst>
          </c:dPt>
          <c:cat>
            <c:strRef>
              <c:f>Enrollment!$M$3:$M$6</c:f>
              <c:strCache>
                <c:ptCount val="4"/>
                <c:pt idx="0">
                  <c:v>IC3</c:v>
                </c:pt>
                <c:pt idx="1">
                  <c:v>MOS</c:v>
                </c:pt>
                <c:pt idx="2">
                  <c:v>TOEIC</c:v>
                </c:pt>
                <c:pt idx="3">
                  <c:v>IELTS</c:v>
                </c:pt>
              </c:strCache>
            </c:strRef>
          </c:cat>
          <c:val>
            <c:numRef>
              <c:f>Enrollment!$N$3:$N$6</c:f>
              <c:numCache>
                <c:formatCode>"$"#,##0.00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52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B64-806B-85C72A77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Exam'!$A$6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ED1-A1D8-C990FBE7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70E-BA84-FF87DC3A801A}"/>
            </c:ext>
          </c:extLst>
        </c:ser>
        <c:ser>
          <c:idx val="1"/>
          <c:order val="1"/>
          <c:tx>
            <c:strRef>
              <c:f>'Sales by Exam'!$A$3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70E-BA84-FF87DC3A801A}"/>
            </c:ext>
          </c:extLst>
        </c:ser>
        <c:ser>
          <c:idx val="2"/>
          <c:order val="2"/>
          <c:tx>
            <c:strRef>
              <c:f>'Sales by Exam'!$A$4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70E-BA84-FF87DC3A801A}"/>
            </c:ext>
          </c:extLst>
        </c:ser>
        <c:ser>
          <c:idx val="3"/>
          <c:order val="3"/>
          <c:tx>
            <c:strRef>
              <c:f>'Sales by Exam'!$A$5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70E-BA84-FF87DC3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97F-AE21-CF3EF5882F4A}"/>
            </c:ext>
          </c:extLst>
        </c:ser>
        <c:ser>
          <c:idx val="1"/>
          <c:order val="1"/>
          <c:tx>
            <c:strRef>
              <c:f>'Sales by Exam'!$C$1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97F-AE21-CF3EF5882F4A}"/>
            </c:ext>
          </c:extLst>
        </c:ser>
        <c:ser>
          <c:idx val="2"/>
          <c:order val="2"/>
          <c:tx>
            <c:strRef>
              <c:f>'Sales by Exam'!$D$1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97F-AE21-CF3EF588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'Instructional Hours'!$G$2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C-4A14-8ADD-8598BA175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'Instructional Hours'!$D$3:$D$52</c:f>
              <c:strCache>
                <c:ptCount val="50"/>
                <c:pt idx="0">
                  <c:v>Building Blocks Small</c:v>
                </c:pt>
                <c:pt idx="1">
                  <c:v>to 3 months</c:v>
                </c:pt>
                <c:pt idx="2">
                  <c:v>Swings</c:v>
                </c:pt>
                <c:pt idx="3">
                  <c:v>Building Blocks Medium</c:v>
                </c:pt>
                <c:pt idx="4">
                  <c:v>3-6 months</c:v>
                </c:pt>
                <c:pt idx="5">
                  <c:v>Slides</c:v>
                </c:pt>
                <c:pt idx="6">
                  <c:v>Play Mat</c:v>
                </c:pt>
                <c:pt idx="7">
                  <c:v>Small</c:v>
                </c:pt>
                <c:pt idx="8">
                  <c:v>Building Blocks Large</c:v>
                </c:pt>
                <c:pt idx="9">
                  <c:v>Interactive</c:v>
                </c:pt>
                <c:pt idx="10">
                  <c:v>Train Sets</c:v>
                </c:pt>
                <c:pt idx="11">
                  <c:v>Cot Hanging</c:v>
                </c:pt>
                <c:pt idx="12">
                  <c:v>6-9 Months</c:v>
                </c:pt>
                <c:pt idx="13">
                  <c:v>Film characters</c:v>
                </c:pt>
                <c:pt idx="14">
                  <c:v>Large</c:v>
                </c:pt>
                <c:pt idx="15">
                  <c:v>Animals</c:v>
                </c:pt>
                <c:pt idx="16">
                  <c:v>9-12 Months</c:v>
                </c:pt>
                <c:pt idx="17">
                  <c:v>Rocking Horses</c:v>
                </c:pt>
                <c:pt idx="18">
                  <c:v>Playhouses</c:v>
                </c:pt>
                <c:pt idx="19">
                  <c:v>Play Gym</c:v>
                </c:pt>
                <c:pt idx="20">
                  <c:v>12-18 Months</c:v>
                </c:pt>
                <c:pt idx="21">
                  <c:v>Shapes</c:v>
                </c:pt>
                <c:pt idx="22">
                  <c:v>Extra Large</c:v>
                </c:pt>
                <c:pt idx="23">
                  <c:v>Action</c:v>
                </c:pt>
                <c:pt idx="24">
                  <c:v>18-24 Months</c:v>
                </c:pt>
                <c:pt idx="25">
                  <c:v>Room</c:v>
                </c:pt>
                <c:pt idx="26">
                  <c:v>Well known charcters</c:v>
                </c:pt>
                <c:pt idx="27">
                  <c:v>Animals</c:v>
                </c:pt>
                <c:pt idx="28">
                  <c:v>Cars</c:v>
                </c:pt>
                <c:pt idx="29">
                  <c:v>Interactive</c:v>
                </c:pt>
                <c:pt idx="30">
                  <c:v>Festive</c:v>
                </c:pt>
                <c:pt idx="31">
                  <c:v>Media Interest</c:v>
                </c:pt>
                <c:pt idx="32">
                  <c:v>Mobiles</c:v>
                </c:pt>
                <c:pt idx="33">
                  <c:v>Interactive</c:v>
                </c:pt>
                <c:pt idx="34">
                  <c:v>Trampolines</c:v>
                </c:pt>
                <c:pt idx="35">
                  <c:v>Small</c:v>
                </c:pt>
                <c:pt idx="36">
                  <c:v>Well known charcters</c:v>
                </c:pt>
                <c:pt idx="37">
                  <c:v>Computer based</c:v>
                </c:pt>
                <c:pt idx="38">
                  <c:v>Spoken</c:v>
                </c:pt>
                <c:pt idx="39">
                  <c:v>Medium</c:v>
                </c:pt>
                <c:pt idx="40">
                  <c:v>Fabric</c:v>
                </c:pt>
                <c:pt idx="41">
                  <c:v>Large</c:v>
                </c:pt>
                <c:pt idx="42">
                  <c:v>Large</c:v>
                </c:pt>
                <c:pt idx="43">
                  <c:v>Interactive</c:v>
                </c:pt>
                <c:pt idx="44">
                  <c:v>Learning</c:v>
                </c:pt>
                <c:pt idx="45">
                  <c:v>Heros</c:v>
                </c:pt>
                <c:pt idx="46">
                  <c:v>Prestige</c:v>
                </c:pt>
                <c:pt idx="47">
                  <c:v>Communication</c:v>
                </c:pt>
                <c:pt idx="48">
                  <c:v>picnic set</c:v>
                </c:pt>
                <c:pt idx="49">
                  <c:v>Interactive</c:v>
                </c:pt>
              </c:strCache>
            </c:strRef>
          </c:cat>
          <c:val>
            <c:numRef>
              <c:f>'Instructional Hours'!$G$3:$G$52</c:f>
              <c:numCache>
                <c:formatCode>0</c:formatCode>
                <c:ptCount val="50"/>
                <c:pt idx="0">
                  <c:v>4.99</c:v>
                </c:pt>
                <c:pt idx="1">
                  <c:v>5.99</c:v>
                </c:pt>
                <c:pt idx="2">
                  <c:v>45.88</c:v>
                </c:pt>
                <c:pt idx="3">
                  <c:v>14.99</c:v>
                </c:pt>
                <c:pt idx="4">
                  <c:v>12.65</c:v>
                </c:pt>
                <c:pt idx="5">
                  <c:v>32.25</c:v>
                </c:pt>
                <c:pt idx="6">
                  <c:v>2.99</c:v>
                </c:pt>
                <c:pt idx="7">
                  <c:v>4.99</c:v>
                </c:pt>
                <c:pt idx="8">
                  <c:v>12.99</c:v>
                </c:pt>
                <c:pt idx="9">
                  <c:v>11.99</c:v>
                </c:pt>
                <c:pt idx="10">
                  <c:v>54.5</c:v>
                </c:pt>
                <c:pt idx="11">
                  <c:v>17.989999999999998</c:v>
                </c:pt>
                <c:pt idx="12">
                  <c:v>2.99</c:v>
                </c:pt>
                <c:pt idx="13">
                  <c:v>21.5</c:v>
                </c:pt>
                <c:pt idx="14">
                  <c:v>35.47</c:v>
                </c:pt>
                <c:pt idx="15">
                  <c:v>12.99</c:v>
                </c:pt>
                <c:pt idx="16">
                  <c:v>45.99</c:v>
                </c:pt>
                <c:pt idx="17">
                  <c:v>78.5</c:v>
                </c:pt>
                <c:pt idx="18">
                  <c:v>32.5</c:v>
                </c:pt>
                <c:pt idx="19">
                  <c:v>57.5</c:v>
                </c:pt>
                <c:pt idx="20">
                  <c:v>35.799999999999997</c:v>
                </c:pt>
                <c:pt idx="21">
                  <c:v>97.54</c:v>
                </c:pt>
                <c:pt idx="22">
                  <c:v>10.54</c:v>
                </c:pt>
                <c:pt idx="23">
                  <c:v>45.99</c:v>
                </c:pt>
                <c:pt idx="24">
                  <c:v>4.99</c:v>
                </c:pt>
                <c:pt idx="25">
                  <c:v>5.99</c:v>
                </c:pt>
                <c:pt idx="26">
                  <c:v>23.99</c:v>
                </c:pt>
                <c:pt idx="27">
                  <c:v>56.99</c:v>
                </c:pt>
                <c:pt idx="28">
                  <c:v>45.5</c:v>
                </c:pt>
                <c:pt idx="29">
                  <c:v>78.5</c:v>
                </c:pt>
                <c:pt idx="30">
                  <c:v>18.989999999999998</c:v>
                </c:pt>
                <c:pt idx="31">
                  <c:v>17.989999999999998</c:v>
                </c:pt>
                <c:pt idx="32">
                  <c:v>23.55</c:v>
                </c:pt>
                <c:pt idx="33">
                  <c:v>10.99</c:v>
                </c:pt>
                <c:pt idx="34">
                  <c:v>11.88</c:v>
                </c:pt>
                <c:pt idx="35">
                  <c:v>12</c:v>
                </c:pt>
                <c:pt idx="36">
                  <c:v>56</c:v>
                </c:pt>
                <c:pt idx="37">
                  <c:v>45.23</c:v>
                </c:pt>
                <c:pt idx="38">
                  <c:v>12.99</c:v>
                </c:pt>
                <c:pt idx="39">
                  <c:v>13.99</c:v>
                </c:pt>
                <c:pt idx="40">
                  <c:v>14.99</c:v>
                </c:pt>
                <c:pt idx="41">
                  <c:v>18.989999999999998</c:v>
                </c:pt>
                <c:pt idx="42">
                  <c:v>19.899999999999999</c:v>
                </c:pt>
                <c:pt idx="43">
                  <c:v>20.11</c:v>
                </c:pt>
                <c:pt idx="44">
                  <c:v>20.54</c:v>
                </c:pt>
                <c:pt idx="45">
                  <c:v>22</c:v>
                </c:pt>
                <c:pt idx="46">
                  <c:v>56.56</c:v>
                </c:pt>
                <c:pt idx="47">
                  <c:v>14.99</c:v>
                </c:pt>
                <c:pt idx="48">
                  <c:v>13.99</c:v>
                </c:pt>
                <c:pt idx="49">
                  <c:v>18.559999999999999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A14-8ADD-8598BA17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18656"/>
        <c:axId val="781215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'Instructional Hours'!$E$2</c15:sqref>
                        </c15:formulaRef>
                      </c:ext>
                    </c:extLst>
                    <c:strCache>
                      <c:ptCount val="1"/>
                      <c:pt idx="0">
                        <c:v>QUANTITY IN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'Instructional Hours'!$D$3:$D$52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'Instructional Hours'!$E$3:$E$52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54</c:v>
                      </c:pt>
                      <c:pt idx="1">
                        <c:v>785</c:v>
                      </c:pt>
                      <c:pt idx="2">
                        <c:v>254</c:v>
                      </c:pt>
                      <c:pt idx="3">
                        <c:v>2014</c:v>
                      </c:pt>
                      <c:pt idx="4">
                        <c:v>6582</c:v>
                      </c:pt>
                      <c:pt idx="5">
                        <c:v>5487</c:v>
                      </c:pt>
                      <c:pt idx="6">
                        <c:v>15</c:v>
                      </c:pt>
                      <c:pt idx="7">
                        <c:v>1025</c:v>
                      </c:pt>
                      <c:pt idx="8">
                        <c:v>695</c:v>
                      </c:pt>
                      <c:pt idx="9">
                        <c:v>584</c:v>
                      </c:pt>
                      <c:pt idx="10">
                        <c:v>589</c:v>
                      </c:pt>
                      <c:pt idx="11">
                        <c:v>5874</c:v>
                      </c:pt>
                      <c:pt idx="12">
                        <c:v>5102</c:v>
                      </c:pt>
                      <c:pt idx="13">
                        <c:v>6520</c:v>
                      </c:pt>
                      <c:pt idx="14">
                        <c:v>3514</c:v>
                      </c:pt>
                      <c:pt idx="15">
                        <c:v>8475</c:v>
                      </c:pt>
                      <c:pt idx="16">
                        <c:v>2142</c:v>
                      </c:pt>
                      <c:pt idx="17">
                        <c:v>1023</c:v>
                      </c:pt>
                      <c:pt idx="18">
                        <c:v>5418</c:v>
                      </c:pt>
                      <c:pt idx="19">
                        <c:v>9054</c:v>
                      </c:pt>
                      <c:pt idx="20">
                        <c:v>415</c:v>
                      </c:pt>
                      <c:pt idx="21">
                        <c:v>658</c:v>
                      </c:pt>
                      <c:pt idx="22">
                        <c:v>2035</c:v>
                      </c:pt>
                      <c:pt idx="23">
                        <c:v>102</c:v>
                      </c:pt>
                      <c:pt idx="24">
                        <c:v>5784</c:v>
                      </c:pt>
                      <c:pt idx="25">
                        <c:v>8457</c:v>
                      </c:pt>
                      <c:pt idx="26">
                        <c:v>9062</c:v>
                      </c:pt>
                      <c:pt idx="27">
                        <c:v>7105</c:v>
                      </c:pt>
                      <c:pt idx="28">
                        <c:v>8103</c:v>
                      </c:pt>
                      <c:pt idx="29">
                        <c:v>472</c:v>
                      </c:pt>
                      <c:pt idx="30">
                        <c:v>547</c:v>
                      </c:pt>
                      <c:pt idx="31">
                        <c:v>810</c:v>
                      </c:pt>
                      <c:pt idx="32">
                        <c:v>935</c:v>
                      </c:pt>
                      <c:pt idx="33">
                        <c:v>4057</c:v>
                      </c:pt>
                      <c:pt idx="34">
                        <c:v>2560</c:v>
                      </c:pt>
                      <c:pt idx="35">
                        <c:v>101</c:v>
                      </c:pt>
                      <c:pt idx="36">
                        <c:v>254</c:v>
                      </c:pt>
                      <c:pt idx="37">
                        <c:v>58</c:v>
                      </c:pt>
                      <c:pt idx="38">
                        <c:v>5842</c:v>
                      </c:pt>
                      <c:pt idx="39">
                        <c:v>256</c:v>
                      </c:pt>
                      <c:pt idx="40">
                        <c:v>546</c:v>
                      </c:pt>
                      <c:pt idx="41">
                        <c:v>5478</c:v>
                      </c:pt>
                      <c:pt idx="42">
                        <c:v>8565</c:v>
                      </c:pt>
                      <c:pt idx="43">
                        <c:v>445</c:v>
                      </c:pt>
                      <c:pt idx="44">
                        <c:v>542</c:v>
                      </c:pt>
                      <c:pt idx="45">
                        <c:v>548</c:v>
                      </c:pt>
                      <c:pt idx="46">
                        <c:v>8587</c:v>
                      </c:pt>
                      <c:pt idx="47">
                        <c:v>658</c:v>
                      </c:pt>
                      <c:pt idx="48">
                        <c:v>8457</c:v>
                      </c:pt>
                      <c:pt idx="49">
                        <c:v>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C-4A14-8ADD-8598BA1759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Hours'!$F$2</c15:sqref>
                        </c15:formulaRef>
                      </c:ext>
                    </c:extLst>
                    <c:strCache>
                      <c:ptCount val="1"/>
                      <c:pt idx="0">
                        <c:v>STOCK 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Hours'!$D$3:$D$52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Hours'!$F$3:$F$52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269.46000000000004</c:v>
                      </c:pt>
                      <c:pt idx="1">
                        <c:v>4702.1500000000005</c:v>
                      </c:pt>
                      <c:pt idx="2">
                        <c:v>11653.52</c:v>
                      </c:pt>
                      <c:pt idx="3">
                        <c:v>30189.86</c:v>
                      </c:pt>
                      <c:pt idx="4">
                        <c:v>83262.3</c:v>
                      </c:pt>
                      <c:pt idx="5">
                        <c:v>176955.75</c:v>
                      </c:pt>
                      <c:pt idx="6">
                        <c:v>44.85</c:v>
                      </c:pt>
                      <c:pt idx="7">
                        <c:v>5114.75</c:v>
                      </c:pt>
                      <c:pt idx="8">
                        <c:v>9028.0499999999993</c:v>
                      </c:pt>
                      <c:pt idx="9">
                        <c:v>7002.16</c:v>
                      </c:pt>
                      <c:pt idx="10">
                        <c:v>32100.5</c:v>
                      </c:pt>
                      <c:pt idx="11">
                        <c:v>105673.26</c:v>
                      </c:pt>
                      <c:pt idx="12">
                        <c:v>15254.980000000001</c:v>
                      </c:pt>
                      <c:pt idx="13">
                        <c:v>140180</c:v>
                      </c:pt>
                      <c:pt idx="14">
                        <c:v>124641.58</c:v>
                      </c:pt>
                      <c:pt idx="15">
                        <c:v>110090.25</c:v>
                      </c:pt>
                      <c:pt idx="16">
                        <c:v>98510.58</c:v>
                      </c:pt>
                      <c:pt idx="17">
                        <c:v>80305.5</c:v>
                      </c:pt>
                      <c:pt idx="18">
                        <c:v>176085</c:v>
                      </c:pt>
                      <c:pt idx="19">
                        <c:v>520605</c:v>
                      </c:pt>
                      <c:pt idx="20">
                        <c:v>14856.999999999998</c:v>
                      </c:pt>
                      <c:pt idx="21">
                        <c:v>64181.320000000007</c:v>
                      </c:pt>
                      <c:pt idx="22">
                        <c:v>21448.899999999998</c:v>
                      </c:pt>
                      <c:pt idx="23">
                        <c:v>4690.9800000000005</c:v>
                      </c:pt>
                      <c:pt idx="24">
                        <c:v>28862.16</c:v>
                      </c:pt>
                      <c:pt idx="25">
                        <c:v>50657.43</c:v>
                      </c:pt>
                      <c:pt idx="26">
                        <c:v>217397.37999999998</c:v>
                      </c:pt>
                      <c:pt idx="27">
                        <c:v>404913.95</c:v>
                      </c:pt>
                      <c:pt idx="28">
                        <c:v>368686.5</c:v>
                      </c:pt>
                      <c:pt idx="29">
                        <c:v>37052</c:v>
                      </c:pt>
                      <c:pt idx="30">
                        <c:v>10387.529999999999</c:v>
                      </c:pt>
                      <c:pt idx="31">
                        <c:v>14571.9</c:v>
                      </c:pt>
                      <c:pt idx="32">
                        <c:v>22019.25</c:v>
                      </c:pt>
                      <c:pt idx="33">
                        <c:v>44586.43</c:v>
                      </c:pt>
                      <c:pt idx="34">
                        <c:v>30412.800000000003</c:v>
                      </c:pt>
                      <c:pt idx="35">
                        <c:v>1212</c:v>
                      </c:pt>
                      <c:pt idx="36">
                        <c:v>14224</c:v>
                      </c:pt>
                      <c:pt idx="37">
                        <c:v>2623.3399999999997</c:v>
                      </c:pt>
                      <c:pt idx="38">
                        <c:v>75887.58</c:v>
                      </c:pt>
                      <c:pt idx="39">
                        <c:v>3581.44</c:v>
                      </c:pt>
                      <c:pt idx="40">
                        <c:v>8184.54</c:v>
                      </c:pt>
                      <c:pt idx="41">
                        <c:v>104027.21999999999</c:v>
                      </c:pt>
                      <c:pt idx="42">
                        <c:v>170443.5</c:v>
                      </c:pt>
                      <c:pt idx="43">
                        <c:v>8948.9499999999989</c:v>
                      </c:pt>
                      <c:pt idx="44">
                        <c:v>11132.68</c:v>
                      </c:pt>
                      <c:pt idx="45">
                        <c:v>12056</c:v>
                      </c:pt>
                      <c:pt idx="46">
                        <c:v>485680.72000000003</c:v>
                      </c:pt>
                      <c:pt idx="47">
                        <c:v>9863.42</c:v>
                      </c:pt>
                      <c:pt idx="48">
                        <c:v>118313.43000000001</c:v>
                      </c:pt>
                      <c:pt idx="49">
                        <c:v>15850.24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BC-4A14-8ADD-8598BA175952}"/>
                  </c:ext>
                </c:extLst>
              </c15:ser>
            </c15:filteredBarSeries>
          </c:ext>
        </c:extLst>
      </c:bar3DChart>
      <c:catAx>
        <c:axId val="781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36"/>
        <c:crosses val="autoZero"/>
        <c:auto val="1"/>
        <c:lblAlgn val="ctr"/>
        <c:lblOffset val="100"/>
        <c:noMultiLvlLbl val="0"/>
      </c:catAx>
      <c:valAx>
        <c:axId val="78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'!$B$3</c:f>
              <c:strCache>
                <c:ptCount val="1"/>
                <c:pt idx="0">
                  <c:v>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7-4568-831B-C5522BBEA23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7-4568-831B-C5522BBEA23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7-4568-831B-C5522BBEA23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7-4568-831B-C5522BBEA232}"/>
              </c:ext>
            </c:extLst>
          </c:dPt>
          <c:cat>
            <c:strRef>
              <c:f>'Summary 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'Summary '!$B$4:$B$7</c:f>
              <c:numCache>
                <c:formatCode>General</c:formatCode>
                <c:ptCount val="4"/>
                <c:pt idx="0">
                  <c:v>1447</c:v>
                </c:pt>
                <c:pt idx="1">
                  <c:v>2004</c:v>
                </c:pt>
                <c:pt idx="2">
                  <c:v>2042</c:v>
                </c:pt>
                <c:pt idx="3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07-4568-831B-C5522BBE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02128"/>
        <c:axId val="1989102608"/>
      </c:lineChart>
      <c:catAx>
        <c:axId val="198910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608"/>
        <c:crosses val="autoZero"/>
        <c:auto val="1"/>
        <c:lblAlgn val="ctr"/>
        <c:lblOffset val="100"/>
        <c:noMultiLvlLbl val="0"/>
      </c:catAx>
      <c:valAx>
        <c:axId val="1989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C8DDF2-65E5-4888-99D5-C4DAD4AE147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5381A1C-CCDD-4C1D-A9CD-A6B348E7218D}">
      <dgm:prSet phldrT="[Text]"/>
      <dgm:spPr/>
      <dgm:t>
        <a:bodyPr/>
        <a:lstStyle/>
        <a:p>
          <a:r>
            <a:rPr lang="en-US"/>
            <a:t>IC3</a:t>
          </a:r>
        </a:p>
      </dgm:t>
    </dgm:pt>
    <dgm:pt modelId="{E2303CD2-16AB-450A-B72C-5C0588A66125}" type="parTrans" cxnId="{6CA1C5CF-E9EF-4BB9-9747-A03ECEADFFD0}">
      <dgm:prSet/>
      <dgm:spPr/>
      <dgm:t>
        <a:bodyPr/>
        <a:lstStyle/>
        <a:p>
          <a:endParaRPr lang="en-US"/>
        </a:p>
      </dgm:t>
    </dgm:pt>
    <dgm:pt modelId="{B5B18720-5324-4D39-B48E-B60F4B7FCD11}" type="sibTrans" cxnId="{6CA1C5CF-E9EF-4BB9-9747-A03ECEADFFD0}">
      <dgm:prSet/>
      <dgm:spPr/>
      <dgm:t>
        <a:bodyPr/>
        <a:lstStyle/>
        <a:p>
          <a:endParaRPr lang="en-US"/>
        </a:p>
      </dgm:t>
    </dgm:pt>
    <dgm:pt modelId="{FEFC32FE-5634-4B42-B409-D98CC04BBF03}">
      <dgm:prSet phldrT="[Text]"/>
      <dgm:spPr/>
      <dgm:t>
        <a:bodyPr/>
        <a:lstStyle/>
        <a:p>
          <a:r>
            <a:rPr lang="en-US"/>
            <a:t>IELTS</a:t>
          </a:r>
        </a:p>
      </dgm:t>
    </dgm:pt>
    <dgm:pt modelId="{27BB6140-9BD3-458D-8032-D8793BED324A}" type="parTrans" cxnId="{AAEA2CF9-6FD1-4CF5-9EF8-847357EA5F0C}">
      <dgm:prSet/>
      <dgm:spPr/>
      <dgm:t>
        <a:bodyPr/>
        <a:lstStyle/>
        <a:p>
          <a:endParaRPr lang="en-US"/>
        </a:p>
      </dgm:t>
    </dgm:pt>
    <dgm:pt modelId="{E95ADD42-ADE3-46DC-87DA-23D56E1B4D23}" type="sibTrans" cxnId="{AAEA2CF9-6FD1-4CF5-9EF8-847357EA5F0C}">
      <dgm:prSet/>
      <dgm:spPr/>
      <dgm:t>
        <a:bodyPr/>
        <a:lstStyle/>
        <a:p>
          <a:endParaRPr lang="en-US"/>
        </a:p>
      </dgm:t>
    </dgm:pt>
    <dgm:pt modelId="{5C48DF08-D628-4A3B-84CC-E5153DEEE37F}">
      <dgm:prSet phldrT="[Text]"/>
      <dgm:spPr/>
      <dgm:t>
        <a:bodyPr/>
        <a:lstStyle/>
        <a:p>
          <a:r>
            <a:rPr lang="en-US"/>
            <a:t>TOEIC</a:t>
          </a:r>
        </a:p>
      </dgm:t>
    </dgm:pt>
    <dgm:pt modelId="{68E2A639-EC67-489F-B73E-AA8E746EF326}" type="parTrans" cxnId="{28AC69A7-4F0A-4CB0-B758-3616D2204808}">
      <dgm:prSet/>
      <dgm:spPr/>
      <dgm:t>
        <a:bodyPr/>
        <a:lstStyle/>
        <a:p>
          <a:endParaRPr lang="en-US"/>
        </a:p>
      </dgm:t>
    </dgm:pt>
    <dgm:pt modelId="{2017A6C1-BDA4-4871-AE9A-678F88C84EBC}" type="sibTrans" cxnId="{28AC69A7-4F0A-4CB0-B758-3616D2204808}">
      <dgm:prSet/>
      <dgm:spPr/>
      <dgm:t>
        <a:bodyPr/>
        <a:lstStyle/>
        <a:p>
          <a:endParaRPr lang="en-US"/>
        </a:p>
      </dgm:t>
    </dgm:pt>
    <dgm:pt modelId="{6F61E49D-ACBA-4CEA-9CD4-9CE0603BB431}" type="pres">
      <dgm:prSet presAssocID="{33C8DDF2-65E5-4888-99D5-C4DAD4AE1477}" presName="outerComposite" presStyleCnt="0">
        <dgm:presLayoutVars>
          <dgm:chMax val="5"/>
          <dgm:dir/>
          <dgm:resizeHandles val="exact"/>
        </dgm:presLayoutVars>
      </dgm:prSet>
      <dgm:spPr/>
    </dgm:pt>
    <dgm:pt modelId="{BB76B3EC-CC5B-4CF5-975F-1B71DE47D67F}" type="pres">
      <dgm:prSet presAssocID="{33C8DDF2-65E5-4888-99D5-C4DAD4AE1477}" presName="dummyMaxCanvas" presStyleCnt="0">
        <dgm:presLayoutVars/>
      </dgm:prSet>
      <dgm:spPr/>
    </dgm:pt>
    <dgm:pt modelId="{3C32E7E6-2B2D-458D-B85E-9054D8606173}" type="pres">
      <dgm:prSet presAssocID="{33C8DDF2-65E5-4888-99D5-C4DAD4AE1477}" presName="ThreeNodes_1" presStyleLbl="node1" presStyleIdx="0" presStyleCnt="3">
        <dgm:presLayoutVars>
          <dgm:bulletEnabled val="1"/>
        </dgm:presLayoutVars>
      </dgm:prSet>
      <dgm:spPr/>
    </dgm:pt>
    <dgm:pt modelId="{8431BBDE-66B3-43A6-A577-EF1080487B22}" type="pres">
      <dgm:prSet presAssocID="{33C8DDF2-65E5-4888-99D5-C4DAD4AE1477}" presName="ThreeNodes_2" presStyleLbl="node1" presStyleIdx="1" presStyleCnt="3">
        <dgm:presLayoutVars>
          <dgm:bulletEnabled val="1"/>
        </dgm:presLayoutVars>
      </dgm:prSet>
      <dgm:spPr/>
    </dgm:pt>
    <dgm:pt modelId="{E4793682-392B-4072-90C7-838113A33ED3}" type="pres">
      <dgm:prSet presAssocID="{33C8DDF2-65E5-4888-99D5-C4DAD4AE1477}" presName="ThreeNodes_3" presStyleLbl="node1" presStyleIdx="2" presStyleCnt="3">
        <dgm:presLayoutVars>
          <dgm:bulletEnabled val="1"/>
        </dgm:presLayoutVars>
      </dgm:prSet>
      <dgm:spPr/>
    </dgm:pt>
    <dgm:pt modelId="{B552840B-3AC7-404C-B3D6-9A8CE7D7CC03}" type="pres">
      <dgm:prSet presAssocID="{33C8DDF2-65E5-4888-99D5-C4DAD4AE1477}" presName="ThreeConn_1-2" presStyleLbl="fgAccFollowNode1" presStyleIdx="0" presStyleCnt="2">
        <dgm:presLayoutVars>
          <dgm:bulletEnabled val="1"/>
        </dgm:presLayoutVars>
      </dgm:prSet>
      <dgm:spPr/>
    </dgm:pt>
    <dgm:pt modelId="{B89B1A96-87AB-48EE-8CCE-226ED804A501}" type="pres">
      <dgm:prSet presAssocID="{33C8DDF2-65E5-4888-99D5-C4DAD4AE1477}" presName="ThreeConn_2-3" presStyleLbl="fgAccFollowNode1" presStyleIdx="1" presStyleCnt="2">
        <dgm:presLayoutVars>
          <dgm:bulletEnabled val="1"/>
        </dgm:presLayoutVars>
      </dgm:prSet>
      <dgm:spPr/>
    </dgm:pt>
    <dgm:pt modelId="{E02553EC-1032-4C3D-9E5A-CBEA95F4D378}" type="pres">
      <dgm:prSet presAssocID="{33C8DDF2-65E5-4888-99D5-C4DAD4AE1477}" presName="ThreeNodes_1_text" presStyleLbl="node1" presStyleIdx="2" presStyleCnt="3">
        <dgm:presLayoutVars>
          <dgm:bulletEnabled val="1"/>
        </dgm:presLayoutVars>
      </dgm:prSet>
      <dgm:spPr/>
    </dgm:pt>
    <dgm:pt modelId="{F9FE5213-06DF-4F3B-8217-0A04589A55E4}" type="pres">
      <dgm:prSet presAssocID="{33C8DDF2-65E5-4888-99D5-C4DAD4AE1477}" presName="ThreeNodes_2_text" presStyleLbl="node1" presStyleIdx="2" presStyleCnt="3">
        <dgm:presLayoutVars>
          <dgm:bulletEnabled val="1"/>
        </dgm:presLayoutVars>
      </dgm:prSet>
      <dgm:spPr/>
    </dgm:pt>
    <dgm:pt modelId="{3024C786-A99F-4639-A256-DE2D67E3FA4E}" type="pres">
      <dgm:prSet presAssocID="{33C8DDF2-65E5-4888-99D5-C4DAD4AE1477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BBCF1D5A-6FE9-4BDC-8081-6E34A8CC648C}" type="presOf" srcId="{05381A1C-CCDD-4C1D-A9CD-A6B348E7218D}" destId="{3C32E7E6-2B2D-458D-B85E-9054D8606173}" srcOrd="0" destOrd="0" presId="urn:microsoft.com/office/officeart/2005/8/layout/vProcess5"/>
    <dgm:cxn modelId="{E1BA289D-C27D-44F9-878A-399C21FE2013}" type="presOf" srcId="{FEFC32FE-5634-4B42-B409-D98CC04BBF03}" destId="{F9FE5213-06DF-4F3B-8217-0A04589A55E4}" srcOrd="1" destOrd="0" presId="urn:microsoft.com/office/officeart/2005/8/layout/vProcess5"/>
    <dgm:cxn modelId="{28AC69A7-4F0A-4CB0-B758-3616D2204808}" srcId="{33C8DDF2-65E5-4888-99D5-C4DAD4AE1477}" destId="{5C48DF08-D628-4A3B-84CC-E5153DEEE37F}" srcOrd="2" destOrd="0" parTransId="{68E2A639-EC67-489F-B73E-AA8E746EF326}" sibTransId="{2017A6C1-BDA4-4871-AE9A-678F88C84EBC}"/>
    <dgm:cxn modelId="{FE439BB4-8B81-470B-A239-681CBC75E0B5}" type="presOf" srcId="{05381A1C-CCDD-4C1D-A9CD-A6B348E7218D}" destId="{E02553EC-1032-4C3D-9E5A-CBEA95F4D378}" srcOrd="1" destOrd="0" presId="urn:microsoft.com/office/officeart/2005/8/layout/vProcess5"/>
    <dgm:cxn modelId="{0D03C1CA-2BAC-4AE5-B0BC-92476DFE28CD}" type="presOf" srcId="{5C48DF08-D628-4A3B-84CC-E5153DEEE37F}" destId="{3024C786-A99F-4639-A256-DE2D67E3FA4E}" srcOrd="1" destOrd="0" presId="urn:microsoft.com/office/officeart/2005/8/layout/vProcess5"/>
    <dgm:cxn modelId="{6CA1C5CF-E9EF-4BB9-9747-A03ECEADFFD0}" srcId="{33C8DDF2-65E5-4888-99D5-C4DAD4AE1477}" destId="{05381A1C-CCDD-4C1D-A9CD-A6B348E7218D}" srcOrd="0" destOrd="0" parTransId="{E2303CD2-16AB-450A-B72C-5C0588A66125}" sibTransId="{B5B18720-5324-4D39-B48E-B60F4B7FCD11}"/>
    <dgm:cxn modelId="{CDCD77DF-32DE-4F16-8794-E6A33398838A}" type="presOf" srcId="{33C8DDF2-65E5-4888-99D5-C4DAD4AE1477}" destId="{6F61E49D-ACBA-4CEA-9CD4-9CE0603BB431}" srcOrd="0" destOrd="0" presId="urn:microsoft.com/office/officeart/2005/8/layout/vProcess5"/>
    <dgm:cxn modelId="{ECBEB4E9-4BF7-4CB7-8B3A-6028A4C9B669}" type="presOf" srcId="{E95ADD42-ADE3-46DC-87DA-23D56E1B4D23}" destId="{B89B1A96-87AB-48EE-8CCE-226ED804A501}" srcOrd="0" destOrd="0" presId="urn:microsoft.com/office/officeart/2005/8/layout/vProcess5"/>
    <dgm:cxn modelId="{240DC6F4-29E8-4BE4-BC1F-69BF633BEFEE}" type="presOf" srcId="{B5B18720-5324-4D39-B48E-B60F4B7FCD11}" destId="{B552840B-3AC7-404C-B3D6-9A8CE7D7CC03}" srcOrd="0" destOrd="0" presId="urn:microsoft.com/office/officeart/2005/8/layout/vProcess5"/>
    <dgm:cxn modelId="{AAEA2CF9-6FD1-4CF5-9EF8-847357EA5F0C}" srcId="{33C8DDF2-65E5-4888-99D5-C4DAD4AE1477}" destId="{FEFC32FE-5634-4B42-B409-D98CC04BBF03}" srcOrd="1" destOrd="0" parTransId="{27BB6140-9BD3-458D-8032-D8793BED324A}" sibTransId="{E95ADD42-ADE3-46DC-87DA-23D56E1B4D23}"/>
    <dgm:cxn modelId="{707F99FC-5783-4FE6-8983-1E7B981BD053}" type="presOf" srcId="{5C48DF08-D628-4A3B-84CC-E5153DEEE37F}" destId="{E4793682-392B-4072-90C7-838113A33ED3}" srcOrd="0" destOrd="0" presId="urn:microsoft.com/office/officeart/2005/8/layout/vProcess5"/>
    <dgm:cxn modelId="{5558B9FE-EFA7-4D3E-8650-38F8708353F7}" type="presOf" srcId="{FEFC32FE-5634-4B42-B409-D98CC04BBF03}" destId="{8431BBDE-66B3-43A6-A577-EF1080487B22}" srcOrd="0" destOrd="0" presId="urn:microsoft.com/office/officeart/2005/8/layout/vProcess5"/>
    <dgm:cxn modelId="{0AE48334-90BE-4E37-9D2B-EF178E8C1548}" type="presParOf" srcId="{6F61E49D-ACBA-4CEA-9CD4-9CE0603BB431}" destId="{BB76B3EC-CC5B-4CF5-975F-1B71DE47D67F}" srcOrd="0" destOrd="0" presId="urn:microsoft.com/office/officeart/2005/8/layout/vProcess5"/>
    <dgm:cxn modelId="{6D4E4350-CD52-431D-BA86-75A48E127DF1}" type="presParOf" srcId="{6F61E49D-ACBA-4CEA-9CD4-9CE0603BB431}" destId="{3C32E7E6-2B2D-458D-B85E-9054D8606173}" srcOrd="1" destOrd="0" presId="urn:microsoft.com/office/officeart/2005/8/layout/vProcess5"/>
    <dgm:cxn modelId="{1B6C12E8-588C-499A-A6AF-162F972FFB8C}" type="presParOf" srcId="{6F61E49D-ACBA-4CEA-9CD4-9CE0603BB431}" destId="{8431BBDE-66B3-43A6-A577-EF1080487B22}" srcOrd="2" destOrd="0" presId="urn:microsoft.com/office/officeart/2005/8/layout/vProcess5"/>
    <dgm:cxn modelId="{B6AA8EFD-0AD2-47D8-BD6E-034E9C9D4A3C}" type="presParOf" srcId="{6F61E49D-ACBA-4CEA-9CD4-9CE0603BB431}" destId="{E4793682-392B-4072-90C7-838113A33ED3}" srcOrd="3" destOrd="0" presId="urn:microsoft.com/office/officeart/2005/8/layout/vProcess5"/>
    <dgm:cxn modelId="{D840CC52-5810-48C8-B4FC-5439AA53BFE8}" type="presParOf" srcId="{6F61E49D-ACBA-4CEA-9CD4-9CE0603BB431}" destId="{B552840B-3AC7-404C-B3D6-9A8CE7D7CC03}" srcOrd="4" destOrd="0" presId="urn:microsoft.com/office/officeart/2005/8/layout/vProcess5"/>
    <dgm:cxn modelId="{2E27657B-0ED5-47C6-99A2-5AC7B195005D}" type="presParOf" srcId="{6F61E49D-ACBA-4CEA-9CD4-9CE0603BB431}" destId="{B89B1A96-87AB-48EE-8CCE-226ED804A501}" srcOrd="5" destOrd="0" presId="urn:microsoft.com/office/officeart/2005/8/layout/vProcess5"/>
    <dgm:cxn modelId="{5777EB1D-64BA-4DC2-ACBE-B97962DE96B4}" type="presParOf" srcId="{6F61E49D-ACBA-4CEA-9CD4-9CE0603BB431}" destId="{E02553EC-1032-4C3D-9E5A-CBEA95F4D378}" srcOrd="6" destOrd="0" presId="urn:microsoft.com/office/officeart/2005/8/layout/vProcess5"/>
    <dgm:cxn modelId="{FC46B408-4789-42C2-A8A1-FDA21EF966DE}" type="presParOf" srcId="{6F61E49D-ACBA-4CEA-9CD4-9CE0603BB431}" destId="{F9FE5213-06DF-4F3B-8217-0A04589A55E4}" srcOrd="7" destOrd="0" presId="urn:microsoft.com/office/officeart/2005/8/layout/vProcess5"/>
    <dgm:cxn modelId="{CE5BAFC0-46A3-47CB-A7B1-A8CF2FE237FA}" type="presParOf" srcId="{6F61E49D-ACBA-4CEA-9CD4-9CE0603BB431}" destId="{3024C786-A99F-4639-A256-DE2D67E3FA4E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C32E7E6-2B2D-458D-B85E-9054D8606173}">
      <dsp:nvSpPr>
        <dsp:cNvPr id="0" name=""/>
        <dsp:cNvSpPr/>
      </dsp:nvSpPr>
      <dsp:spPr>
        <a:xfrm>
          <a:off x="0" y="0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IC3</a:t>
          </a:r>
        </a:p>
      </dsp:txBody>
      <dsp:txXfrm>
        <a:off x="25108" y="25108"/>
        <a:ext cx="3129562" cy="807034"/>
      </dsp:txXfrm>
    </dsp:sp>
    <dsp:sp modelId="{8431BBDE-66B3-43A6-A577-EF1080487B22}">
      <dsp:nvSpPr>
        <dsp:cNvPr id="0" name=""/>
        <dsp:cNvSpPr/>
      </dsp:nvSpPr>
      <dsp:spPr>
        <a:xfrm>
          <a:off x="357758" y="1000125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IELTS</a:t>
          </a:r>
        </a:p>
      </dsp:txBody>
      <dsp:txXfrm>
        <a:off x="382866" y="1025233"/>
        <a:ext cx="3089414" cy="807034"/>
      </dsp:txXfrm>
    </dsp:sp>
    <dsp:sp modelId="{E4793682-392B-4072-90C7-838113A33ED3}">
      <dsp:nvSpPr>
        <dsp:cNvPr id="0" name=""/>
        <dsp:cNvSpPr/>
      </dsp:nvSpPr>
      <dsp:spPr>
        <a:xfrm>
          <a:off x="715517" y="2000250"/>
          <a:ext cx="4054602" cy="8572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TOEIC</a:t>
          </a:r>
        </a:p>
      </dsp:txBody>
      <dsp:txXfrm>
        <a:off x="740625" y="2025358"/>
        <a:ext cx="3089414" cy="807034"/>
      </dsp:txXfrm>
    </dsp:sp>
    <dsp:sp modelId="{B552840B-3AC7-404C-B3D6-9A8CE7D7CC03}">
      <dsp:nvSpPr>
        <dsp:cNvPr id="0" name=""/>
        <dsp:cNvSpPr/>
      </dsp:nvSpPr>
      <dsp:spPr>
        <a:xfrm>
          <a:off x="3497389" y="650081"/>
          <a:ext cx="557212" cy="55721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622762" y="650081"/>
        <a:ext cx="306466" cy="419302"/>
      </dsp:txXfrm>
    </dsp:sp>
    <dsp:sp modelId="{B89B1A96-87AB-48EE-8CCE-226ED804A501}">
      <dsp:nvSpPr>
        <dsp:cNvPr id="0" name=""/>
        <dsp:cNvSpPr/>
      </dsp:nvSpPr>
      <dsp:spPr>
        <a:xfrm>
          <a:off x="3855148" y="1644491"/>
          <a:ext cx="557212" cy="557212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3980521" y="1644491"/>
        <a:ext cx="306466" cy="4193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15</xdr:col>
      <xdr:colOff>304800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489F7-CF3E-413C-23C2-1B195343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3810</xdr:rowOff>
    </xdr:from>
    <xdr:to>
      <xdr:col>10</xdr:col>
      <xdr:colOff>297180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0420-46DD-4EF6-8A71-AD4DC973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923A-0073-41ED-81B7-FCD09BCE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D590-28D4-425C-A48E-BF70B13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4</xdr:row>
      <xdr:rowOff>6</xdr:rowOff>
    </xdr:from>
    <xdr:to>
      <xdr:col>15</xdr:col>
      <xdr:colOff>39687</xdr:colOff>
      <xdr:row>18</xdr:row>
      <xdr:rowOff>120656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BC0D-20F9-E279-2876-DA253B39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340995</xdr:colOff>
      <xdr:row>7</xdr:row>
      <xdr:rowOff>161925</xdr:rowOff>
    </xdr:from>
    <xdr:to>
      <xdr:col>5</xdr:col>
      <xdr:colOff>340995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4F250-95F3-4FCE-80AA-65585273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6/MOS_BOOK_CONTENT/Projects/Excel%20-%20Project%2009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Excel_V4\MOS%20Excel%202019\Project%2010%20MOS%20Excel%202019\Excel%20-%20Project%2010.xlsx" TargetMode="External"/><Relationship Id="rId1" Type="http://schemas.openxmlformats.org/officeDocument/2006/relationships/externalLinkPath" Target="/Data/Excel_V4/MOS%20Excel%202019/Project%2010%20MOS%20Excel%202019/Excel%20-%20Project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ct"/>
      <sheetName val="1"/>
      <sheetName val="Historical Sales"/>
      <sheetName val="Summary"/>
      <sheetName val="Sales"/>
      <sheetName val="Authors"/>
    </sheetNames>
    <sheetDataSet>
      <sheetData sheetId="0"/>
      <sheetData sheetId="1"/>
      <sheetData sheetId="2"/>
      <sheetData sheetId="3">
        <row r="3">
          <cell r="B3" t="str">
            <v>Registered</v>
          </cell>
        </row>
        <row r="4">
          <cell r="A4" t="str">
            <v>IC3</v>
          </cell>
          <cell r="B4">
            <v>1447</v>
          </cell>
        </row>
        <row r="5">
          <cell r="A5" t="str">
            <v>IELTS</v>
          </cell>
          <cell r="B5">
            <v>2004</v>
          </cell>
        </row>
        <row r="6">
          <cell r="A6" t="str">
            <v>MOS</v>
          </cell>
          <cell r="B6">
            <v>2042</v>
          </cell>
        </row>
        <row r="7">
          <cell r="A7" t="str">
            <v>TOEIC</v>
          </cell>
          <cell r="B7">
            <v>1503</v>
          </cell>
        </row>
      </sheetData>
      <sheetData sheetId="4"/>
      <sheetData sheetId="5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F4F5B9-84C1-4B2E-BC76-5F72EB6F3823}" name="Table8" displayName="Table8" ref="A2:G41" totalsRowShown="0" headerRowDxfId="71" headerRowBorderDxfId="70" tableBorderDxfId="69" totalsRowBorderDxfId="68">
  <autoFilter ref="A2:G41" xr:uid="{B67F3E26-EE56-474E-B064-148BCE58665A}"/>
  <tableColumns count="7">
    <tableColumn id="1" xr3:uid="{1AAEB15E-CFEF-4E79-9422-E63BB33A787A}" name="Exam" dataDxfId="67"/>
    <tableColumn id="2" xr3:uid="{8BF0DFF5-4C06-4012-BDD5-76870E52E578}" name="Month" dataDxfId="66"/>
    <tableColumn id="4" xr3:uid="{EC541486-60F4-4ADB-92F5-C92BC6747A07}" name="Firstname" dataDxfId="65"/>
    <tableColumn id="5" xr3:uid="{B9796714-B522-4897-82F7-05D97CBCA572}" name="Last Term" dataDxfId="64"/>
    <tableColumn id="7" xr3:uid="{AE0D6E5B-4E8E-4F2E-83D9-11E16114CDD3}" name="Current Term" dataDxfId="63"/>
    <tableColumn id="8" xr3:uid="{8F3D5971-FC3E-41ED-AC90-ED4C2D4F9295}" name="Next Term" dataDxfId="62"/>
    <tableColumn id="9" xr3:uid="{A92ED858-F8B5-4217-A8E3-41C0CA7BCB7C}" name="Total" dataDxfId="6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64734-83F0-41D8-9171-E58B9A04E369}" name="Table10" displayName="Table10" ref="A1:M5" totalsRowShown="0" headerRowDxfId="60" headerRowBorderDxfId="59" tableBorderDxfId="58" totalsRowBorderDxfId="57">
  <tableColumns count="13">
    <tableColumn id="1" xr3:uid="{3BB09D9B-4EBB-4E25-AB61-1B55F3C42231}" name="Exam"/>
    <tableColumn id="2" xr3:uid="{D0E83258-DBEF-479A-B08E-D8B8E011A846}" name="January"/>
    <tableColumn id="3" xr3:uid="{B4E7F123-694C-414E-ABE2-1511C9B6D802}" name="February"/>
    <tableColumn id="4" xr3:uid="{7BB85489-1F7C-4373-A919-987C313741B6}" name="March"/>
    <tableColumn id="5" xr3:uid="{68EF3029-6A98-4659-B121-DDD64B2D7028}" name="April"/>
    <tableColumn id="6" xr3:uid="{CD047481-306A-4FE2-AADE-66156C8083C3}" name="May"/>
    <tableColumn id="7" xr3:uid="{0D381397-F341-4C5A-B5C4-08716548DE6F}" name="June"/>
    <tableColumn id="8" xr3:uid="{C270EA6F-2D48-4062-8953-3CA01F27AF62}" name="July"/>
    <tableColumn id="9" xr3:uid="{843ACCA8-E24D-4CB6-A4D6-2FC185FFD3F2}" name="August"/>
    <tableColumn id="10" xr3:uid="{54E1CFD0-F993-4184-9CC0-1D13498744EE}" name="September"/>
    <tableColumn id="11" xr3:uid="{AC461BBF-109D-4BA7-BD19-FF1207609411}" name="October"/>
    <tableColumn id="12" xr3:uid="{352DE87A-4528-4235-9044-314B0609589A}" name="November"/>
    <tableColumn id="13" xr3:uid="{FEBE7B08-3A9E-4B8B-B03E-0774215A31B8}" name="Dece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59D09-5A2C-4747-ACC6-DE5BD5437F73}" name="Table510" displayName="Table510" ref="A1:M6" totalsRowCount="1" headerRowDxfId="56" dataDxfId="55" tableBorderDxfId="54">
  <autoFilter ref="A1:M5" xr:uid="{EFA123C8-64A3-4E7C-9985-C28A04A26884}"/>
  <tableColumns count="13">
    <tableColumn id="1" xr3:uid="{406F766B-5B53-493E-A910-61B69B320E61}" name="Exam" totalsRowLabel="Total" dataDxfId="53" totalsRowDxfId="52"/>
    <tableColumn id="2" xr3:uid="{95727B14-7CC6-48DD-9760-E65E056D9380}" name="January" totalsRowFunction="sum" dataDxfId="51" totalsRowDxfId="50"/>
    <tableColumn id="3" xr3:uid="{3DC6DAAF-C102-4ED7-BFD6-A70827D5BE1F}" name="February" totalsRowFunction="sum" dataDxfId="49" totalsRowDxfId="48"/>
    <tableColumn id="4" xr3:uid="{7730C98E-675D-401D-96B2-86997939C833}" name="March" totalsRowFunction="sum" dataDxfId="47" totalsRowDxfId="46"/>
    <tableColumn id="5" xr3:uid="{CFAB77C2-8991-47F0-B484-64C0795FD75E}" name="April" totalsRowFunction="sum" dataDxfId="45" totalsRowDxfId="44"/>
    <tableColumn id="6" xr3:uid="{1B3BAB1E-6651-47AA-AC98-CA77B276301E}" name="May" totalsRowFunction="sum" dataDxfId="43" totalsRowDxfId="42"/>
    <tableColumn id="7" xr3:uid="{2C91CF44-018F-480D-A3C3-1A763CD5919E}" name="June" totalsRowFunction="sum" dataDxfId="41" totalsRowDxfId="40"/>
    <tableColumn id="8" xr3:uid="{91A36758-F3D9-4B97-9BEF-D7FACFE583B6}" name="July" totalsRowFunction="sum" dataDxfId="39" totalsRowDxfId="38"/>
    <tableColumn id="9" xr3:uid="{4A5B7FC5-A6B1-424A-A468-9F63458ED745}" name="August" totalsRowFunction="sum" dataDxfId="37" totalsRowDxfId="36"/>
    <tableColumn id="10" xr3:uid="{0C26FC5C-6F04-463D-8FBD-F1293C44E27D}" name="September" totalsRowFunction="sum" dataDxfId="35" totalsRowDxfId="34"/>
    <tableColumn id="11" xr3:uid="{8E4E4786-871D-4EA4-A06A-0F01D368512F}" name="October" totalsRowFunction="sum" dataDxfId="33" totalsRowDxfId="32"/>
    <tableColumn id="12" xr3:uid="{D539763B-FBEE-4936-8012-03BA5075BC81}" name="November" totalsRowFunction="sum" dataDxfId="31" totalsRowDxfId="30"/>
    <tableColumn id="13" xr3:uid="{8573A488-23DF-4C1D-9BB9-F592866F9744}" name="December" totalsRowFunction="sum" dataDxfId="29" totalsRow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B59868-1EF6-49AB-9350-6532D6F21F0A}" name="Table38" displayName="Table38" ref="A2:H52" totalsRowShown="0" headerRowDxfId="27" dataDxfId="26">
  <tableColumns count="8">
    <tableColumn id="1" xr3:uid="{CA3FEC4F-7295-499A-B37D-7B66B721EB3F}" name="PART NUMBER" dataDxfId="25"/>
    <tableColumn id="3" xr3:uid="{AEAED8EA-9AC0-47AC-8604-C02743E782CD}" name="SUPPLIER NAME" dataDxfId="24"/>
    <tableColumn id="6" xr3:uid="{B7CF7A37-C374-4BE0-8906-AB91BF182D73}" name="TOY CATEGORY" dataDxfId="23"/>
    <tableColumn id="7" xr3:uid="{3BC92BE5-2312-458C-84BC-1147E7BD8165}" name="TOY DETAIL" dataDxfId="22"/>
    <tableColumn id="8" xr3:uid="{149BB54F-6BDE-469E-A044-F0039BB52580}" name="QUANTITY IN STOCK" dataDxfId="21"/>
    <tableColumn id="9" xr3:uid="{AB46A2FD-690A-4BCD-8D84-98E65E417AFD}" name="STOCK VALUE" dataDxfId="20">
      <calculatedColumnFormula>Table38[[#This Row],[QUANTITY IN STOCK]]*Table38[[#This Row],[Hours]]</calculatedColumnFormula>
    </tableColumn>
    <tableColumn id="10" xr3:uid="{EF6DE4CF-31A6-4427-A61B-204962617F24}" name="Hours" dataDxfId="19"/>
    <tableColumn id="2" xr3:uid="{25BA912B-A6E0-4E5F-8A48-211211C72095}" name="DISCOUNT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B005C-85A1-4ABA-B883-A920F8F985B7}" name="Table2" displayName="Table2" ref="A4:G14" totalsRowShown="0" headerRowDxfId="17" dataDxfId="16" tableBorderDxfId="15">
  <autoFilter ref="A4:G14" xr:uid="{D7D73F36-550F-476C-9A0B-9FE18A68CB1B}"/>
  <tableColumns count="7">
    <tableColumn id="1" xr3:uid="{3CE99157-9B9F-466F-87ED-275F69D2BC32}" name="PART NUMBER" dataDxfId="14"/>
    <tableColumn id="2" xr3:uid="{4D96CD82-B7C1-41EC-93BA-CC5794FA2A0F}" name="SUPPLIER NAME" dataDxfId="13"/>
    <tableColumn id="3" xr3:uid="{133C461A-1216-428F-8969-5615D2E3D5A8}" name="TOY CATEGORY" dataDxfId="12"/>
    <tableColumn id="4" xr3:uid="{E8701921-89FD-4D93-B87B-ABDA5C661335}" name="TOY DETAIL" dataDxfId="11"/>
    <tableColumn id="5" xr3:uid="{0F3E281C-2800-432E-B013-C1AD921B51F7}" name="QUANTITY IN STOCK" dataDxfId="10"/>
    <tableColumn id="6" xr3:uid="{FF8D9E0A-AB65-49C3-BBE5-F990F6A7F795}" name="PRICE" dataDxfId="9"/>
    <tableColumn id="7" xr3:uid="{B4B9411A-FC96-4B87-BC5A-1A60D6C6BEFD}" name="STOCK VALUE" dataDxfId="8">
      <calculatedColumnFormula>January!$E5*January!$F5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E199CC-6CE5-4886-A4DF-CBC09D717C05}" name="Rates" displayName="Rates" ref="K1:L11" totalsRowShown="0">
  <autoFilter ref="K1:L11" xr:uid="{F6E3480A-61BE-4103-9FD8-D67085B215F9}"/>
  <tableColumns count="2">
    <tableColumn id="1" xr3:uid="{BED13D17-65E9-47DD-B9C9-9EB6BCD51694}" name="Months"/>
    <tableColumn id="2" xr3:uid="{CA95958F-2CBC-424D-9650-C94EE113FD93}" name="Ra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igvietnam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2450-D6E6-4A55-99AF-B10306236F76}">
  <dimension ref="A1:N41"/>
  <sheetViews>
    <sheetView zoomScaleNormal="100" workbookViewId="0">
      <selection activeCell="G18" sqref="G18"/>
    </sheetView>
  </sheetViews>
  <sheetFormatPr defaultRowHeight="15" x14ac:dyDescent="0.25"/>
  <cols>
    <col min="2" max="2" width="9.7109375" bestFit="1" customWidth="1"/>
    <col min="3" max="3" width="11.140625" customWidth="1"/>
    <col min="4" max="6" width="13.28515625" customWidth="1"/>
    <col min="7" max="7" width="16.85546875" customWidth="1"/>
    <col min="9" max="9" width="4.28515625" customWidth="1"/>
    <col min="10" max="10" width="15.42578125" customWidth="1"/>
    <col min="11" max="11" width="7" customWidth="1"/>
  </cols>
  <sheetData>
    <row r="1" spans="1:14" x14ac:dyDescent="0.25">
      <c r="A1" s="66" t="s">
        <v>167</v>
      </c>
      <c r="B1" s="66"/>
      <c r="C1" s="66"/>
      <c r="D1" s="66"/>
      <c r="E1" s="66"/>
      <c r="F1" s="66"/>
      <c r="G1" s="66"/>
    </row>
    <row r="2" spans="1:14" x14ac:dyDescent="0.25">
      <c r="A2" s="25" t="s">
        <v>20</v>
      </c>
      <c r="B2" s="26" t="s">
        <v>139</v>
      </c>
      <c r="C2" s="26" t="s">
        <v>140</v>
      </c>
      <c r="D2" s="26" t="s">
        <v>147</v>
      </c>
      <c r="E2" s="26" t="s">
        <v>148</v>
      </c>
      <c r="F2" s="26" t="s">
        <v>149</v>
      </c>
      <c r="G2" s="27" t="s">
        <v>16</v>
      </c>
      <c r="I2" s="44" t="s">
        <v>145</v>
      </c>
      <c r="J2" s="44"/>
      <c r="K2" s="44"/>
      <c r="M2" s="30" t="s">
        <v>20</v>
      </c>
      <c r="N2" s="31" t="s">
        <v>141</v>
      </c>
    </row>
    <row r="3" spans="1:14" x14ac:dyDescent="0.25">
      <c r="A3" s="9" t="s">
        <v>21</v>
      </c>
      <c r="B3" s="8" t="s">
        <v>142</v>
      </c>
      <c r="C3" s="16" t="s">
        <v>86</v>
      </c>
      <c r="D3" s="16">
        <v>1060</v>
      </c>
      <c r="E3" s="8">
        <v>1657</v>
      </c>
      <c r="F3" s="42">
        <v>721</v>
      </c>
      <c r="G3" s="24"/>
      <c r="I3" s="44"/>
      <c r="J3" s="44"/>
      <c r="K3" s="44"/>
      <c r="M3" s="19" t="s">
        <v>21</v>
      </c>
      <c r="N3" s="20">
        <v>32</v>
      </c>
    </row>
    <row r="4" spans="1:14" x14ac:dyDescent="0.25">
      <c r="A4" s="9" t="s">
        <v>23</v>
      </c>
      <c r="B4" s="8" t="s">
        <v>1</v>
      </c>
      <c r="C4" s="16" t="s">
        <v>87</v>
      </c>
      <c r="D4" s="16">
        <v>1094</v>
      </c>
      <c r="E4" s="8">
        <v>868</v>
      </c>
      <c r="F4" s="42">
        <v>906</v>
      </c>
      <c r="G4" s="24"/>
      <c r="I4" s="45" t="s">
        <v>143</v>
      </c>
      <c r="J4" s="45"/>
      <c r="K4" s="8"/>
      <c r="M4" s="21" t="s">
        <v>23</v>
      </c>
      <c r="N4" s="22">
        <v>35</v>
      </c>
    </row>
    <row r="5" spans="1:14" x14ac:dyDescent="0.25">
      <c r="A5" s="9" t="s">
        <v>23</v>
      </c>
      <c r="B5" s="8" t="s">
        <v>142</v>
      </c>
      <c r="C5" s="16" t="s">
        <v>88</v>
      </c>
      <c r="D5" s="16">
        <v>1397</v>
      </c>
      <c r="E5" s="8">
        <v>545</v>
      </c>
      <c r="F5" s="42">
        <v>529</v>
      </c>
      <c r="G5" s="24"/>
      <c r="I5" s="46" t="s">
        <v>144</v>
      </c>
      <c r="J5" s="47"/>
      <c r="K5" s="18"/>
      <c r="M5" s="19" t="s">
        <v>24</v>
      </c>
      <c r="N5" s="20">
        <v>52</v>
      </c>
    </row>
    <row r="6" spans="1:14" x14ac:dyDescent="0.25">
      <c r="A6" s="9" t="s">
        <v>21</v>
      </c>
      <c r="B6" s="8" t="s">
        <v>2</v>
      </c>
      <c r="C6" s="16" t="s">
        <v>87</v>
      </c>
      <c r="D6" s="16">
        <v>1513</v>
      </c>
      <c r="E6" s="8">
        <v>1571</v>
      </c>
      <c r="F6" s="42">
        <v>769</v>
      </c>
      <c r="G6" s="24"/>
      <c r="M6" s="17" t="s">
        <v>22</v>
      </c>
      <c r="N6" s="23">
        <v>205</v>
      </c>
    </row>
    <row r="7" spans="1:14" x14ac:dyDescent="0.25">
      <c r="A7" s="9" t="s">
        <v>22</v>
      </c>
      <c r="B7" s="8" t="s">
        <v>142</v>
      </c>
      <c r="C7" s="16" t="s">
        <v>87</v>
      </c>
      <c r="D7" s="16">
        <v>908</v>
      </c>
      <c r="E7" s="8">
        <v>1044</v>
      </c>
      <c r="F7" s="42">
        <v>758</v>
      </c>
      <c r="G7" s="24"/>
    </row>
    <row r="8" spans="1:14" x14ac:dyDescent="0.25">
      <c r="A8" s="9" t="s">
        <v>21</v>
      </c>
      <c r="B8" s="8" t="s">
        <v>3</v>
      </c>
      <c r="C8" s="16" t="s">
        <v>88</v>
      </c>
      <c r="D8" s="16">
        <v>1790</v>
      </c>
      <c r="E8" s="8">
        <v>1322</v>
      </c>
      <c r="F8" s="42">
        <v>665</v>
      </c>
      <c r="G8" s="24"/>
    </row>
    <row r="9" spans="1:14" x14ac:dyDescent="0.25">
      <c r="A9" s="9" t="s">
        <v>22</v>
      </c>
      <c r="B9" s="8" t="s">
        <v>142</v>
      </c>
      <c r="C9" s="16" t="s">
        <v>88</v>
      </c>
      <c r="D9" s="16">
        <v>1133</v>
      </c>
      <c r="E9" s="8">
        <v>687</v>
      </c>
      <c r="F9" s="42">
        <v>924</v>
      </c>
      <c r="G9" s="24"/>
    </row>
    <row r="10" spans="1:14" x14ac:dyDescent="0.25">
      <c r="A10" s="9" t="s">
        <v>23</v>
      </c>
      <c r="B10" s="8" t="s">
        <v>4</v>
      </c>
      <c r="C10" s="16" t="s">
        <v>87</v>
      </c>
      <c r="D10" s="16">
        <v>1107</v>
      </c>
      <c r="E10" s="8">
        <v>1883</v>
      </c>
      <c r="F10" s="42">
        <v>469</v>
      </c>
      <c r="G10" s="24"/>
    </row>
    <row r="11" spans="1:14" x14ac:dyDescent="0.25">
      <c r="A11" s="9" t="s">
        <v>21</v>
      </c>
      <c r="B11" s="8" t="s">
        <v>142</v>
      </c>
      <c r="C11" s="16" t="s">
        <v>86</v>
      </c>
      <c r="D11" s="16">
        <v>1848</v>
      </c>
      <c r="E11" s="8">
        <v>497</v>
      </c>
      <c r="F11" s="42">
        <v>306</v>
      </c>
      <c r="G11" s="24"/>
    </row>
    <row r="12" spans="1:14" x14ac:dyDescent="0.25">
      <c r="A12" s="9" t="s">
        <v>22</v>
      </c>
      <c r="B12" s="8" t="s">
        <v>5</v>
      </c>
      <c r="C12" s="16" t="s">
        <v>87</v>
      </c>
      <c r="D12" s="16">
        <v>833</v>
      </c>
      <c r="E12" s="8">
        <v>347</v>
      </c>
      <c r="F12" s="42">
        <v>648</v>
      </c>
      <c r="G12" s="24"/>
    </row>
    <row r="13" spans="1:14" x14ac:dyDescent="0.25">
      <c r="A13" s="9" t="s">
        <v>22</v>
      </c>
      <c r="B13" s="8" t="s">
        <v>10</v>
      </c>
      <c r="C13" s="16" t="s">
        <v>87</v>
      </c>
      <c r="D13" s="16">
        <v>1304</v>
      </c>
      <c r="E13" s="8">
        <v>1661</v>
      </c>
      <c r="F13" s="42">
        <v>441</v>
      </c>
      <c r="G13" s="24"/>
    </row>
    <row r="14" spans="1:14" x14ac:dyDescent="0.25">
      <c r="A14" s="9" t="s">
        <v>21</v>
      </c>
      <c r="B14" s="8" t="s">
        <v>12</v>
      </c>
      <c r="C14" s="16" t="s">
        <v>88</v>
      </c>
      <c r="D14" s="16">
        <v>1167</v>
      </c>
      <c r="E14" s="8">
        <v>1402</v>
      </c>
      <c r="F14" s="42">
        <v>882</v>
      </c>
      <c r="G14" s="24"/>
    </row>
    <row r="15" spans="1:14" x14ac:dyDescent="0.25">
      <c r="A15" s="9" t="s">
        <v>22</v>
      </c>
      <c r="B15" s="8" t="s">
        <v>13</v>
      </c>
      <c r="C15" s="16" t="s">
        <v>87</v>
      </c>
      <c r="D15" s="16">
        <v>1889</v>
      </c>
      <c r="E15" s="8">
        <v>330</v>
      </c>
      <c r="F15" s="42">
        <v>892</v>
      </c>
      <c r="G15" s="24"/>
    </row>
    <row r="16" spans="1:14" x14ac:dyDescent="0.25">
      <c r="A16" s="9" t="s">
        <v>23</v>
      </c>
      <c r="B16" s="8" t="s">
        <v>15</v>
      </c>
      <c r="C16" s="16" t="s">
        <v>88</v>
      </c>
      <c r="D16" s="16">
        <v>705</v>
      </c>
      <c r="E16" s="8">
        <v>1274</v>
      </c>
      <c r="F16" s="42">
        <v>820</v>
      </c>
      <c r="G16" s="24"/>
    </row>
    <row r="17" spans="1:7" x14ac:dyDescent="0.25">
      <c r="A17" s="9" t="s">
        <v>23</v>
      </c>
      <c r="B17" s="8" t="s">
        <v>14</v>
      </c>
      <c r="C17" s="16" t="s">
        <v>87</v>
      </c>
      <c r="D17" s="16">
        <v>1062</v>
      </c>
      <c r="E17" s="8">
        <v>963</v>
      </c>
      <c r="F17" s="42">
        <v>604</v>
      </c>
      <c r="G17" s="24"/>
    </row>
    <row r="18" spans="1:7" x14ac:dyDescent="0.25">
      <c r="A18" s="9" t="s">
        <v>21</v>
      </c>
      <c r="B18" s="8" t="s">
        <v>3</v>
      </c>
      <c r="C18" s="16" t="s">
        <v>86</v>
      </c>
      <c r="D18" s="16">
        <v>1519</v>
      </c>
      <c r="E18" s="8">
        <v>1278</v>
      </c>
      <c r="F18" s="42">
        <v>401</v>
      </c>
      <c r="G18" s="24"/>
    </row>
    <row r="19" spans="1:7" x14ac:dyDescent="0.25">
      <c r="A19" s="9" t="s">
        <v>22</v>
      </c>
      <c r="B19" s="8" t="s">
        <v>142</v>
      </c>
      <c r="C19" s="16" t="s">
        <v>87</v>
      </c>
      <c r="D19" s="16">
        <v>1747</v>
      </c>
      <c r="E19" s="8">
        <v>247</v>
      </c>
      <c r="F19" s="42">
        <v>962</v>
      </c>
      <c r="G19" s="24"/>
    </row>
    <row r="20" spans="1:7" x14ac:dyDescent="0.25">
      <c r="A20" s="9" t="s">
        <v>21</v>
      </c>
      <c r="B20" s="8" t="s">
        <v>4</v>
      </c>
      <c r="C20" s="16" t="s">
        <v>87</v>
      </c>
      <c r="D20" s="16">
        <v>1304</v>
      </c>
      <c r="E20" s="8">
        <v>736</v>
      </c>
      <c r="F20" s="42">
        <v>555</v>
      </c>
      <c r="G20" s="24"/>
    </row>
    <row r="21" spans="1:7" x14ac:dyDescent="0.25">
      <c r="A21" s="9" t="s">
        <v>22</v>
      </c>
      <c r="B21" s="8" t="s">
        <v>142</v>
      </c>
      <c r="C21" s="16" t="s">
        <v>88</v>
      </c>
      <c r="D21" s="16">
        <v>643</v>
      </c>
      <c r="E21" s="8">
        <v>827</v>
      </c>
      <c r="F21" s="42">
        <v>314</v>
      </c>
      <c r="G21" s="24"/>
    </row>
    <row r="22" spans="1:7" x14ac:dyDescent="0.25">
      <c r="A22" s="9" t="s">
        <v>23</v>
      </c>
      <c r="B22" s="8" t="s">
        <v>5</v>
      </c>
      <c r="C22" s="16" t="s">
        <v>87</v>
      </c>
      <c r="D22" s="16">
        <v>883</v>
      </c>
      <c r="E22" s="8">
        <v>463</v>
      </c>
      <c r="F22" s="42">
        <v>798</v>
      </c>
      <c r="G22" s="24"/>
    </row>
    <row r="23" spans="1:7" x14ac:dyDescent="0.25">
      <c r="A23" s="9" t="s">
        <v>21</v>
      </c>
      <c r="B23" s="8" t="s">
        <v>10</v>
      </c>
      <c r="C23" s="16" t="s">
        <v>87</v>
      </c>
      <c r="D23" s="16">
        <v>336</v>
      </c>
      <c r="E23" s="8">
        <v>1586</v>
      </c>
      <c r="F23" s="42">
        <v>344</v>
      </c>
      <c r="G23" s="24"/>
    </row>
    <row r="24" spans="1:7" x14ac:dyDescent="0.25">
      <c r="A24" s="9" t="s">
        <v>22</v>
      </c>
      <c r="B24" s="8" t="s">
        <v>12</v>
      </c>
      <c r="C24" s="16" t="s">
        <v>87</v>
      </c>
      <c r="D24" s="16">
        <v>740</v>
      </c>
      <c r="E24" s="8">
        <v>1382</v>
      </c>
      <c r="F24" s="42">
        <v>682</v>
      </c>
      <c r="G24" s="24"/>
    </row>
    <row r="25" spans="1:7" x14ac:dyDescent="0.25">
      <c r="A25" s="9" t="s">
        <v>22</v>
      </c>
      <c r="B25" s="8" t="s">
        <v>13</v>
      </c>
      <c r="C25" s="16" t="s">
        <v>87</v>
      </c>
      <c r="D25" s="16">
        <v>665</v>
      </c>
      <c r="E25" s="8">
        <v>1455</v>
      </c>
      <c r="F25" s="42">
        <v>321</v>
      </c>
      <c r="G25" s="24"/>
    </row>
    <row r="26" spans="1:7" x14ac:dyDescent="0.25">
      <c r="A26" s="9" t="s">
        <v>21</v>
      </c>
      <c r="B26" s="8" t="s">
        <v>1</v>
      </c>
      <c r="C26" s="16" t="s">
        <v>88</v>
      </c>
      <c r="D26" s="16">
        <v>1019</v>
      </c>
      <c r="E26" s="8">
        <v>717</v>
      </c>
      <c r="F26" s="42">
        <v>958</v>
      </c>
      <c r="G26" s="24"/>
    </row>
    <row r="27" spans="1:7" x14ac:dyDescent="0.25">
      <c r="A27" s="9" t="s">
        <v>22</v>
      </c>
      <c r="B27" s="8" t="s">
        <v>142</v>
      </c>
      <c r="C27" s="16" t="s">
        <v>88</v>
      </c>
      <c r="D27" s="16">
        <v>456</v>
      </c>
      <c r="E27" s="8">
        <v>450</v>
      </c>
      <c r="F27" s="42">
        <v>511</v>
      </c>
      <c r="G27" s="24"/>
    </row>
    <row r="28" spans="1:7" x14ac:dyDescent="0.25">
      <c r="A28" s="9" t="s">
        <v>23</v>
      </c>
      <c r="B28" s="8" t="s">
        <v>2</v>
      </c>
      <c r="C28" s="16" t="s">
        <v>87</v>
      </c>
      <c r="D28" s="16">
        <v>470</v>
      </c>
      <c r="E28" s="8">
        <v>1339</v>
      </c>
      <c r="F28" s="42">
        <v>399</v>
      </c>
      <c r="G28" s="24"/>
    </row>
    <row r="29" spans="1:7" x14ac:dyDescent="0.25">
      <c r="A29" s="9" t="s">
        <v>21</v>
      </c>
      <c r="B29" s="8" t="s">
        <v>142</v>
      </c>
      <c r="C29" s="16" t="s">
        <v>88</v>
      </c>
      <c r="D29" s="16">
        <v>1330</v>
      </c>
      <c r="E29" s="8">
        <v>521</v>
      </c>
      <c r="F29" s="42">
        <v>758</v>
      </c>
      <c r="G29" s="24"/>
    </row>
    <row r="30" spans="1:7" x14ac:dyDescent="0.25">
      <c r="A30" s="9" t="s">
        <v>22</v>
      </c>
      <c r="B30" s="8" t="s">
        <v>3</v>
      </c>
      <c r="C30" s="16" t="s">
        <v>87</v>
      </c>
      <c r="D30" s="16">
        <v>873</v>
      </c>
      <c r="E30" s="8">
        <v>569</v>
      </c>
      <c r="F30" s="42">
        <v>530</v>
      </c>
      <c r="G30" s="24"/>
    </row>
    <row r="31" spans="1:7" x14ac:dyDescent="0.25">
      <c r="A31" s="9" t="s">
        <v>22</v>
      </c>
      <c r="B31" s="8" t="s">
        <v>142</v>
      </c>
      <c r="C31" s="16" t="s">
        <v>86</v>
      </c>
      <c r="D31" s="16">
        <v>1862</v>
      </c>
      <c r="E31" s="8">
        <v>360</v>
      </c>
      <c r="F31" s="42">
        <v>527</v>
      </c>
      <c r="G31" s="24"/>
    </row>
    <row r="32" spans="1:7" x14ac:dyDescent="0.25">
      <c r="A32" s="9" t="s">
        <v>23</v>
      </c>
      <c r="B32" s="8" t="s">
        <v>4</v>
      </c>
      <c r="C32" s="16" t="s">
        <v>88</v>
      </c>
      <c r="D32" s="16">
        <v>714</v>
      </c>
      <c r="E32" s="8">
        <v>744</v>
      </c>
      <c r="F32" s="42">
        <v>335</v>
      </c>
      <c r="G32" s="24"/>
    </row>
    <row r="33" spans="1:7" x14ac:dyDescent="0.25">
      <c r="A33" s="9" t="s">
        <v>21</v>
      </c>
      <c r="B33" s="8" t="s">
        <v>142</v>
      </c>
      <c r="C33" s="16" t="s">
        <v>87</v>
      </c>
      <c r="D33" s="16">
        <v>309</v>
      </c>
      <c r="E33" s="8">
        <v>1610</v>
      </c>
      <c r="F33" s="42">
        <v>711</v>
      </c>
      <c r="G33" s="24"/>
    </row>
    <row r="34" spans="1:7" x14ac:dyDescent="0.25">
      <c r="A34" s="9" t="s">
        <v>22</v>
      </c>
      <c r="B34" s="8" t="s">
        <v>5</v>
      </c>
      <c r="C34" s="16" t="s">
        <v>86</v>
      </c>
      <c r="D34" s="16">
        <v>1264</v>
      </c>
      <c r="E34" s="8">
        <v>1161</v>
      </c>
      <c r="F34" s="42">
        <v>695</v>
      </c>
      <c r="G34" s="24"/>
    </row>
    <row r="35" spans="1:7" x14ac:dyDescent="0.25">
      <c r="A35" s="9" t="s">
        <v>22</v>
      </c>
      <c r="B35" s="8" t="s">
        <v>10</v>
      </c>
      <c r="C35" s="16" t="s">
        <v>87</v>
      </c>
      <c r="D35" s="16">
        <v>1252</v>
      </c>
      <c r="E35" s="8">
        <v>1590</v>
      </c>
      <c r="F35" s="42">
        <v>917</v>
      </c>
      <c r="G35" s="24"/>
    </row>
    <row r="36" spans="1:7" x14ac:dyDescent="0.25">
      <c r="A36" s="9" t="s">
        <v>21</v>
      </c>
      <c r="B36" s="8" t="s">
        <v>12</v>
      </c>
      <c r="C36" s="16" t="s">
        <v>87</v>
      </c>
      <c r="D36" s="16">
        <v>1277</v>
      </c>
      <c r="E36" s="8">
        <v>1272</v>
      </c>
      <c r="F36" s="42">
        <v>801</v>
      </c>
      <c r="G36" s="24"/>
    </row>
    <row r="37" spans="1:7" x14ac:dyDescent="0.25">
      <c r="A37" s="9" t="s">
        <v>22</v>
      </c>
      <c r="B37" s="8" t="s">
        <v>13</v>
      </c>
      <c r="C37" s="16" t="s">
        <v>86</v>
      </c>
      <c r="D37" s="16">
        <v>1349</v>
      </c>
      <c r="E37" s="8">
        <v>1725</v>
      </c>
      <c r="F37" s="42">
        <v>721</v>
      </c>
      <c r="G37" s="24"/>
    </row>
    <row r="38" spans="1:7" x14ac:dyDescent="0.25">
      <c r="A38" s="9" t="s">
        <v>23</v>
      </c>
      <c r="B38" s="8" t="s">
        <v>15</v>
      </c>
      <c r="C38" s="16" t="s">
        <v>87</v>
      </c>
      <c r="D38" s="16">
        <v>1583</v>
      </c>
      <c r="E38" s="8">
        <v>657</v>
      </c>
      <c r="F38" s="42">
        <v>971</v>
      </c>
      <c r="G38" s="24"/>
    </row>
    <row r="39" spans="1:7" x14ac:dyDescent="0.25">
      <c r="A39" s="9" t="s">
        <v>21</v>
      </c>
      <c r="B39" s="8" t="s">
        <v>14</v>
      </c>
      <c r="C39" s="16" t="s">
        <v>88</v>
      </c>
      <c r="D39" s="16">
        <v>638</v>
      </c>
      <c r="E39" s="8">
        <v>915</v>
      </c>
      <c r="F39" s="42">
        <v>901</v>
      </c>
      <c r="G39" s="24"/>
    </row>
    <row r="40" spans="1:7" x14ac:dyDescent="0.25">
      <c r="A40" s="9" t="s">
        <v>23</v>
      </c>
      <c r="B40" s="8" t="s">
        <v>3</v>
      </c>
      <c r="C40" s="16" t="s">
        <v>87</v>
      </c>
      <c r="D40" s="16">
        <v>641</v>
      </c>
      <c r="E40" s="8">
        <v>948</v>
      </c>
      <c r="F40" s="42">
        <v>482</v>
      </c>
      <c r="G40" s="24"/>
    </row>
    <row r="41" spans="1:7" x14ac:dyDescent="0.25">
      <c r="A41" s="10" t="s">
        <v>21</v>
      </c>
      <c r="B41" s="11" t="s">
        <v>142</v>
      </c>
      <c r="C41" s="28" t="s">
        <v>86</v>
      </c>
      <c r="D41" s="16">
        <v>898</v>
      </c>
      <c r="E41" s="11">
        <v>1257</v>
      </c>
      <c r="F41" s="43">
        <v>619</v>
      </c>
      <c r="G41" s="29"/>
    </row>
  </sheetData>
  <mergeCells count="4">
    <mergeCell ref="I2:K3"/>
    <mergeCell ref="I4:J4"/>
    <mergeCell ref="I5:J5"/>
    <mergeCell ref="A1:G1"/>
  </mergeCells>
  <phoneticPr fontId="7" type="noConversion"/>
  <hyperlinks>
    <hyperlink ref="A1:G1" r:id="rId1" display="IIG Registered" xr:uid="{CE9F63C5-7D19-439B-BEC2-A8363555BE53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5" x14ac:dyDescent="0.25"/>
  <cols>
    <col min="1" max="1" width="3.28515625" customWidth="1"/>
    <col min="2" max="2" width="12.42578125" bestFit="1" customWidth="1"/>
    <col min="3" max="6" width="10.7109375" customWidth="1"/>
    <col min="7" max="8" width="9.7109375" bestFit="1" customWidth="1"/>
    <col min="9" max="9" width="8.5703125" bestFit="1" customWidth="1"/>
    <col min="11" max="11" width="3.28515625" customWidth="1"/>
    <col min="12" max="13" width="12" customWidth="1"/>
  </cols>
  <sheetData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1"/>
  <sheetViews>
    <sheetView workbookViewId="0">
      <selection activeCell="E4" sqref="E4"/>
    </sheetView>
  </sheetViews>
  <sheetFormatPr defaultRowHeight="15" x14ac:dyDescent="0.25"/>
  <cols>
    <col min="1" max="1" width="19.28515625" bestFit="1" customWidth="1"/>
    <col min="2" max="2" width="17.42578125" customWidth="1"/>
    <col min="3" max="3" width="10.28515625" customWidth="1"/>
    <col min="4" max="5" width="9.7109375" customWidth="1"/>
    <col min="6" max="6" width="10.5703125" customWidth="1"/>
    <col min="9" max="9" width="9.85546875" customWidth="1"/>
    <col min="10" max="10" width="12.140625" customWidth="1"/>
    <col min="11" max="11" width="10.28515625" customWidth="1"/>
    <col min="12" max="12" width="12.28515625" customWidth="1"/>
    <col min="13" max="13" width="11.42578125" customWidth="1"/>
  </cols>
  <sheetData>
    <row r="1" spans="1:13" x14ac:dyDescent="0.25">
      <c r="A1" s="36" t="s">
        <v>20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8" t="s">
        <v>15</v>
      </c>
    </row>
    <row r="2" spans="1:13" x14ac:dyDescent="0.25">
      <c r="A2" s="32" t="s">
        <v>23</v>
      </c>
      <c r="B2" s="5">
        <v>3270</v>
      </c>
      <c r="C2" s="5">
        <v>5465</v>
      </c>
      <c r="D2" s="5">
        <v>3811</v>
      </c>
      <c r="E2" s="5">
        <v>3258</v>
      </c>
      <c r="F2" s="5">
        <v>4092</v>
      </c>
      <c r="G2" s="5">
        <v>3671</v>
      </c>
      <c r="H2" s="5">
        <v>6105</v>
      </c>
      <c r="I2" s="5">
        <v>4773</v>
      </c>
      <c r="J2" s="5">
        <v>3420</v>
      </c>
      <c r="K2" s="5">
        <v>1930</v>
      </c>
      <c r="L2" s="5">
        <v>6539</v>
      </c>
      <c r="M2" s="34">
        <v>6290</v>
      </c>
    </row>
    <row r="3" spans="1:13" x14ac:dyDescent="0.25">
      <c r="A3" s="33" t="s">
        <v>21</v>
      </c>
      <c r="B3" s="6">
        <v>3929</v>
      </c>
      <c r="C3" s="6">
        <v>5098</v>
      </c>
      <c r="D3" s="6">
        <v>2928</v>
      </c>
      <c r="E3" s="6">
        <v>6128</v>
      </c>
      <c r="F3" s="6">
        <v>2785</v>
      </c>
      <c r="G3" s="6">
        <v>7063</v>
      </c>
      <c r="H3" s="6">
        <v>2547</v>
      </c>
      <c r="I3" s="6">
        <v>5546</v>
      </c>
      <c r="J3" s="6">
        <v>3188</v>
      </c>
      <c r="K3" s="6">
        <v>4488</v>
      </c>
      <c r="L3" s="6">
        <v>5566</v>
      </c>
      <c r="M3" s="35">
        <v>5211</v>
      </c>
    </row>
    <row r="4" spans="1:13" x14ac:dyDescent="0.25">
      <c r="A4" s="32" t="s">
        <v>24</v>
      </c>
      <c r="B4" s="5">
        <v>5222</v>
      </c>
      <c r="C4" s="5">
        <v>3966</v>
      </c>
      <c r="D4" s="5">
        <v>3323</v>
      </c>
      <c r="E4" s="5">
        <v>4727</v>
      </c>
      <c r="F4" s="5">
        <v>4672</v>
      </c>
      <c r="G4" s="5">
        <v>6204</v>
      </c>
      <c r="H4" s="5">
        <v>4884</v>
      </c>
      <c r="I4" s="5">
        <v>4281</v>
      </c>
      <c r="J4" s="5">
        <v>5654</v>
      </c>
      <c r="K4" s="5">
        <v>4124</v>
      </c>
      <c r="L4" s="5">
        <v>3347</v>
      </c>
      <c r="M4" s="34">
        <v>5706</v>
      </c>
    </row>
    <row r="5" spans="1:13" x14ac:dyDescent="0.25">
      <c r="A5" s="39" t="s">
        <v>22</v>
      </c>
      <c r="B5" s="40">
        <v>5877</v>
      </c>
      <c r="C5" s="40">
        <v>3846</v>
      </c>
      <c r="D5" s="40">
        <v>4471</v>
      </c>
      <c r="E5" s="40">
        <v>4476</v>
      </c>
      <c r="F5" s="40">
        <v>1861</v>
      </c>
      <c r="G5" s="40">
        <v>4829</v>
      </c>
      <c r="H5" s="40">
        <v>6747</v>
      </c>
      <c r="I5" s="40">
        <v>3078</v>
      </c>
      <c r="J5" s="40">
        <v>5955</v>
      </c>
      <c r="K5" s="40">
        <v>5048</v>
      </c>
      <c r="L5" s="40">
        <v>4156</v>
      </c>
      <c r="M5" s="41">
        <v>3227</v>
      </c>
    </row>
    <row r="7" spans="1:13" ht="15.75" thickBot="1" x14ac:dyDescent="0.3">
      <c r="A7" s="2" t="s">
        <v>19</v>
      </c>
      <c r="B7" s="2"/>
      <c r="D7" s="48" t="s">
        <v>6</v>
      </c>
      <c r="E7" s="48"/>
      <c r="F7" s="48"/>
    </row>
    <row r="8" spans="1:13" ht="16.5" thickTop="1" thickBot="1" x14ac:dyDescent="0.3">
      <c r="A8" s="3" t="s">
        <v>8</v>
      </c>
      <c r="D8" s="48" t="s">
        <v>7</v>
      </c>
      <c r="E8" s="48"/>
      <c r="F8" s="48"/>
      <c r="G8" s="4"/>
    </row>
    <row r="9" spans="1:13" x14ac:dyDescent="0.25">
      <c r="A9" s="3" t="s">
        <v>9</v>
      </c>
      <c r="B9" s="3"/>
    </row>
    <row r="10" spans="1:13" x14ac:dyDescent="0.25">
      <c r="A10" s="3" t="s">
        <v>17</v>
      </c>
      <c r="B10" s="3"/>
    </row>
    <row r="11" spans="1:13" x14ac:dyDescent="0.25">
      <c r="A11" s="3" t="s">
        <v>18</v>
      </c>
      <c r="B11" s="3"/>
    </row>
  </sheetData>
  <mergeCells count="2">
    <mergeCell ref="D7:F7"/>
    <mergeCell ref="D8:F8"/>
  </mergeCells>
  <phoneticPr fontId="7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ED8-4A27-4339-9A6C-89E8193CA6A5}">
  <dimension ref="A1:M6"/>
  <sheetViews>
    <sheetView zoomScaleNormal="100" workbookViewId="0">
      <selection activeCell="K1" sqref="K1:M5"/>
    </sheetView>
  </sheetViews>
  <sheetFormatPr defaultColWidth="8.85546875" defaultRowHeight="15" x14ac:dyDescent="0.25"/>
  <cols>
    <col min="1" max="13" width="14.5703125" customWidth="1"/>
  </cols>
  <sheetData>
    <row r="1" spans="1:13" x14ac:dyDescent="0.25">
      <c r="A1" s="7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25">
      <c r="A2" s="1" t="s">
        <v>21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25">
      <c r="A3" s="1" t="s">
        <v>22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25">
      <c r="A4" s="1" t="s">
        <v>23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25">
      <c r="A5" s="1" t="s">
        <v>24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25">
      <c r="A6" t="s">
        <v>16</v>
      </c>
      <c r="B6">
        <f>SUBTOTAL(109,Table510[January])</f>
        <v>18298</v>
      </c>
      <c r="C6">
        <f>SUBTOTAL(109,Table510[February])</f>
        <v>18375</v>
      </c>
      <c r="D6">
        <f>SUBTOTAL(109,Table510[March])</f>
        <v>14533</v>
      </c>
      <c r="E6">
        <f>SUBTOTAL(109,Table510[April])</f>
        <v>18589</v>
      </c>
      <c r="F6">
        <f>SUBTOTAL(109,Table510[May])</f>
        <v>13410</v>
      </c>
      <c r="G6">
        <f>SUBTOTAL(109,Table510[June])</f>
        <v>21767</v>
      </c>
      <c r="H6">
        <f>SUBTOTAL(109,Table510[July])</f>
        <v>20283</v>
      </c>
      <c r="I6">
        <f>SUBTOTAL(109,Table510[August])</f>
        <v>17678</v>
      </c>
      <c r="J6">
        <f>SUBTOTAL(109,Table510[September])</f>
        <v>18217</v>
      </c>
      <c r="K6">
        <f>SUBTOTAL(109,Table510[October])</f>
        <v>15590</v>
      </c>
      <c r="L6">
        <f>SUBTOTAL(109,Table510[November])</f>
        <v>19608</v>
      </c>
      <c r="M6">
        <f>SUBTOTAL(109,Table510[December])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13F7-1DFB-44FA-A163-9C28FFD6427E}">
  <dimension ref="A1:K52"/>
  <sheetViews>
    <sheetView topLeftCell="C1" zoomScaleNormal="100" workbookViewId="0">
      <selection activeCell="I14" sqref="I14"/>
    </sheetView>
  </sheetViews>
  <sheetFormatPr defaultRowHeight="15" x14ac:dyDescent="0.25"/>
  <cols>
    <col min="1" max="1" width="15.7109375" customWidth="1"/>
    <col min="2" max="2" width="14.140625" customWidth="1"/>
    <col min="3" max="3" width="10.85546875" customWidth="1"/>
    <col min="4" max="4" width="7.42578125" customWidth="1"/>
    <col min="5" max="5" width="9.42578125" customWidth="1"/>
    <col min="6" max="6" width="15.7109375" customWidth="1"/>
    <col min="7" max="7" width="9" customWidth="1"/>
    <col min="8" max="8" width="15.7109375" customWidth="1"/>
    <col min="10" max="10" width="23.28515625" customWidth="1"/>
  </cols>
  <sheetData>
    <row r="1" spans="1:11" ht="61.5" customHeight="1" x14ac:dyDescent="0.25">
      <c r="C1" t="e" vm="1">
        <v>#VALUE!</v>
      </c>
    </row>
    <row r="2" spans="1:11" x14ac:dyDescent="0.25">
      <c r="A2" s="12" t="s">
        <v>25</v>
      </c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150</v>
      </c>
      <c r="H2" s="12" t="s">
        <v>146</v>
      </c>
      <c r="J2" s="49" t="s">
        <v>137</v>
      </c>
      <c r="K2" s="49"/>
    </row>
    <row r="3" spans="1:11" x14ac:dyDescent="0.25">
      <c r="A3" s="13" t="s">
        <v>32</v>
      </c>
      <c r="B3" s="12" t="s">
        <v>33</v>
      </c>
      <c r="C3" s="12" t="s">
        <v>34</v>
      </c>
      <c r="D3" s="12" t="s">
        <v>35</v>
      </c>
      <c r="E3" s="12">
        <v>54</v>
      </c>
      <c r="F3" s="12">
        <f>Table38[[#This Row],[QUANTITY IN STOCK]]*Table38[[#This Row],[Hours]]</f>
        <v>269.46000000000004</v>
      </c>
      <c r="G3" s="15">
        <v>4.99</v>
      </c>
      <c r="H3" s="15"/>
      <c r="J3" s="14" t="s">
        <v>138</v>
      </c>
    </row>
    <row r="4" spans="1:11" x14ac:dyDescent="0.25">
      <c r="A4" s="13" t="s">
        <v>36</v>
      </c>
      <c r="B4" s="12" t="s">
        <v>37</v>
      </c>
      <c r="C4" s="12" t="s">
        <v>38</v>
      </c>
      <c r="D4" s="12" t="s">
        <v>39</v>
      </c>
      <c r="E4" s="12">
        <v>785</v>
      </c>
      <c r="F4" s="12">
        <f>Table38[[#This Row],[QUANTITY IN STOCK]]*Table38[[#This Row],[Hours]]</f>
        <v>4702.1500000000005</v>
      </c>
      <c r="G4" s="15">
        <v>5.99</v>
      </c>
      <c r="H4" s="15"/>
    </row>
    <row r="5" spans="1:11" x14ac:dyDescent="0.25">
      <c r="A5" s="13" t="s">
        <v>89</v>
      </c>
      <c r="B5" s="12" t="s">
        <v>40</v>
      </c>
      <c r="C5" s="12" t="s">
        <v>41</v>
      </c>
      <c r="D5" s="12" t="s">
        <v>42</v>
      </c>
      <c r="E5" s="12">
        <v>254</v>
      </c>
      <c r="F5" s="12">
        <f>Table38[[#This Row],[QUANTITY IN STOCK]]*Table38[[#This Row],[Hours]]</f>
        <v>11653.52</v>
      </c>
      <c r="G5" s="15">
        <v>45.88</v>
      </c>
      <c r="H5" s="15"/>
    </row>
    <row r="6" spans="1:11" x14ac:dyDescent="0.25">
      <c r="A6" s="13" t="s">
        <v>90</v>
      </c>
      <c r="B6" s="12" t="s">
        <v>37</v>
      </c>
      <c r="C6" s="12" t="s">
        <v>34</v>
      </c>
      <c r="D6" s="12" t="s">
        <v>43</v>
      </c>
      <c r="E6" s="12">
        <v>2014</v>
      </c>
      <c r="F6" s="12">
        <f>Table38[[#This Row],[QUANTITY IN STOCK]]*Table38[[#This Row],[Hours]]</f>
        <v>30189.86</v>
      </c>
      <c r="G6" s="15">
        <v>14.99</v>
      </c>
      <c r="H6" s="15"/>
    </row>
    <row r="7" spans="1:11" x14ac:dyDescent="0.25">
      <c r="A7" s="13" t="s">
        <v>91</v>
      </c>
      <c r="B7" s="12" t="s">
        <v>37</v>
      </c>
      <c r="C7" s="12" t="s">
        <v>38</v>
      </c>
      <c r="D7" s="12" t="s">
        <v>44</v>
      </c>
      <c r="E7" s="12">
        <v>6582</v>
      </c>
      <c r="F7" s="12">
        <f>Table38[[#This Row],[QUANTITY IN STOCK]]*Table38[[#This Row],[Hours]]</f>
        <v>83262.3</v>
      </c>
      <c r="G7" s="15">
        <v>12.65</v>
      </c>
      <c r="H7" s="15"/>
    </row>
    <row r="8" spans="1:11" x14ac:dyDescent="0.25">
      <c r="A8" s="13" t="s">
        <v>92</v>
      </c>
      <c r="B8" s="12" t="s">
        <v>40</v>
      </c>
      <c r="C8" s="12" t="s">
        <v>41</v>
      </c>
      <c r="D8" s="12" t="s">
        <v>45</v>
      </c>
      <c r="E8" s="12">
        <v>5487</v>
      </c>
      <c r="F8" s="12">
        <f>Table38[[#This Row],[QUANTITY IN STOCK]]*Table38[[#This Row],[Hours]]</f>
        <v>176955.75</v>
      </c>
      <c r="G8" s="15">
        <v>32.25</v>
      </c>
      <c r="H8" s="15"/>
    </row>
    <row r="9" spans="1:11" x14ac:dyDescent="0.25">
      <c r="A9" s="13" t="s">
        <v>93</v>
      </c>
      <c r="B9" s="12" t="s">
        <v>40</v>
      </c>
      <c r="C9" s="12" t="s">
        <v>46</v>
      </c>
      <c r="D9" s="12" t="s">
        <v>47</v>
      </c>
      <c r="E9" s="12">
        <v>15</v>
      </c>
      <c r="F9" s="12">
        <f>Table38[[#This Row],[QUANTITY IN STOCK]]*Table38[[#This Row],[Hours]]</f>
        <v>44.85</v>
      </c>
      <c r="G9" s="15">
        <v>2.99</v>
      </c>
      <c r="H9" s="15"/>
    </row>
    <row r="10" spans="1:11" x14ac:dyDescent="0.25">
      <c r="A10" s="13" t="s">
        <v>94</v>
      </c>
      <c r="B10" s="12" t="s">
        <v>37</v>
      </c>
      <c r="C10" s="12" t="s">
        <v>48</v>
      </c>
      <c r="D10" s="12" t="s">
        <v>49</v>
      </c>
      <c r="E10" s="12">
        <v>1025</v>
      </c>
      <c r="F10" s="12">
        <f>Table38[[#This Row],[QUANTITY IN STOCK]]*Table38[[#This Row],[Hours]]</f>
        <v>5114.75</v>
      </c>
      <c r="G10" s="15">
        <v>4.99</v>
      </c>
      <c r="H10" s="15"/>
    </row>
    <row r="11" spans="1:11" x14ac:dyDescent="0.25">
      <c r="A11" s="13" t="s">
        <v>95</v>
      </c>
      <c r="B11" s="12" t="s">
        <v>33</v>
      </c>
      <c r="C11" s="12" t="s">
        <v>34</v>
      </c>
      <c r="D11" s="12" t="s">
        <v>50</v>
      </c>
      <c r="E11" s="12">
        <v>695</v>
      </c>
      <c r="F11" s="12">
        <f>Table38[[#This Row],[QUANTITY IN STOCK]]*Table38[[#This Row],[Hours]]</f>
        <v>9028.0499999999993</v>
      </c>
      <c r="G11" s="15">
        <v>12.99</v>
      </c>
      <c r="H11" s="15"/>
    </row>
    <row r="12" spans="1:11" x14ac:dyDescent="0.25">
      <c r="A12" s="13" t="s">
        <v>96</v>
      </c>
      <c r="B12" s="12" t="s">
        <v>37</v>
      </c>
      <c r="C12" s="12" t="s">
        <v>38</v>
      </c>
      <c r="D12" s="12" t="s">
        <v>51</v>
      </c>
      <c r="E12" s="12">
        <v>584</v>
      </c>
      <c r="F12" s="12">
        <f>Table38[[#This Row],[QUANTITY IN STOCK]]*Table38[[#This Row],[Hours]]</f>
        <v>7002.16</v>
      </c>
      <c r="G12" s="15">
        <v>11.99</v>
      </c>
      <c r="H12" s="15"/>
    </row>
    <row r="13" spans="1:11" x14ac:dyDescent="0.25">
      <c r="A13" s="13" t="s">
        <v>97</v>
      </c>
      <c r="B13" s="12" t="s">
        <v>37</v>
      </c>
      <c r="C13" s="12" t="s">
        <v>52</v>
      </c>
      <c r="D13" s="12" t="s">
        <v>53</v>
      </c>
      <c r="E13" s="12">
        <v>589</v>
      </c>
      <c r="F13" s="12">
        <f>Table38[[#This Row],[QUANTITY IN STOCK]]*Table38[[#This Row],[Hours]]</f>
        <v>32100.5</v>
      </c>
      <c r="G13" s="15">
        <v>54.5</v>
      </c>
      <c r="H13" s="15"/>
    </row>
    <row r="14" spans="1:11" x14ac:dyDescent="0.25">
      <c r="A14" s="13" t="s">
        <v>98</v>
      </c>
      <c r="B14" s="12" t="s">
        <v>40</v>
      </c>
      <c r="C14" s="12" t="s">
        <v>54</v>
      </c>
      <c r="D14" s="12" t="s">
        <v>55</v>
      </c>
      <c r="E14" s="12">
        <v>5874</v>
      </c>
      <c r="F14" s="12">
        <f>Table38[[#This Row],[QUANTITY IN STOCK]]*Table38[[#This Row],[Hours]]</f>
        <v>105673.26</v>
      </c>
      <c r="G14" s="15">
        <v>17.989999999999998</v>
      </c>
      <c r="H14" s="15"/>
    </row>
    <row r="15" spans="1:11" x14ac:dyDescent="0.25">
      <c r="A15" s="13" t="s">
        <v>99</v>
      </c>
      <c r="B15" s="12" t="s">
        <v>37</v>
      </c>
      <c r="C15" s="12" t="s">
        <v>38</v>
      </c>
      <c r="D15" s="12" t="s">
        <v>56</v>
      </c>
      <c r="E15" s="12">
        <v>5102</v>
      </c>
      <c r="F15" s="12">
        <f>Table38[[#This Row],[QUANTITY IN STOCK]]*Table38[[#This Row],[Hours]]</f>
        <v>15254.980000000001</v>
      </c>
      <c r="G15" s="15">
        <v>2.99</v>
      </c>
      <c r="H15" s="15"/>
    </row>
    <row r="16" spans="1:11" x14ac:dyDescent="0.25">
      <c r="A16" s="13" t="s">
        <v>100</v>
      </c>
      <c r="B16" s="12" t="s">
        <v>40</v>
      </c>
      <c r="C16" s="12" t="s">
        <v>57</v>
      </c>
      <c r="D16" s="12" t="s">
        <v>58</v>
      </c>
      <c r="E16" s="12">
        <v>6520</v>
      </c>
      <c r="F16" s="12">
        <f>Table38[[#This Row],[QUANTITY IN STOCK]]*Table38[[#This Row],[Hours]]</f>
        <v>140180</v>
      </c>
      <c r="G16" s="15">
        <v>21.5</v>
      </c>
      <c r="H16" s="15"/>
    </row>
    <row r="17" spans="1:8" x14ac:dyDescent="0.25">
      <c r="A17" s="13" t="s">
        <v>101</v>
      </c>
      <c r="B17" s="12" t="s">
        <v>37</v>
      </c>
      <c r="C17" s="12" t="s">
        <v>48</v>
      </c>
      <c r="D17" s="12" t="s">
        <v>59</v>
      </c>
      <c r="E17" s="12">
        <v>3514</v>
      </c>
      <c r="F17" s="12">
        <f>Table38[[#This Row],[QUANTITY IN STOCK]]*Table38[[#This Row],[Hours]]</f>
        <v>124641.58</v>
      </c>
      <c r="G17" s="15">
        <v>35.47</v>
      </c>
      <c r="H17" s="15"/>
    </row>
    <row r="18" spans="1:8" x14ac:dyDescent="0.25">
      <c r="A18" s="13" t="s">
        <v>102</v>
      </c>
      <c r="B18" s="12" t="s">
        <v>33</v>
      </c>
      <c r="C18" s="12" t="s">
        <v>54</v>
      </c>
      <c r="D18" s="12" t="s">
        <v>60</v>
      </c>
      <c r="E18" s="12">
        <v>8475</v>
      </c>
      <c r="F18" s="12">
        <f>Table38[[#This Row],[QUANTITY IN STOCK]]*Table38[[#This Row],[Hours]]</f>
        <v>110090.25</v>
      </c>
      <c r="G18" s="15">
        <v>12.99</v>
      </c>
      <c r="H18" s="15"/>
    </row>
    <row r="19" spans="1:8" x14ac:dyDescent="0.25">
      <c r="A19" s="13" t="s">
        <v>103</v>
      </c>
      <c r="B19" s="12" t="s">
        <v>37</v>
      </c>
      <c r="C19" s="12" t="s">
        <v>38</v>
      </c>
      <c r="D19" s="12" t="s">
        <v>61</v>
      </c>
      <c r="E19" s="12">
        <v>2142</v>
      </c>
      <c r="F19" s="12">
        <f>Table38[[#This Row],[QUANTITY IN STOCK]]*Table38[[#This Row],[Hours]]</f>
        <v>98510.58</v>
      </c>
      <c r="G19" s="15">
        <v>45.99</v>
      </c>
      <c r="H19" s="15"/>
    </row>
    <row r="20" spans="1:8" x14ac:dyDescent="0.25">
      <c r="A20" s="13" t="s">
        <v>104</v>
      </c>
      <c r="B20" s="12" t="s">
        <v>37</v>
      </c>
      <c r="C20" s="12" t="s">
        <v>52</v>
      </c>
      <c r="D20" s="12" t="s">
        <v>62</v>
      </c>
      <c r="E20" s="12">
        <v>1023</v>
      </c>
      <c r="F20" s="12">
        <f>Table38[[#This Row],[QUANTITY IN STOCK]]*Table38[[#This Row],[Hours]]</f>
        <v>80305.5</v>
      </c>
      <c r="G20" s="15">
        <v>78.5</v>
      </c>
      <c r="H20" s="15"/>
    </row>
    <row r="21" spans="1:8" x14ac:dyDescent="0.25">
      <c r="A21" s="13" t="s">
        <v>105</v>
      </c>
      <c r="B21" s="12" t="s">
        <v>40</v>
      </c>
      <c r="C21" s="12" t="s">
        <v>41</v>
      </c>
      <c r="D21" s="12" t="s">
        <v>63</v>
      </c>
      <c r="E21" s="12">
        <v>5418</v>
      </c>
      <c r="F21" s="12">
        <f>Table38[[#This Row],[QUANTITY IN STOCK]]*Table38[[#This Row],[Hours]]</f>
        <v>176085</v>
      </c>
      <c r="G21" s="15">
        <v>32.5</v>
      </c>
      <c r="H21" s="15"/>
    </row>
    <row r="22" spans="1:8" x14ac:dyDescent="0.25">
      <c r="A22" s="13" t="s">
        <v>106</v>
      </c>
      <c r="B22" s="12" t="s">
        <v>37</v>
      </c>
      <c r="C22" s="12" t="s">
        <v>46</v>
      </c>
      <c r="D22" s="12" t="s">
        <v>64</v>
      </c>
      <c r="E22" s="12">
        <v>9054</v>
      </c>
      <c r="F22" s="12">
        <f>Table38[[#This Row],[QUANTITY IN STOCK]]*Table38[[#This Row],[Hours]]</f>
        <v>520605</v>
      </c>
      <c r="G22" s="15">
        <v>57.5</v>
      </c>
      <c r="H22" s="15"/>
    </row>
    <row r="23" spans="1:8" x14ac:dyDescent="0.25">
      <c r="A23" s="13" t="s">
        <v>107</v>
      </c>
      <c r="B23" s="12" t="s">
        <v>37</v>
      </c>
      <c r="C23" s="12" t="s">
        <v>38</v>
      </c>
      <c r="D23" s="12" t="s">
        <v>65</v>
      </c>
      <c r="E23" s="12">
        <v>415</v>
      </c>
      <c r="F23" s="12">
        <f>Table38[[#This Row],[QUANTITY IN STOCK]]*Table38[[#This Row],[Hours]]</f>
        <v>14856.999999999998</v>
      </c>
      <c r="G23" s="15">
        <v>35.799999999999997</v>
      </c>
      <c r="H23" s="15"/>
    </row>
    <row r="24" spans="1:8" x14ac:dyDescent="0.25">
      <c r="A24" s="13" t="s">
        <v>108</v>
      </c>
      <c r="B24" s="12" t="s">
        <v>37</v>
      </c>
      <c r="C24" s="12" t="s">
        <v>52</v>
      </c>
      <c r="D24" s="12" t="s">
        <v>66</v>
      </c>
      <c r="E24" s="12">
        <v>658</v>
      </c>
      <c r="F24" s="12">
        <f>Table38[[#This Row],[QUANTITY IN STOCK]]*Table38[[#This Row],[Hours]]</f>
        <v>64181.320000000007</v>
      </c>
      <c r="G24" s="15">
        <v>97.54</v>
      </c>
      <c r="H24" s="15"/>
    </row>
    <row r="25" spans="1:8" x14ac:dyDescent="0.25">
      <c r="A25" s="13" t="s">
        <v>109</v>
      </c>
      <c r="B25" s="12" t="s">
        <v>37</v>
      </c>
      <c r="C25" s="12" t="s">
        <v>48</v>
      </c>
      <c r="D25" s="12" t="s">
        <v>67</v>
      </c>
      <c r="E25" s="12">
        <v>2035</v>
      </c>
      <c r="F25" s="12">
        <f>Table38[[#This Row],[QUANTITY IN STOCK]]*Table38[[#This Row],[Hours]]</f>
        <v>21448.899999999998</v>
      </c>
      <c r="G25" s="15">
        <v>10.54</v>
      </c>
      <c r="H25" s="15"/>
    </row>
    <row r="26" spans="1:8" x14ac:dyDescent="0.25">
      <c r="A26" s="13" t="s">
        <v>110</v>
      </c>
      <c r="B26" s="12" t="s">
        <v>40</v>
      </c>
      <c r="C26" s="12" t="s">
        <v>57</v>
      </c>
      <c r="D26" s="12" t="s">
        <v>68</v>
      </c>
      <c r="E26" s="12">
        <v>102</v>
      </c>
      <c r="F26" s="12">
        <f>Table38[[#This Row],[QUANTITY IN STOCK]]*Table38[[#This Row],[Hours]]</f>
        <v>4690.9800000000005</v>
      </c>
      <c r="G26" s="15">
        <v>45.99</v>
      </c>
      <c r="H26" s="15"/>
    </row>
    <row r="27" spans="1:8" x14ac:dyDescent="0.25">
      <c r="A27" s="13" t="s">
        <v>111</v>
      </c>
      <c r="B27" s="12" t="s">
        <v>40</v>
      </c>
      <c r="C27" s="12" t="s">
        <v>38</v>
      </c>
      <c r="D27" s="12" t="s">
        <v>69</v>
      </c>
      <c r="E27" s="12">
        <v>5784</v>
      </c>
      <c r="F27" s="12">
        <f>Table38[[#This Row],[QUANTITY IN STOCK]]*Table38[[#This Row],[Hours]]</f>
        <v>28862.16</v>
      </c>
      <c r="G27" s="15">
        <v>4.99</v>
      </c>
      <c r="H27" s="15"/>
    </row>
    <row r="28" spans="1:8" x14ac:dyDescent="0.25">
      <c r="A28" s="13" t="s">
        <v>112</v>
      </c>
      <c r="B28" s="12" t="s">
        <v>37</v>
      </c>
      <c r="C28" s="12" t="s">
        <v>54</v>
      </c>
      <c r="D28" s="12" t="s">
        <v>70</v>
      </c>
      <c r="E28" s="12">
        <v>8457</v>
      </c>
      <c r="F28" s="12">
        <f>Table38[[#This Row],[QUANTITY IN STOCK]]*Table38[[#This Row],[Hours]]</f>
        <v>50657.43</v>
      </c>
      <c r="G28" s="15">
        <v>5.99</v>
      </c>
      <c r="H28" s="15"/>
    </row>
    <row r="29" spans="1:8" x14ac:dyDescent="0.25">
      <c r="A29" s="13" t="s">
        <v>113</v>
      </c>
      <c r="B29" s="12" t="s">
        <v>40</v>
      </c>
      <c r="C29" s="12" t="s">
        <v>48</v>
      </c>
      <c r="D29" s="12" t="s">
        <v>71</v>
      </c>
      <c r="E29" s="12">
        <v>9062</v>
      </c>
      <c r="F29" s="12">
        <f>Table38[[#This Row],[QUANTITY IN STOCK]]*Table38[[#This Row],[Hours]]</f>
        <v>217397.37999999998</v>
      </c>
      <c r="G29" s="15">
        <v>23.99</v>
      </c>
      <c r="H29" s="15"/>
    </row>
    <row r="30" spans="1:8" x14ac:dyDescent="0.25">
      <c r="A30" s="13" t="s">
        <v>114</v>
      </c>
      <c r="B30" s="12" t="s">
        <v>37</v>
      </c>
      <c r="C30" s="12" t="s">
        <v>52</v>
      </c>
      <c r="D30" s="12" t="s">
        <v>60</v>
      </c>
      <c r="E30" s="12">
        <v>7105</v>
      </c>
      <c r="F30" s="12">
        <f>Table38[[#This Row],[QUANTITY IN STOCK]]*Table38[[#This Row],[Hours]]</f>
        <v>404913.95</v>
      </c>
      <c r="G30" s="15">
        <v>56.99</v>
      </c>
      <c r="H30" s="15"/>
    </row>
    <row r="31" spans="1:8" x14ac:dyDescent="0.25">
      <c r="A31" s="13" t="s">
        <v>115</v>
      </c>
      <c r="B31" s="12" t="s">
        <v>33</v>
      </c>
      <c r="C31" s="12" t="s">
        <v>41</v>
      </c>
      <c r="D31" s="12" t="s">
        <v>72</v>
      </c>
      <c r="E31" s="12">
        <v>8103</v>
      </c>
      <c r="F31" s="12">
        <f>Table38[[#This Row],[QUANTITY IN STOCK]]*Table38[[#This Row],[Hours]]</f>
        <v>368686.5</v>
      </c>
      <c r="G31" s="15">
        <v>45.5</v>
      </c>
      <c r="H31" s="15"/>
    </row>
    <row r="32" spans="1:8" x14ac:dyDescent="0.25">
      <c r="A32" s="13" t="s">
        <v>116</v>
      </c>
      <c r="B32" s="12" t="s">
        <v>40</v>
      </c>
      <c r="C32" s="12" t="s">
        <v>57</v>
      </c>
      <c r="D32" s="12" t="s">
        <v>51</v>
      </c>
      <c r="E32" s="12">
        <v>472</v>
      </c>
      <c r="F32" s="12">
        <f>Table38[[#This Row],[QUANTITY IN STOCK]]*Table38[[#This Row],[Hours]]</f>
        <v>37052</v>
      </c>
      <c r="G32" s="15">
        <v>78.5</v>
      </c>
      <c r="H32" s="15"/>
    </row>
    <row r="33" spans="1:8" x14ac:dyDescent="0.25">
      <c r="A33" s="13" t="s">
        <v>117</v>
      </c>
      <c r="B33" s="12" t="s">
        <v>37</v>
      </c>
      <c r="C33" s="12" t="s">
        <v>54</v>
      </c>
      <c r="D33" s="12" t="s">
        <v>73</v>
      </c>
      <c r="E33" s="12">
        <v>547</v>
      </c>
      <c r="F33" s="12">
        <f>Table38[[#This Row],[QUANTITY IN STOCK]]*Table38[[#This Row],[Hours]]</f>
        <v>10387.529999999999</v>
      </c>
      <c r="G33" s="15">
        <v>18.989999999999998</v>
      </c>
      <c r="H33" s="15"/>
    </row>
    <row r="34" spans="1:8" x14ac:dyDescent="0.25">
      <c r="A34" s="13" t="s">
        <v>118</v>
      </c>
      <c r="B34" s="12" t="s">
        <v>33</v>
      </c>
      <c r="C34" s="12" t="s">
        <v>48</v>
      </c>
      <c r="D34" s="12" t="s">
        <v>74</v>
      </c>
      <c r="E34" s="12">
        <v>810</v>
      </c>
      <c r="F34" s="12">
        <f>Table38[[#This Row],[QUANTITY IN STOCK]]*Table38[[#This Row],[Hours]]</f>
        <v>14571.9</v>
      </c>
      <c r="G34" s="15">
        <v>17.989999999999998</v>
      </c>
      <c r="H34" s="15"/>
    </row>
    <row r="35" spans="1:8" x14ac:dyDescent="0.25">
      <c r="A35" s="13" t="s">
        <v>119</v>
      </c>
      <c r="B35" s="12" t="s">
        <v>37</v>
      </c>
      <c r="C35" s="12" t="s">
        <v>75</v>
      </c>
      <c r="D35" s="12" t="s">
        <v>54</v>
      </c>
      <c r="E35" s="12">
        <v>935</v>
      </c>
      <c r="F35" s="12">
        <f>Table38[[#This Row],[QUANTITY IN STOCK]]*Table38[[#This Row],[Hours]]</f>
        <v>22019.25</v>
      </c>
      <c r="G35" s="15">
        <v>23.55</v>
      </c>
      <c r="H35" s="15"/>
    </row>
    <row r="36" spans="1:8" x14ac:dyDescent="0.25">
      <c r="A36" s="13" t="s">
        <v>120</v>
      </c>
      <c r="B36" s="12" t="s">
        <v>37</v>
      </c>
      <c r="C36" s="12" t="s">
        <v>76</v>
      </c>
      <c r="D36" s="12" t="s">
        <v>51</v>
      </c>
      <c r="E36" s="12">
        <v>4057</v>
      </c>
      <c r="F36" s="12">
        <f>Table38[[#This Row],[QUANTITY IN STOCK]]*Table38[[#This Row],[Hours]]</f>
        <v>44586.43</v>
      </c>
      <c r="G36" s="15">
        <v>10.99</v>
      </c>
      <c r="H36" s="15"/>
    </row>
    <row r="37" spans="1:8" x14ac:dyDescent="0.25">
      <c r="A37" s="13" t="s">
        <v>121</v>
      </c>
      <c r="B37" s="12" t="s">
        <v>33</v>
      </c>
      <c r="C37" s="12" t="s">
        <v>41</v>
      </c>
      <c r="D37" s="12" t="s">
        <v>77</v>
      </c>
      <c r="E37" s="12">
        <v>2560</v>
      </c>
      <c r="F37" s="12">
        <f>Table38[[#This Row],[QUANTITY IN STOCK]]*Table38[[#This Row],[Hours]]</f>
        <v>30412.800000000003</v>
      </c>
      <c r="G37" s="15">
        <v>11.88</v>
      </c>
      <c r="H37" s="15"/>
    </row>
    <row r="38" spans="1:8" x14ac:dyDescent="0.25">
      <c r="A38" s="13" t="s">
        <v>122</v>
      </c>
      <c r="B38" s="12" t="s">
        <v>37</v>
      </c>
      <c r="C38" s="12" t="s">
        <v>75</v>
      </c>
      <c r="D38" s="12" t="s">
        <v>49</v>
      </c>
      <c r="E38" s="12">
        <v>101</v>
      </c>
      <c r="F38" s="12">
        <f>Table38[[#This Row],[QUANTITY IN STOCK]]*Table38[[#This Row],[Hours]]</f>
        <v>1212</v>
      </c>
      <c r="G38" s="15">
        <v>12</v>
      </c>
      <c r="H38" s="15"/>
    </row>
    <row r="39" spans="1:8" x14ac:dyDescent="0.25">
      <c r="A39" s="13" t="s">
        <v>123</v>
      </c>
      <c r="B39" s="12" t="s">
        <v>40</v>
      </c>
      <c r="C39" s="12" t="s">
        <v>57</v>
      </c>
      <c r="D39" s="12" t="s">
        <v>71</v>
      </c>
      <c r="E39" s="12">
        <v>254</v>
      </c>
      <c r="F39" s="12">
        <f>Table38[[#This Row],[QUANTITY IN STOCK]]*Table38[[#This Row],[Hours]]</f>
        <v>14224</v>
      </c>
      <c r="G39" s="15">
        <v>56</v>
      </c>
      <c r="H39" s="15"/>
    </row>
    <row r="40" spans="1:8" x14ac:dyDescent="0.25">
      <c r="A40" s="13" t="s">
        <v>124</v>
      </c>
      <c r="B40" s="12" t="s">
        <v>37</v>
      </c>
      <c r="C40" s="12" t="s">
        <v>76</v>
      </c>
      <c r="D40" s="12" t="s">
        <v>78</v>
      </c>
      <c r="E40" s="12">
        <v>58</v>
      </c>
      <c r="F40" s="12">
        <f>Table38[[#This Row],[QUANTITY IN STOCK]]*Table38[[#This Row],[Hours]]</f>
        <v>2623.3399999999997</v>
      </c>
      <c r="G40" s="15">
        <v>45.23</v>
      </c>
      <c r="H40" s="15"/>
    </row>
    <row r="41" spans="1:8" x14ac:dyDescent="0.25">
      <c r="A41" s="13" t="s">
        <v>125</v>
      </c>
      <c r="B41" s="12" t="s">
        <v>33</v>
      </c>
      <c r="C41" s="12" t="s">
        <v>48</v>
      </c>
      <c r="D41" s="12" t="s">
        <v>79</v>
      </c>
      <c r="E41" s="12">
        <v>5842</v>
      </c>
      <c r="F41" s="12">
        <f>Table38[[#This Row],[QUANTITY IN STOCK]]*Table38[[#This Row],[Hours]]</f>
        <v>75887.58</v>
      </c>
      <c r="G41" s="15">
        <v>12.99</v>
      </c>
      <c r="H41" s="15"/>
    </row>
    <row r="42" spans="1:8" x14ac:dyDescent="0.25">
      <c r="A42" s="13" t="s">
        <v>126</v>
      </c>
      <c r="B42" s="12" t="s">
        <v>37</v>
      </c>
      <c r="C42" s="12" t="s">
        <v>75</v>
      </c>
      <c r="D42" s="12" t="s">
        <v>80</v>
      </c>
      <c r="E42" s="12">
        <v>256</v>
      </c>
      <c r="F42" s="12">
        <f>Table38[[#This Row],[QUANTITY IN STOCK]]*Table38[[#This Row],[Hours]]</f>
        <v>3581.44</v>
      </c>
      <c r="G42" s="15">
        <v>13.99</v>
      </c>
      <c r="H42" s="15"/>
    </row>
    <row r="43" spans="1:8" x14ac:dyDescent="0.25">
      <c r="A43" s="13" t="s">
        <v>127</v>
      </c>
      <c r="B43" s="12" t="s">
        <v>37</v>
      </c>
      <c r="C43" s="12" t="s">
        <v>57</v>
      </c>
      <c r="D43" s="12" t="s">
        <v>81</v>
      </c>
      <c r="E43" s="12">
        <v>546</v>
      </c>
      <c r="F43" s="12">
        <f>Table38[[#This Row],[QUANTITY IN STOCK]]*Table38[[#This Row],[Hours]]</f>
        <v>8184.54</v>
      </c>
      <c r="G43" s="15">
        <v>14.99</v>
      </c>
      <c r="H43" s="15"/>
    </row>
    <row r="44" spans="1:8" x14ac:dyDescent="0.25">
      <c r="A44" s="13" t="s">
        <v>128</v>
      </c>
      <c r="B44" s="12" t="s">
        <v>33</v>
      </c>
      <c r="C44" s="12" t="s">
        <v>52</v>
      </c>
      <c r="D44" s="12" t="s">
        <v>59</v>
      </c>
      <c r="E44" s="12">
        <v>5478</v>
      </c>
      <c r="F44" s="12">
        <f>Table38[[#This Row],[QUANTITY IN STOCK]]*Table38[[#This Row],[Hours]]</f>
        <v>104027.21999999999</v>
      </c>
      <c r="G44" s="15">
        <v>18.989999999999998</v>
      </c>
      <c r="H44" s="15"/>
    </row>
    <row r="45" spans="1:8" x14ac:dyDescent="0.25">
      <c r="A45" s="13" t="s">
        <v>129</v>
      </c>
      <c r="B45" s="12" t="s">
        <v>37</v>
      </c>
      <c r="C45" s="12" t="s">
        <v>75</v>
      </c>
      <c r="D45" s="12" t="s">
        <v>59</v>
      </c>
      <c r="E45" s="12">
        <v>8565</v>
      </c>
      <c r="F45" s="12">
        <f>Table38[[#This Row],[QUANTITY IN STOCK]]*Table38[[#This Row],[Hours]]</f>
        <v>170443.5</v>
      </c>
      <c r="G45" s="15">
        <v>19.899999999999999</v>
      </c>
      <c r="H45" s="15"/>
    </row>
    <row r="46" spans="1:8" x14ac:dyDescent="0.25">
      <c r="A46" s="13" t="s">
        <v>130</v>
      </c>
      <c r="B46" s="12" t="s">
        <v>40</v>
      </c>
      <c r="C46" s="12" t="s">
        <v>48</v>
      </c>
      <c r="D46" s="12" t="s">
        <v>51</v>
      </c>
      <c r="E46" s="12">
        <v>445</v>
      </c>
      <c r="F46" s="12">
        <f>Table38[[#This Row],[QUANTITY IN STOCK]]*Table38[[#This Row],[Hours]]</f>
        <v>8948.9499999999989</v>
      </c>
      <c r="G46" s="15">
        <v>20.11</v>
      </c>
      <c r="H46" s="15"/>
    </row>
    <row r="47" spans="1:8" x14ac:dyDescent="0.25">
      <c r="A47" s="13" t="s">
        <v>131</v>
      </c>
      <c r="B47" s="12" t="s">
        <v>33</v>
      </c>
      <c r="C47" s="12" t="s">
        <v>38</v>
      </c>
      <c r="D47" s="12" t="s">
        <v>76</v>
      </c>
      <c r="E47" s="12">
        <v>542</v>
      </c>
      <c r="F47" s="12">
        <f>Table38[[#This Row],[QUANTITY IN STOCK]]*Table38[[#This Row],[Hours]]</f>
        <v>11132.68</v>
      </c>
      <c r="G47" s="15">
        <v>20.54</v>
      </c>
      <c r="H47" s="15"/>
    </row>
    <row r="48" spans="1:8" x14ac:dyDescent="0.25">
      <c r="A48" s="13" t="s">
        <v>132</v>
      </c>
      <c r="B48" s="12" t="s">
        <v>37</v>
      </c>
      <c r="C48" s="12" t="s">
        <v>57</v>
      </c>
      <c r="D48" s="12" t="s">
        <v>82</v>
      </c>
      <c r="E48" s="12">
        <v>548</v>
      </c>
      <c r="F48" s="12">
        <f>Table38[[#This Row],[QUANTITY IN STOCK]]*Table38[[#This Row],[Hours]]</f>
        <v>12056</v>
      </c>
      <c r="G48" s="15">
        <v>22</v>
      </c>
      <c r="H48" s="15"/>
    </row>
    <row r="49" spans="1:8" x14ac:dyDescent="0.25">
      <c r="A49" s="13" t="s">
        <v>133</v>
      </c>
      <c r="B49" s="12" t="s">
        <v>37</v>
      </c>
      <c r="C49" s="12" t="s">
        <v>52</v>
      </c>
      <c r="D49" s="12" t="s">
        <v>83</v>
      </c>
      <c r="E49" s="12">
        <v>8587</v>
      </c>
      <c r="F49" s="12">
        <f>Table38[[#This Row],[QUANTITY IN STOCK]]*Table38[[#This Row],[Hours]]</f>
        <v>485680.72000000003</v>
      </c>
      <c r="G49" s="15">
        <v>56.56</v>
      </c>
      <c r="H49" s="15"/>
    </row>
    <row r="50" spans="1:8" x14ac:dyDescent="0.25">
      <c r="A50" s="13" t="s">
        <v>134</v>
      </c>
      <c r="B50" s="12" t="s">
        <v>33</v>
      </c>
      <c r="C50" s="12" t="s">
        <v>76</v>
      </c>
      <c r="D50" s="12" t="s">
        <v>84</v>
      </c>
      <c r="E50" s="12">
        <v>658</v>
      </c>
      <c r="F50" s="12">
        <f>Table38[[#This Row],[QUANTITY IN STOCK]]*Table38[[#This Row],[Hours]]</f>
        <v>9863.42</v>
      </c>
      <c r="G50" s="15">
        <v>14.99</v>
      </c>
      <c r="H50" s="15"/>
    </row>
    <row r="51" spans="1:8" x14ac:dyDescent="0.25">
      <c r="A51" s="13" t="s">
        <v>135</v>
      </c>
      <c r="B51" s="12" t="s">
        <v>40</v>
      </c>
      <c r="C51" s="12" t="s">
        <v>41</v>
      </c>
      <c r="D51" s="12" t="s">
        <v>85</v>
      </c>
      <c r="E51" s="12">
        <v>8457</v>
      </c>
      <c r="F51" s="12">
        <f>Table38[[#This Row],[QUANTITY IN STOCK]]*Table38[[#This Row],[Hours]]</f>
        <v>118313.43000000001</v>
      </c>
      <c r="G51" s="15">
        <v>13.99</v>
      </c>
      <c r="H51" s="15"/>
    </row>
    <row r="52" spans="1:8" x14ac:dyDescent="0.25">
      <c r="A52" s="13" t="s">
        <v>136</v>
      </c>
      <c r="B52" s="12" t="s">
        <v>33</v>
      </c>
      <c r="C52" s="12" t="s">
        <v>52</v>
      </c>
      <c r="D52" s="12" t="s">
        <v>51</v>
      </c>
      <c r="E52" s="12">
        <v>854</v>
      </c>
      <c r="F52" s="12">
        <f>Table38[[#This Row],[QUANTITY IN STOCK]]*Table38[[#This Row],[Hours]]</f>
        <v>15850.24</v>
      </c>
      <c r="G52" s="15">
        <v>18.559999999999999</v>
      </c>
      <c r="H52" s="15"/>
    </row>
  </sheetData>
  <mergeCells count="1">
    <mergeCell ref="J2:K2"/>
  </mergeCells>
  <phoneticPr fontId="7" type="noConversion"/>
  <conditionalFormatting sqref="A3:H5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52">
    <cfRule type="cellIs" dxfId="6" priority="1" operator="equal">
      <formula>$C$27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832F-C73E-4028-90A1-919793A5A312}">
  <dimension ref="A1:J14"/>
  <sheetViews>
    <sheetView zoomScaleNormal="10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4.7109375" customWidth="1"/>
    <col min="2" max="2" width="19.42578125" bestFit="1" customWidth="1"/>
    <col min="3" max="3" width="15.5703125" bestFit="1" customWidth="1"/>
    <col min="4" max="4" width="19.7109375" bestFit="1" customWidth="1"/>
    <col min="5" max="5" width="18.85546875" customWidth="1"/>
    <col min="6" max="7" width="15.7109375" customWidth="1"/>
    <col min="9" max="9" width="23.28515625" customWidth="1"/>
  </cols>
  <sheetData>
    <row r="1" spans="1:10" x14ac:dyDescent="0.25">
      <c r="I1" s="49" t="s">
        <v>137</v>
      </c>
      <c r="J1" s="49"/>
    </row>
    <row r="2" spans="1:10" x14ac:dyDescent="0.25">
      <c r="I2" s="14" t="s">
        <v>138</v>
      </c>
    </row>
    <row r="4" spans="1:10" x14ac:dyDescent="0.25">
      <c r="A4" s="50" t="s">
        <v>25</v>
      </c>
      <c r="B4" s="50" t="s">
        <v>26</v>
      </c>
      <c r="C4" s="50" t="s">
        <v>27</v>
      </c>
      <c r="D4" s="50" t="s">
        <v>28</v>
      </c>
      <c r="E4" s="50" t="s">
        <v>29</v>
      </c>
      <c r="F4" s="51" t="s">
        <v>31</v>
      </c>
      <c r="G4" s="50" t="s">
        <v>30</v>
      </c>
    </row>
    <row r="5" spans="1:10" x14ac:dyDescent="0.25">
      <c r="A5" s="52" t="s">
        <v>106</v>
      </c>
      <c r="B5" s="53" t="s">
        <v>37</v>
      </c>
      <c r="C5" s="53" t="s">
        <v>46</v>
      </c>
      <c r="D5" s="53" t="s">
        <v>64</v>
      </c>
      <c r="E5" s="53">
        <v>9054</v>
      </c>
      <c r="F5" s="54">
        <v>57.5</v>
      </c>
      <c r="G5" s="53">
        <f>January!$E5*January!$F5</f>
        <v>520605</v>
      </c>
    </row>
    <row r="6" spans="1:10" x14ac:dyDescent="0.25">
      <c r="A6" s="52" t="s">
        <v>133</v>
      </c>
      <c r="B6" s="53" t="s">
        <v>37</v>
      </c>
      <c r="C6" s="53" t="s">
        <v>52</v>
      </c>
      <c r="D6" s="53" t="s">
        <v>83</v>
      </c>
      <c r="E6" s="53">
        <v>8587</v>
      </c>
      <c r="F6" s="54">
        <v>56.56</v>
      </c>
      <c r="G6" s="53">
        <f>January!$E6*January!$F6</f>
        <v>485680.72000000003</v>
      </c>
    </row>
    <row r="7" spans="1:10" x14ac:dyDescent="0.25">
      <c r="A7" s="52" t="s">
        <v>115</v>
      </c>
      <c r="B7" s="53" t="s">
        <v>33</v>
      </c>
      <c r="C7" s="53" t="s">
        <v>41</v>
      </c>
      <c r="D7" s="53" t="s">
        <v>72</v>
      </c>
      <c r="E7" s="53">
        <v>8103</v>
      </c>
      <c r="F7" s="54">
        <v>45.5</v>
      </c>
      <c r="G7" s="53">
        <f>January!$E7*January!$F7</f>
        <v>368686.5</v>
      </c>
    </row>
    <row r="8" spans="1:10" x14ac:dyDescent="0.25">
      <c r="A8" s="52" t="s">
        <v>113</v>
      </c>
      <c r="B8" s="53" t="s">
        <v>40</v>
      </c>
      <c r="C8" s="53" t="s">
        <v>48</v>
      </c>
      <c r="D8" s="53" t="s">
        <v>71</v>
      </c>
      <c r="E8" s="53">
        <v>9062</v>
      </c>
      <c r="F8" s="54">
        <v>23.99</v>
      </c>
      <c r="G8" s="53">
        <f>January!$E8*January!$F8</f>
        <v>217397.37999999998</v>
      </c>
    </row>
    <row r="9" spans="1:10" x14ac:dyDescent="0.25">
      <c r="A9" s="52" t="s">
        <v>129</v>
      </c>
      <c r="B9" s="53" t="s">
        <v>37</v>
      </c>
      <c r="C9" s="53" t="s">
        <v>75</v>
      </c>
      <c r="D9" s="53" t="s">
        <v>59</v>
      </c>
      <c r="E9" s="53">
        <v>8565</v>
      </c>
      <c r="F9" s="54">
        <v>19.899999999999999</v>
      </c>
      <c r="G9" s="53">
        <f>January!$E9*January!$F9</f>
        <v>170443.5</v>
      </c>
    </row>
    <row r="10" spans="1:10" x14ac:dyDescent="0.25">
      <c r="A10" s="52" t="s">
        <v>100</v>
      </c>
      <c r="B10" s="53" t="s">
        <v>40</v>
      </c>
      <c r="C10" s="53" t="s">
        <v>57</v>
      </c>
      <c r="D10" s="53" t="s">
        <v>58</v>
      </c>
      <c r="E10" s="53">
        <v>6520</v>
      </c>
      <c r="F10" s="54">
        <v>21.5</v>
      </c>
      <c r="G10" s="53">
        <f>January!$E10*January!$F10</f>
        <v>140180</v>
      </c>
    </row>
    <row r="11" spans="1:10" x14ac:dyDescent="0.25">
      <c r="A11" s="52" t="s">
        <v>102</v>
      </c>
      <c r="B11" s="53" t="s">
        <v>33</v>
      </c>
      <c r="C11" s="53" t="s">
        <v>54</v>
      </c>
      <c r="D11" s="53" t="s">
        <v>60</v>
      </c>
      <c r="E11" s="53">
        <v>8475</v>
      </c>
      <c r="F11" s="54">
        <v>12.99</v>
      </c>
      <c r="G11" s="53">
        <f>January!$E11*January!$F11</f>
        <v>110090.25</v>
      </c>
    </row>
    <row r="12" spans="1:10" x14ac:dyDescent="0.25">
      <c r="A12" s="52" t="s">
        <v>103</v>
      </c>
      <c r="B12" s="53" t="s">
        <v>37</v>
      </c>
      <c r="C12" s="53" t="s">
        <v>38</v>
      </c>
      <c r="D12" s="53" t="s">
        <v>61</v>
      </c>
      <c r="E12" s="53">
        <v>2142</v>
      </c>
      <c r="F12" s="54">
        <v>45.99</v>
      </c>
      <c r="G12" s="53">
        <f>January!$E12*January!$F12</f>
        <v>98510.58</v>
      </c>
    </row>
    <row r="13" spans="1:10" x14ac:dyDescent="0.25">
      <c r="A13" s="52" t="s">
        <v>120</v>
      </c>
      <c r="B13" s="53" t="s">
        <v>37</v>
      </c>
      <c r="C13" s="53" t="s">
        <v>151</v>
      </c>
      <c r="D13" s="53" t="s">
        <v>51</v>
      </c>
      <c r="E13" s="53">
        <v>4057</v>
      </c>
      <c r="F13" s="54">
        <v>10.99</v>
      </c>
      <c r="G13" s="53">
        <f>January!$E13*January!$F13</f>
        <v>44586.43</v>
      </c>
    </row>
    <row r="14" spans="1:10" x14ac:dyDescent="0.25">
      <c r="A14" s="52" t="s">
        <v>90</v>
      </c>
      <c r="B14" s="53" t="s">
        <v>37</v>
      </c>
      <c r="C14" s="53" t="s">
        <v>34</v>
      </c>
      <c r="D14" s="53" t="s">
        <v>43</v>
      </c>
      <c r="E14" s="53">
        <v>2014</v>
      </c>
      <c r="F14" s="54">
        <v>14.99</v>
      </c>
      <c r="G14" s="53">
        <f>January!$E14*January!$F14</f>
        <v>30189.86</v>
      </c>
    </row>
  </sheetData>
  <mergeCells count="1">
    <mergeCell ref="I1: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A29-327C-4649-96A0-F2515A029359}">
  <dimension ref="A1:L32"/>
  <sheetViews>
    <sheetView zoomScaleNormal="100" workbookViewId="0">
      <selection activeCell="K13" sqref="K13"/>
    </sheetView>
  </sheetViews>
  <sheetFormatPr defaultRowHeight="15" x14ac:dyDescent="0.25"/>
  <cols>
    <col min="1" max="1" width="17.28515625" bestFit="1" customWidth="1"/>
    <col min="2" max="2" width="9.85546875" bestFit="1" customWidth="1"/>
    <col min="3" max="3" width="7.28515625" bestFit="1" customWidth="1"/>
    <col min="4" max="4" width="9.85546875" bestFit="1" customWidth="1"/>
    <col min="5" max="5" width="12.7109375" customWidth="1"/>
    <col min="6" max="6" width="6.85546875" bestFit="1" customWidth="1"/>
    <col min="7" max="7" width="7.42578125" bestFit="1" customWidth="1"/>
    <col min="8" max="8" width="11.5703125" customWidth="1"/>
    <col min="11" max="11" width="10.28515625" customWidth="1"/>
    <col min="12" max="12" width="12.140625" customWidth="1"/>
  </cols>
  <sheetData>
    <row r="1" spans="1:12" x14ac:dyDescent="0.25">
      <c r="A1" s="55" t="s">
        <v>152</v>
      </c>
      <c r="B1" s="55" t="s">
        <v>153</v>
      </c>
      <c r="C1" s="55" t="s">
        <v>154</v>
      </c>
      <c r="D1" s="55" t="s">
        <v>155</v>
      </c>
      <c r="E1" s="55" t="s">
        <v>156</v>
      </c>
      <c r="F1" s="55" t="s">
        <v>157</v>
      </c>
      <c r="G1" s="55" t="s">
        <v>158</v>
      </c>
      <c r="H1" s="55" t="s">
        <v>159</v>
      </c>
      <c r="K1" t="s">
        <v>160</v>
      </c>
      <c r="L1" t="s">
        <v>157</v>
      </c>
    </row>
    <row r="2" spans="1:12" x14ac:dyDescent="0.25">
      <c r="A2" s="56">
        <v>43763</v>
      </c>
      <c r="B2" s="57">
        <v>50000000</v>
      </c>
      <c r="C2" s="58"/>
      <c r="D2" s="59"/>
      <c r="E2" s="8"/>
      <c r="F2" s="60">
        <f>IF((A2-$A$2)*12/365=0,0,VLOOKUP((A2-$A$2)*12/365,Rates[],2,TRUE)/12)</f>
        <v>0</v>
      </c>
      <c r="G2" s="57">
        <f>IF(C2="-",(B2-D2)*F2,IF(C2="+",B2*F2,B2*F2))</f>
        <v>0</v>
      </c>
      <c r="H2" s="57">
        <f>IF(C2="-",B2+G2-D2,IF(C2="+",B2+G2+D2,B2+G2))</f>
        <v>50000000</v>
      </c>
      <c r="K2">
        <v>1</v>
      </c>
      <c r="L2" s="61">
        <v>4.2999999999999997E-2</v>
      </c>
    </row>
    <row r="3" spans="1:12" x14ac:dyDescent="0.25">
      <c r="A3" s="56">
        <v>43794</v>
      </c>
      <c r="B3" s="57">
        <f>H2</f>
        <v>50000000</v>
      </c>
      <c r="C3" s="58"/>
      <c r="D3" s="59"/>
      <c r="E3" s="8"/>
      <c r="F3" s="60">
        <f>IF((A3-$A$2)*12/365=0,0,VLOOKUP((A3-$A$2)*12/365,Rates[],2,TRUE)/12)</f>
        <v>3.5833333333333329E-3</v>
      </c>
      <c r="G3" s="57">
        <f t="shared" ref="G3:G6" si="0">IF(C3="-",(B3-D3)*F3,IF(C3="+",B3*F3,B3*F3))</f>
        <v>179166.66666666666</v>
      </c>
      <c r="H3" s="57">
        <f t="shared" ref="H3:H6" si="1">IF(C3="-",B3+G3-D3,IF(C3="+",B3+G3+D3,B3+G3))</f>
        <v>50179166.666666664</v>
      </c>
      <c r="K3">
        <v>2</v>
      </c>
      <c r="L3" s="61">
        <v>4.2999999999999997E-2</v>
      </c>
    </row>
    <row r="4" spans="1:12" x14ac:dyDescent="0.25">
      <c r="A4" s="56">
        <v>43824</v>
      </c>
      <c r="B4" s="57">
        <f t="shared" ref="B4:B31" si="2">H3</f>
        <v>50179166.666666664</v>
      </c>
      <c r="C4" s="58"/>
      <c r="D4" s="59"/>
      <c r="E4" s="8"/>
      <c r="F4" s="60">
        <f>IF((A4-$A$2)*12/365=0,0,VLOOKUP((A4-$A$2)*12/365,Rates[],2,TRUE)/12)</f>
        <v>3.5833333333333329E-3</v>
      </c>
      <c r="G4" s="57">
        <f t="shared" si="0"/>
        <v>179808.68055555553</v>
      </c>
      <c r="H4" s="57">
        <f t="shared" si="1"/>
        <v>50358975.347222216</v>
      </c>
      <c r="K4">
        <v>3</v>
      </c>
      <c r="L4" s="61">
        <v>4.8000000000000001E-2</v>
      </c>
    </row>
    <row r="5" spans="1:12" x14ac:dyDescent="0.25">
      <c r="A5" s="56">
        <v>43855</v>
      </c>
      <c r="B5" s="57">
        <f>H4</f>
        <v>50358975.347222216</v>
      </c>
      <c r="C5" s="58" t="s">
        <v>161</v>
      </c>
      <c r="D5" s="62">
        <v>10000000</v>
      </c>
      <c r="E5" s="63">
        <v>43841</v>
      </c>
      <c r="F5" s="60">
        <f>IF((A5-$A$2)*12/365=0,0,VLOOKUP((A5-$A$2)*12/365,Rates[],2,TRUE)/12)</f>
        <v>4.0000000000000001E-3</v>
      </c>
      <c r="G5" s="57">
        <f t="shared" si="0"/>
        <v>161435.90138888886</v>
      </c>
      <c r="H5" s="57">
        <f>IF(C5="-",B5+G5-D5,IF(C5="+",B5+G5+D5,B5+G5))</f>
        <v>40520411.248611107</v>
      </c>
      <c r="K5">
        <v>6</v>
      </c>
      <c r="L5" s="61">
        <v>5.5E-2</v>
      </c>
    </row>
    <row r="6" spans="1:12" x14ac:dyDescent="0.25">
      <c r="A6" s="56">
        <v>43886</v>
      </c>
      <c r="B6" s="57">
        <f>H5</f>
        <v>40520411.248611107</v>
      </c>
      <c r="C6" s="58" t="s">
        <v>162</v>
      </c>
      <c r="D6" s="62">
        <v>10000000</v>
      </c>
      <c r="E6" s="63">
        <v>43877</v>
      </c>
      <c r="F6" s="60">
        <f>IF((A6-$A$2)*12/365=0,0,VLOOKUP((A6-$A$2)*12/365,Rates[],2,TRUE)/12)</f>
        <v>4.0000000000000001E-3</v>
      </c>
      <c r="G6" s="57">
        <f t="shared" si="0"/>
        <v>162081.64499444445</v>
      </c>
      <c r="H6" s="57">
        <f t="shared" si="1"/>
        <v>50682492.893605553</v>
      </c>
      <c r="K6">
        <v>9</v>
      </c>
      <c r="L6" s="61">
        <v>5.2999999999999999E-2</v>
      </c>
    </row>
    <row r="7" spans="1:12" x14ac:dyDescent="0.25">
      <c r="A7" s="56">
        <v>43915</v>
      </c>
      <c r="B7" s="57">
        <f t="shared" si="2"/>
        <v>50682492.893605553</v>
      </c>
      <c r="C7" s="58"/>
      <c r="D7" s="59"/>
      <c r="G7" s="57">
        <f>IF(C7="-",(B7-D7)*F8,IF(C7="+",B7*F8,B7*F8))</f>
        <v>202729.9715744222</v>
      </c>
      <c r="H7" s="57">
        <f t="shared" ref="H7:H31" si="3">(B7+C7+G7)-D7</f>
        <v>50885222.865179978</v>
      </c>
      <c r="K7">
        <v>12</v>
      </c>
      <c r="L7" s="61">
        <v>6.8000000000000005E-2</v>
      </c>
    </row>
    <row r="8" spans="1:12" x14ac:dyDescent="0.25">
      <c r="A8" s="56">
        <v>43946</v>
      </c>
      <c r="B8" s="57">
        <f t="shared" si="2"/>
        <v>50885222.865179978</v>
      </c>
      <c r="C8" s="58"/>
      <c r="D8" s="59"/>
      <c r="E8" s="8"/>
      <c r="F8" s="60">
        <f>IF((A7-$A$2)*12/365=0,0,VLOOKUP((A7-$A$2)*12/365,Rates[],2,TRUE)/12)</f>
        <v>4.0000000000000001E-3</v>
      </c>
      <c r="G8" s="57">
        <f>IF(C8="-",(B8-D8)*F9,IF(C8="+",B8*F9,B8*F9))</f>
        <v>233223.93813207489</v>
      </c>
      <c r="H8" s="57">
        <f t="shared" si="3"/>
        <v>51118446.803312056</v>
      </c>
      <c r="K8">
        <v>24</v>
      </c>
      <c r="L8" s="61">
        <v>6.8000000000000005E-2</v>
      </c>
    </row>
    <row r="9" spans="1:12" x14ac:dyDescent="0.25">
      <c r="A9" s="56">
        <v>43976</v>
      </c>
      <c r="B9" s="57">
        <f t="shared" si="2"/>
        <v>51118446.803312056</v>
      </c>
      <c r="C9" s="58"/>
      <c r="D9" s="59"/>
      <c r="E9" s="8"/>
      <c r="F9" s="60">
        <f>IF((A8-$A$2)*12/365=0,0,VLOOKUP((A8-$A$2)*12/365,Rates[],2,TRUE)/12)</f>
        <v>4.5833333333333334E-3</v>
      </c>
      <c r="G9" s="57">
        <f>IF(C9="-",(B9-D9)*F10,IF(C9="+",B9*F10,B9*F10))</f>
        <v>234292.88118184693</v>
      </c>
      <c r="H9" s="57">
        <f t="shared" si="3"/>
        <v>51352739.684493899</v>
      </c>
      <c r="K9">
        <v>36</v>
      </c>
      <c r="L9" s="61">
        <v>6.8000000000000005E-2</v>
      </c>
    </row>
    <row r="10" spans="1:12" x14ac:dyDescent="0.25">
      <c r="A10" s="56">
        <v>44007</v>
      </c>
      <c r="B10" s="57">
        <f t="shared" si="2"/>
        <v>51352739.684493899</v>
      </c>
      <c r="C10" s="58"/>
      <c r="D10" s="59"/>
      <c r="E10" s="8"/>
      <c r="F10" s="60">
        <f>IF((A9-$A$2)*12/365=0,0,VLOOKUP((A9-$A$2)*12/365,Rates[],2,TRUE)/12)</f>
        <v>4.5833333333333334E-3</v>
      </c>
      <c r="G10" s="57">
        <f>IF(C10="-",(B10-D10)*F11,IF(C10="+",B10*F11,B10*F11))</f>
        <v>235366.72355393038</v>
      </c>
      <c r="H10" s="57">
        <f t="shared" si="3"/>
        <v>51588106.408047833</v>
      </c>
      <c r="K10">
        <v>48</v>
      </c>
      <c r="L10" s="61">
        <v>6.8000000000000005E-2</v>
      </c>
    </row>
    <row r="11" spans="1:12" x14ac:dyDescent="0.25">
      <c r="A11" s="56">
        <v>44037</v>
      </c>
      <c r="B11" s="57">
        <f t="shared" si="2"/>
        <v>51588106.408047833</v>
      </c>
      <c r="C11" s="58"/>
      <c r="D11" s="59"/>
      <c r="E11" s="8"/>
      <c r="F11" s="60">
        <f>IF((A10-$A$2)*12/365=0,0,VLOOKUP((A10-$A$2)*12/365,Rates[],2,TRUE)/12)</f>
        <v>4.5833333333333334E-3</v>
      </c>
      <c r="G11" s="57">
        <f>IF(C11="-",(B11-D11)*F12,IF(C11="+",B11*F12,B11*F12))</f>
        <v>227847.46996887794</v>
      </c>
      <c r="H11" s="57">
        <f t="shared" si="3"/>
        <v>51815953.87801671</v>
      </c>
      <c r="K11">
        <v>60</v>
      </c>
      <c r="L11" s="61">
        <v>6.8000000000000005E-2</v>
      </c>
    </row>
    <row r="12" spans="1:12" x14ac:dyDescent="0.25">
      <c r="A12" s="56">
        <v>44068</v>
      </c>
      <c r="B12" s="57">
        <f t="shared" si="2"/>
        <v>51815953.87801671</v>
      </c>
      <c r="C12" s="58"/>
      <c r="D12" s="59"/>
      <c r="E12" s="8"/>
      <c r="F12" s="60">
        <f>IF((A11-$A$2)*12/365=0,0,VLOOKUP((A11-$A$2)*12/365,Rates[],2,TRUE)/12)</f>
        <v>4.4166666666666668E-3</v>
      </c>
      <c r="G12" s="57">
        <f>IF(C12="-",(B12-D12)*F13,IF(C12="+",B12*F13,B12*F13))</f>
        <v>228853.79629457381</v>
      </c>
      <c r="H12" s="57">
        <f t="shared" si="3"/>
        <v>52044807.674311288</v>
      </c>
    </row>
    <row r="13" spans="1:12" x14ac:dyDescent="0.25">
      <c r="A13" s="56">
        <v>44099</v>
      </c>
      <c r="B13" s="57">
        <f t="shared" si="2"/>
        <v>52044807.674311288</v>
      </c>
      <c r="C13" s="58"/>
      <c r="D13" s="59"/>
      <c r="E13" s="8"/>
      <c r="F13" s="60">
        <f>IF((A12-$A$2)*12/365=0,0,VLOOKUP((A12-$A$2)*12/365,Rates[],2,TRUE)/12)</f>
        <v>4.4166666666666668E-3</v>
      </c>
      <c r="G13" s="57">
        <f>IF(C13="-",(B13-D13)*F14,IF(C13="+",B13*F14,B13*F14))</f>
        <v>229864.56722820821</v>
      </c>
      <c r="H13" s="57">
        <f t="shared" si="3"/>
        <v>52274672.241539493</v>
      </c>
    </row>
    <row r="14" spans="1:12" x14ac:dyDescent="0.25">
      <c r="A14" s="56">
        <v>44129</v>
      </c>
      <c r="B14" s="57">
        <f t="shared" si="2"/>
        <v>52274672.241539493</v>
      </c>
      <c r="C14" s="58"/>
      <c r="D14" s="59"/>
      <c r="E14" s="8"/>
      <c r="F14" s="60">
        <f>IF((A13-$A$2)*12/365=0,0,VLOOKUP((A13-$A$2)*12/365,Rates[],2,TRUE)/12)</f>
        <v>4.4166666666666668E-3</v>
      </c>
      <c r="G14" s="57">
        <f>IF(C14="-",(B14-D14)*F15,IF(C14="+",B14*F15,B14*F15))</f>
        <v>296223.14270205714</v>
      </c>
      <c r="H14" s="57">
        <f t="shared" si="3"/>
        <v>52570895.384241551</v>
      </c>
    </row>
    <row r="15" spans="1:12" x14ac:dyDescent="0.25">
      <c r="A15" s="56">
        <v>44160</v>
      </c>
      <c r="B15" s="57">
        <f t="shared" si="2"/>
        <v>52570895.384241551</v>
      </c>
      <c r="C15" s="58"/>
      <c r="D15" s="59"/>
      <c r="E15" s="8"/>
      <c r="F15" s="60">
        <f>IF((A14-$A$2)*12/365=0,0,VLOOKUP((A14-$A$2)*12/365,Rates[],2,TRUE)/12)</f>
        <v>5.6666666666666671E-3</v>
      </c>
      <c r="G15" s="57">
        <f>IF(C15="-",(B15-D15)*F16,IF(C15="+",B15*F16,B15*F16))</f>
        <v>297901.74051070213</v>
      </c>
      <c r="H15" s="57">
        <f t="shared" si="3"/>
        <v>52868797.124752253</v>
      </c>
    </row>
    <row r="16" spans="1:12" x14ac:dyDescent="0.25">
      <c r="A16" s="56">
        <v>44190</v>
      </c>
      <c r="B16" s="57">
        <f t="shared" si="2"/>
        <v>52868797.124752253</v>
      </c>
      <c r="C16" s="58"/>
      <c r="D16" s="59"/>
      <c r="E16" s="8"/>
      <c r="F16" s="60">
        <f>IF((A15-$A$2)*12/365=0,0,VLOOKUP((A15-$A$2)*12/365,Rates[],2,TRUE)/12)</f>
        <v>5.6666666666666671E-3</v>
      </c>
      <c r="G16" s="57">
        <f>IF(C16="-",(B16-D16)*F17,IF(C16="+",B16*F17,B16*F17))</f>
        <v>299589.85037359613</v>
      </c>
      <c r="H16" s="57">
        <f t="shared" si="3"/>
        <v>53168386.975125849</v>
      </c>
    </row>
    <row r="17" spans="1:8" x14ac:dyDescent="0.25">
      <c r="A17" s="56">
        <v>44221</v>
      </c>
      <c r="B17" s="57">
        <f t="shared" si="2"/>
        <v>53168386.975125849</v>
      </c>
      <c r="C17" s="58"/>
      <c r="D17" s="59"/>
      <c r="E17" s="8"/>
      <c r="F17" s="60">
        <f>IF((A16-$A$2)*12/365=0,0,VLOOKUP((A16-$A$2)*12/365,Rates[],2,TRUE)/12)</f>
        <v>5.6666666666666671E-3</v>
      </c>
      <c r="G17" s="57">
        <f>IF(C17="-",(B17-D17)*F18,IF(C17="+",B17*F18,B17*F18))</f>
        <v>301287.52619237982</v>
      </c>
      <c r="H17" s="57">
        <f t="shared" si="3"/>
        <v>53469674.501318231</v>
      </c>
    </row>
    <row r="18" spans="1:8" x14ac:dyDescent="0.25">
      <c r="A18" s="56">
        <v>44252</v>
      </c>
      <c r="B18" s="57">
        <f t="shared" si="2"/>
        <v>53469674.501318231</v>
      </c>
      <c r="C18" s="58"/>
      <c r="D18" s="59"/>
      <c r="E18" s="8"/>
      <c r="F18" s="60">
        <f>IF((A17-$A$2)*12/365=0,0,VLOOKUP((A17-$A$2)*12/365,Rates[],2,TRUE)/12)</f>
        <v>5.6666666666666671E-3</v>
      </c>
      <c r="G18" s="57">
        <f>IF(C18="-",(B18-D18)*F19,IF(C18="+",B18*F19,B18*F19))</f>
        <v>302994.82217413664</v>
      </c>
      <c r="H18" s="57">
        <f t="shared" si="3"/>
        <v>53772669.323492371</v>
      </c>
    </row>
    <row r="19" spans="1:8" x14ac:dyDescent="0.25">
      <c r="A19" s="56">
        <v>44280</v>
      </c>
      <c r="B19" s="57">
        <f t="shared" si="2"/>
        <v>53772669.323492371</v>
      </c>
      <c r="C19" s="58"/>
      <c r="D19" s="59"/>
      <c r="E19" s="8"/>
      <c r="F19" s="60">
        <f>IF((A18-$A$2)*12/365=0,0,VLOOKUP((A18-$A$2)*12/365,Rates[],2,TRUE)/12)</f>
        <v>5.6666666666666671E-3</v>
      </c>
      <c r="G19" s="57">
        <f>IF(C19="-",(B19-D19)*F20,IF(C19="+",B19*F20,B19*F20))</f>
        <v>304711.79283312347</v>
      </c>
      <c r="H19" s="57">
        <f t="shared" si="3"/>
        <v>54077381.116325498</v>
      </c>
    </row>
    <row r="20" spans="1:8" x14ac:dyDescent="0.25">
      <c r="A20" s="56">
        <v>44311</v>
      </c>
      <c r="B20" s="57">
        <f t="shared" si="2"/>
        <v>54077381.116325498</v>
      </c>
      <c r="C20" s="58"/>
      <c r="D20" s="59"/>
      <c r="E20" s="8"/>
      <c r="F20" s="60">
        <f>IF((A19-$A$2)*12/365=0,0,VLOOKUP((A19-$A$2)*12/365,Rates[],2,TRUE)/12)</f>
        <v>5.6666666666666671E-3</v>
      </c>
      <c r="G20" s="57">
        <f>IF(C20="-",(B20-D20)*F21,IF(C20="+",B20*F21,B20*F21))</f>
        <v>306438.49299251119</v>
      </c>
      <c r="H20" s="57">
        <f t="shared" si="3"/>
        <v>54383819.609318011</v>
      </c>
    </row>
    <row r="21" spans="1:8" x14ac:dyDescent="0.25">
      <c r="A21" s="56">
        <v>44341</v>
      </c>
      <c r="B21" s="57">
        <f t="shared" si="2"/>
        <v>54383819.609318011</v>
      </c>
      <c r="C21" s="58"/>
      <c r="D21" s="59"/>
      <c r="E21" s="8"/>
      <c r="F21" s="60">
        <f>IF((A20-$A$2)*12/365=0,0,VLOOKUP((A20-$A$2)*12/365,Rates[],2,TRUE)/12)</f>
        <v>5.6666666666666671E-3</v>
      </c>
      <c r="G21" s="57">
        <f>IF(C21="-",(B21-D21)*F22,IF(C21="+",B21*F22,B21*F22))</f>
        <v>308174.97778613539</v>
      </c>
      <c r="H21" s="57">
        <f t="shared" si="3"/>
        <v>54691994.587104149</v>
      </c>
    </row>
    <row r="22" spans="1:8" x14ac:dyDescent="0.25">
      <c r="A22" s="56">
        <v>44372</v>
      </c>
      <c r="B22" s="57">
        <f t="shared" si="2"/>
        <v>54691994.587104149</v>
      </c>
      <c r="C22" s="58"/>
      <c r="D22" s="59"/>
      <c r="E22" s="8"/>
      <c r="F22" s="60">
        <f>IF((A21-$A$2)*12/365=0,0,VLOOKUP((A21-$A$2)*12/365,Rates[],2,TRUE)/12)</f>
        <v>5.6666666666666671E-3</v>
      </c>
      <c r="G22" s="57">
        <f>IF(C22="-",(B22-D22)*F23,IF(C22="+",B22*F23,B22*F23))</f>
        <v>309921.30266025686</v>
      </c>
      <c r="H22" s="57">
        <f t="shared" si="3"/>
        <v>55001915.889764406</v>
      </c>
    </row>
    <row r="23" spans="1:8" x14ac:dyDescent="0.25">
      <c r="A23" s="56">
        <v>44402</v>
      </c>
      <c r="B23" s="57">
        <f t="shared" si="2"/>
        <v>55001915.889764406</v>
      </c>
      <c r="C23" s="58"/>
      <c r="D23" s="59"/>
      <c r="E23" s="8"/>
      <c r="F23" s="60">
        <f>IF((A22-$A$2)*12/365=0,0,VLOOKUP((A22-$A$2)*12/365,Rates[],2,TRUE)/12)</f>
        <v>5.6666666666666671E-3</v>
      </c>
      <c r="G23" s="57">
        <f>IF(C23="-",(B23-D23)*F24,IF(C23="+",B23*F24,B23*F24))</f>
        <v>311677.52337533166</v>
      </c>
      <c r="H23" s="57">
        <f t="shared" si="3"/>
        <v>55313593.413139738</v>
      </c>
    </row>
    <row r="24" spans="1:8" x14ac:dyDescent="0.25">
      <c r="A24" s="56">
        <v>44433</v>
      </c>
      <c r="B24" s="57">
        <f t="shared" si="2"/>
        <v>55313593.413139738</v>
      </c>
      <c r="C24" s="58"/>
      <c r="D24" s="59"/>
      <c r="E24" s="8"/>
      <c r="F24" s="60">
        <f>IF((A23-$A$2)*12/365=0,0,VLOOKUP((A23-$A$2)*12/365,Rates[],2,TRUE)/12)</f>
        <v>5.6666666666666671E-3</v>
      </c>
      <c r="G24" s="57">
        <f>IF(C24="-",(B24-D24)*F25,IF(C24="+",B24*F25,B24*F25))</f>
        <v>313443.69600779185</v>
      </c>
      <c r="H24" s="57">
        <f t="shared" si="3"/>
        <v>55627037.109147526</v>
      </c>
    </row>
    <row r="25" spans="1:8" x14ac:dyDescent="0.25">
      <c r="A25" s="56">
        <v>44464</v>
      </c>
      <c r="B25" s="57">
        <f t="shared" si="2"/>
        <v>55627037.109147526</v>
      </c>
      <c r="C25" s="58"/>
      <c r="D25" s="59"/>
      <c r="E25" s="8"/>
      <c r="F25" s="60">
        <f>IF((A24-$A$2)*12/365=0,0,VLOOKUP((A24-$A$2)*12/365,Rates[],2,TRUE)/12)</f>
        <v>5.6666666666666671E-3</v>
      </c>
      <c r="G25" s="57">
        <f>IF(C25="-",(B25-D25)*F26,IF(C25="+",B25*F26,B25*F26))</f>
        <v>315219.87695183599</v>
      </c>
      <c r="H25" s="57">
        <f t="shared" si="3"/>
        <v>55942256.986099362</v>
      </c>
    </row>
    <row r="26" spans="1:8" x14ac:dyDescent="0.25">
      <c r="A26" s="56">
        <v>44494</v>
      </c>
      <c r="B26" s="57">
        <f t="shared" si="2"/>
        <v>55942256.986099362</v>
      </c>
      <c r="C26" s="58"/>
      <c r="D26" s="59"/>
      <c r="E26" s="8"/>
      <c r="F26" s="60">
        <f>IF((A25-$A$2)*12/365=0,0,VLOOKUP((A25-$A$2)*12/365,Rates[],2,TRUE)/12)</f>
        <v>5.6666666666666671E-3</v>
      </c>
      <c r="G26" s="57">
        <f>IF(C26="-",(B26-D26)*F27,IF(C26="+",B26*F27,B26*F27))</f>
        <v>317006.12292122975</v>
      </c>
      <c r="H26" s="57">
        <f t="shared" si="3"/>
        <v>56259263.109020591</v>
      </c>
    </row>
    <row r="27" spans="1:8" x14ac:dyDescent="0.25">
      <c r="A27" s="56">
        <v>44525</v>
      </c>
      <c r="B27" s="57">
        <f t="shared" si="2"/>
        <v>56259263.109020591</v>
      </c>
      <c r="C27" s="58"/>
      <c r="D27" s="59"/>
      <c r="E27" s="8"/>
      <c r="F27" s="60">
        <f>IF((A26-$A$2)*12/365=0,0,VLOOKUP((A26-$A$2)*12/365,Rates[],2,TRUE)/12)</f>
        <v>5.6666666666666671E-3</v>
      </c>
      <c r="G27" s="57">
        <f>IF(C27="-",(B27-D27)*F28,IF(C27="+",B27*F28,B27*F28))</f>
        <v>318802.49095111672</v>
      </c>
      <c r="H27" s="57">
        <f t="shared" si="3"/>
        <v>56578065.599971704</v>
      </c>
    </row>
    <row r="28" spans="1:8" x14ac:dyDescent="0.25">
      <c r="A28" s="56">
        <v>44555</v>
      </c>
      <c r="B28" s="57">
        <f t="shared" si="2"/>
        <v>56578065.599971704</v>
      </c>
      <c r="C28" s="58"/>
      <c r="D28" s="59"/>
      <c r="E28" s="8"/>
      <c r="F28" s="60">
        <f>IF((A27-$A$2)*12/365=0,0,VLOOKUP((A27-$A$2)*12/365,Rates[],2,TRUE)/12)</f>
        <v>5.6666666666666671E-3</v>
      </c>
      <c r="G28" s="57">
        <f>IF(C28="-",(B28-D28)*F29,IF(C28="+",B28*F29,B28*F29))</f>
        <v>320609.03839983966</v>
      </c>
      <c r="H28" s="57">
        <f t="shared" si="3"/>
        <v>56898674.638371542</v>
      </c>
    </row>
    <row r="29" spans="1:8" x14ac:dyDescent="0.25">
      <c r="A29" s="56">
        <v>44586</v>
      </c>
      <c r="B29" s="57">
        <f t="shared" si="2"/>
        <v>56898674.638371542</v>
      </c>
      <c r="C29" s="58"/>
      <c r="D29" s="59"/>
      <c r="E29" s="8"/>
      <c r="F29" s="60">
        <f>IF((A28-$A$2)*12/365=0,0,VLOOKUP((A28-$A$2)*12/365,Rates[],2,TRUE)/12)</f>
        <v>5.6666666666666671E-3</v>
      </c>
      <c r="G29" s="57">
        <f>IF(C29="-",(B29-D29)*F30,IF(C29="+",B29*F30,B29*F30))</f>
        <v>322425.82295077207</v>
      </c>
      <c r="H29" s="57">
        <f t="shared" si="3"/>
        <v>57221100.461322315</v>
      </c>
    </row>
    <row r="30" spans="1:8" x14ac:dyDescent="0.25">
      <c r="A30" s="56">
        <v>44617</v>
      </c>
      <c r="B30" s="57">
        <f t="shared" si="2"/>
        <v>57221100.461322315</v>
      </c>
      <c r="C30" s="58"/>
      <c r="D30" s="59"/>
      <c r="E30" s="8"/>
      <c r="F30" s="60">
        <f>IF((A29-$A$2)*12/365=0,0,VLOOKUP((A29-$A$2)*12/365,Rates[],2,TRUE)/12)</f>
        <v>5.6666666666666671E-3</v>
      </c>
      <c r="G30" s="57">
        <f>IF(C30="-",(B30-D30)*F31,IF(C30="+",B30*F31,B30*F31))</f>
        <v>324252.9026141598</v>
      </c>
      <c r="H30" s="57">
        <f t="shared" si="3"/>
        <v>57545353.363936476</v>
      </c>
    </row>
    <row r="31" spans="1:8" x14ac:dyDescent="0.25">
      <c r="A31" s="56">
        <v>44645</v>
      </c>
      <c r="B31" s="57">
        <f t="shared" si="2"/>
        <v>57545353.363936476</v>
      </c>
      <c r="C31" s="58"/>
      <c r="D31" s="59"/>
      <c r="E31" s="8"/>
      <c r="F31" s="60">
        <f>IF((A30-$A$2)*12/365=0,0,VLOOKUP((A30-$A$2)*12/365,Rates[],2,TRUE)/12)</f>
        <v>5.6666666666666671E-3</v>
      </c>
      <c r="G31" s="57">
        <f>IF(C31="-",(B31-D31)*F32,IF(C31="+",B31*F32,B31*F32))</f>
        <v>326090.33572897338</v>
      </c>
      <c r="H31" s="57">
        <f t="shared" si="3"/>
        <v>57871443.69966545</v>
      </c>
    </row>
    <row r="32" spans="1:8" x14ac:dyDescent="0.25">
      <c r="E32" s="8"/>
      <c r="F32" s="60">
        <f>IF((A31-$A$2)*12/365=0,0,VLOOKUP((A31-$A$2)*12/365,Rates[],2,TRUE)/12)</f>
        <v>5.6666666666666671E-3</v>
      </c>
    </row>
  </sheetData>
  <conditionalFormatting sqref="A2:H6 A7:D31 G7:H31">
    <cfRule type="expression" dxfId="5" priority="1">
      <formula>$C2="+"</formula>
    </cfRule>
    <cfRule type="expression" dxfId="4" priority="2">
      <formula>$C2="-"</formula>
    </cfRule>
    <cfRule type="expression" dxfId="3" priority="3">
      <formula>$A2&lt;=TODAY()</formula>
    </cfRule>
  </conditionalFormatting>
  <conditionalFormatting sqref="E8:F32">
    <cfRule type="expression" dxfId="2" priority="4">
      <formula>$C7="+"</formula>
    </cfRule>
    <cfRule type="expression" dxfId="1" priority="5">
      <formula>$C7="-"</formula>
    </cfRule>
    <cfRule type="expression" dxfId="0" priority="6">
      <formula>$A7&lt;=TODAY()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B7C4-D101-42F1-A852-F580813EFB52}">
  <dimension ref="A1:C7"/>
  <sheetViews>
    <sheetView tabSelected="1" zoomScaleNormal="100" workbookViewId="0">
      <selection activeCell="D7" sqref="D7"/>
    </sheetView>
  </sheetViews>
  <sheetFormatPr defaultColWidth="8.85546875" defaultRowHeight="15" x14ac:dyDescent="0.25"/>
  <cols>
    <col min="1" max="1" width="14.5703125" customWidth="1"/>
    <col min="2" max="2" width="14" customWidth="1"/>
    <col min="3" max="13" width="14.5703125" customWidth="1"/>
  </cols>
  <sheetData>
    <row r="1" spans="1:3" x14ac:dyDescent="0.25">
      <c r="A1" s="3" t="s">
        <v>163</v>
      </c>
    </row>
    <row r="2" spans="1:3" x14ac:dyDescent="0.25">
      <c r="A2" t="s">
        <v>164</v>
      </c>
    </row>
    <row r="3" spans="1:3" x14ac:dyDescent="0.25">
      <c r="A3" s="64" t="s">
        <v>20</v>
      </c>
      <c r="B3" s="64" t="s">
        <v>165</v>
      </c>
      <c r="C3" s="64" t="s">
        <v>166</v>
      </c>
    </row>
    <row r="4" spans="1:3" x14ac:dyDescent="0.25">
      <c r="A4" s="65" t="s">
        <v>21</v>
      </c>
      <c r="B4" s="65">
        <v>1447</v>
      </c>
      <c r="C4" s="65">
        <v>2025</v>
      </c>
    </row>
    <row r="5" spans="1:3" x14ac:dyDescent="0.25">
      <c r="A5" s="65" t="s">
        <v>22</v>
      </c>
      <c r="B5" s="65">
        <v>2004</v>
      </c>
      <c r="C5" s="65">
        <v>2024</v>
      </c>
    </row>
    <row r="6" spans="1:3" x14ac:dyDescent="0.25">
      <c r="A6" s="65" t="s">
        <v>23</v>
      </c>
      <c r="B6" s="65">
        <v>2042</v>
      </c>
      <c r="C6" s="65">
        <v>2020</v>
      </c>
    </row>
    <row r="7" spans="1:3" x14ac:dyDescent="0.25">
      <c r="A7" s="65" t="s">
        <v>24</v>
      </c>
      <c r="B7" s="65">
        <v>1503</v>
      </c>
      <c r="C7" s="65">
        <v>2010</v>
      </c>
    </row>
  </sheetData>
  <conditionalFormatting sqref="B4: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V W l s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V W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p b F r E F Z r l m Q E A A B Q D A A A T A B w A R m 9 y b X V s Y X M v U 2 V j d G l v b j E u b S C i G A A o o B Q A A A A A A A A A A A A A A A A A A A A A A A A A A A B 1 k t 9 q 2 z A U x q 8 X y D s c v J s E P F O H d t A V X 3 R 2 S 3 K R t E M O Z d R j K P Z Z o i J L Q X 9 C Q u g L 9 L p v l B f b 8 R x o t 3 j S h c 7 5 f t I n n Y M s l k 5 o B a x d 4 6 t + r 9 + z K 2 6 w A u Y X T t C U a C E B i a 7 f A x p M e 1 M i K a n d R J k u f Y 3 K D W 6 F x C j V y l F i B 0 H 6 p Z h b N L Y Y 3 w N b k 7 n B 4 k 5 h Z s Q G 4 R N 8 5 f V C a 2 D l S m t Z j M 5 G 5 y T S c l G M I k j H 8 + + H l x l M D 6 + z Y n r H C M S X f 4 K b b Y m y T e + N f i J b i O E f 8 O 7 V k d u 6 Y B g + Z i h F L R y a J P g Q h J B q 6 W t l k 3 g U w o 0 q d S X U k p I L S r 9 5 7 Z C 5 n c T k L Y x m W u G P Y d i W / z G g q 2 t i F Y y R V 1 R j Q L 3 I + Y I 2 H s l R H 7 S d C u H x q F 9 L y U o u u b G J M / 6 9 Z b r i a k m O + W 6 N b 3 a 5 4 c r + 0 q Z u X 9 x A O + i 4 P 9 z v g x S N E 2 t t H E w y q n G i 3 O f z q D n x H M I + Y F 5 V f H e q T 3 W 3 n n u 0 n e A B K / U f l K + 8 6 S a 3 R n T q j D t v O k n G h d z B 9 Q Y N X + I p J s V R D A 6 3 7 u j U f N K J a p r F m 4 9 8 s u N n / J f 0 P O z 3 h O p s / 9 V v U E s B A i 0 A F A A C A A g A V W l s W k t A w O O k A A A A 9 g A A A B I A A A A A A A A A A A A A A A A A A A A A A E N v b m Z p Z y 9 Q Y W N r Y W d l L n h t b F B L A Q I t A B Q A A g A I A F V p b F o P y u m r p A A A A O k A A A A T A A A A A A A A A A A A A A A A A P A A A A B b Q 2 9 u d G V u d F 9 U e X B l c 1 0 u e G 1 s U E s B A i 0 A F A A C A A g A V W l s W s Q V m u W Z A Q A A F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A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l Z D A 4 Y 2 Q t O G J k N i 0 0 N T Z l L W I w N m M t M T V h Z T Y 4 Z j B m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Y 6 M T A 6 M z Q u O T Y 3 N T c 4 N V o i I C 8 + P E V u d H J 5 I F R 5 c G U 9 I k Z p b G x D b 2 x 1 b W 5 U e X B l c y I g V m F s d W U 9 I n N B d 0 1 E Q X d N R E F 3 T U R C Z 1 l H I i A v P j x F b n R y e S B U e X B l P S J G a W x s Q 2 9 s d W 1 u T m F t Z X M i I F Z h b H V l P S J z W y Z x d W 9 0 O 0 N l c n R p c G 9 y d C B J R C Z x d W 9 0 O y w m c X V v d D t T d W 5 k Y X k m c X V v d D s s J n F 1 b 3 Q 7 T W 9 u Z G F 5 J n F 1 b 3 Q 7 L C Z x d W 9 0 O 1 R 1 Z X N k Y X k m c X V v d D s s J n F 1 b 3 Q 7 V 2 V k b m V z Z G F 5 J n F 1 b 3 Q 7 L C Z x d W 9 0 O 1 R o d X J z Z G F 5 J n F 1 b 3 Q 7 L C Z x d W 9 0 O 0 Z y a W R h e S Z x d W 9 0 O y w m c X V v d D t T Y X R 1 c m R h e S Z x d W 9 0 O y w m c X V v d D t E Y W l s e S B B d m V y Y W d l J n F 1 b 3 Q 7 L C Z x d W 9 0 O 0 N v b H V t b j E m c X V v d D s s J n F 1 b 3 Q 7 U 2 F s Z X M g S W 5 m b 3 J t Y X R p b 2 4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d G l 0 a X R s Z X M v Q X V 0 b 1 J l b W 9 2 Z W R D b 2 x 1 b W 5 z M S 5 7 Q 2 V y d G l w b 3 J 0 I E l E L D B 9 J n F 1 b 3 Q 7 L C Z x d W 9 0 O 1 N l Y 3 R p b 2 4 x L 1 N 1 Y n R p d G l 0 b G V z L 0 F 1 d G 9 S Z W 1 v d m V k Q 2 9 s d W 1 u c z E u e 1 N 1 b m R h e S w x f S Z x d W 9 0 O y w m c X V v d D t T Z W N 0 a W 9 u M S 9 T d W J 0 a X R p d G x l c y 9 B d X R v U m V t b 3 Z l Z E N v b H V t b n M x L n t N b 2 5 k Y X k s M n 0 m c X V v d D s s J n F 1 b 3 Q 7 U 2 V j d G l v b j E v U 3 V i d G l 0 a X R s Z X M v Q X V 0 b 1 J l b W 9 2 Z W R D b 2 x 1 b W 5 z M S 5 7 V H V l c 2 R h e S w z f S Z x d W 9 0 O y w m c X V v d D t T Z W N 0 a W 9 u M S 9 T d W J 0 a X R p d G x l c y 9 B d X R v U m V t b 3 Z l Z E N v b H V t b n M x L n t X Z W R u Z X N k Y X k s N H 0 m c X V v d D s s J n F 1 b 3 Q 7 U 2 V j d G l v b j E v U 3 V i d G l 0 a X R s Z X M v Q X V 0 b 1 J l b W 9 2 Z W R D b 2 x 1 b W 5 z M S 5 7 V G h 1 c n N k Y X k s N X 0 m c X V v d D s s J n F 1 b 3 Q 7 U 2 V j d G l v b j E v U 3 V i d G l 0 a X R s Z X M v Q X V 0 b 1 J l b W 9 2 Z W R D b 2 x 1 b W 5 z M S 5 7 R n J p Z G F 5 L D Z 9 J n F 1 b 3 Q 7 L C Z x d W 9 0 O 1 N l Y 3 R p b 2 4 x L 1 N 1 Y n R p d G l 0 b G V z L 0 F 1 d G 9 S Z W 1 v d m V k Q 2 9 s d W 1 u c z E u e 1 N h d H V y Z G F 5 L D d 9 J n F 1 b 3 Q 7 L C Z x d W 9 0 O 1 N l Y 3 R p b 2 4 x L 1 N 1 Y n R p d G l 0 b G V z L 0 F 1 d G 9 S Z W 1 v d m V k Q 2 9 s d W 1 u c z E u e 0 R h a W x 5 I E F 2 Z X J h Z 2 U s O H 0 m c X V v d D s s J n F 1 b 3 Q 7 U 2 V j d G l v b j E v U 3 V i d G l 0 a X R s Z X M v Q X V 0 b 1 J l b W 9 2 Z W R D b 2 x 1 b W 5 z M S 5 7 Q 2 9 s d W 1 u M S w 5 f S Z x d W 9 0 O y w m c X V v d D t T Z W N 0 a W 9 u M S 9 T d W J 0 a X R p d G x l c y 9 B d X R v U m V t b 3 Z l Z E N v b H V t b n M x L n t T Y W x l c y B J b m Z v c m 1 h d G l v b i w x M H 0 m c X V v d D s s J n F 1 b 3 Q 7 U 2 V j d G l v b j E v U 3 V i d G l 0 a X R s Z X M v Q X V 0 b 1 J l b W 9 2 Z W R D b 2 x 1 b W 5 z M S 5 7 X z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J 0 a X R p d G x l c y 9 B d X R v U m V t b 3 Z l Z E N v b H V t b n M x L n t D Z X J 0 a X B v c n Q g S U Q s M H 0 m c X V v d D s s J n F 1 b 3 Q 7 U 2 V j d G l v b j E v U 3 V i d G l 0 a X R s Z X M v Q X V 0 b 1 J l b W 9 2 Z W R D b 2 x 1 b W 5 z M S 5 7 U 3 V u Z G F 5 L D F 9 J n F 1 b 3 Q 7 L C Z x d W 9 0 O 1 N l Y 3 R p b 2 4 x L 1 N 1 Y n R p d G l 0 b G V z L 0 F 1 d G 9 S Z W 1 v d m V k Q 2 9 s d W 1 u c z E u e 0 1 v b m R h e S w y f S Z x d W 9 0 O y w m c X V v d D t T Z W N 0 a W 9 u M S 9 T d W J 0 a X R p d G x l c y 9 B d X R v U m V t b 3 Z l Z E N v b H V t b n M x L n t U d W V z Z G F 5 L D N 9 J n F 1 b 3 Q 7 L C Z x d W 9 0 O 1 N l Y 3 R p b 2 4 x L 1 N 1 Y n R p d G l 0 b G V z L 0 F 1 d G 9 S Z W 1 v d m V k Q 2 9 s d W 1 u c z E u e 1 d l Z G 5 l c 2 R h e S w 0 f S Z x d W 9 0 O y w m c X V v d D t T Z W N 0 a W 9 u M S 9 T d W J 0 a X R p d G x l c y 9 B d X R v U m V t b 3 Z l Z E N v b H V t b n M x L n t U a H V y c 2 R h e S w 1 f S Z x d W 9 0 O y w m c X V v d D t T Z W N 0 a W 9 u M S 9 T d W J 0 a X R p d G x l c y 9 B d X R v U m V t b 3 Z l Z E N v b H V t b n M x L n t G c m l k Y X k s N n 0 m c X V v d D s s J n F 1 b 3 Q 7 U 2 V j d G l v b j E v U 3 V i d G l 0 a X R s Z X M v Q X V 0 b 1 J l b W 9 2 Z W R D b 2 x 1 b W 5 z M S 5 7 U 2 F 0 d X J k Y X k s N 3 0 m c X V v d D s s J n F 1 b 3 Q 7 U 2 V j d G l v b j E v U 3 V i d G l 0 a X R s Z X M v Q X V 0 b 1 J l b W 9 2 Z W R D b 2 x 1 b W 5 z M S 5 7 R G F p b H k g Q X Z l c m F n Z S w 4 f S Z x d W 9 0 O y w m c X V v d D t T Z W N 0 a W 9 u M S 9 T d W J 0 a X R p d G x l c y 9 B d X R v U m V t b 3 Z l Z E N v b H V t b n M x L n t D b 2 x 1 b W 4 x L D l 9 J n F 1 b 3 Q 7 L C Z x d W 9 0 O 1 N l Y 3 R p b 2 4 x L 1 N 1 Y n R p d G l 0 b G V z L 0 F 1 d G 9 S Z W 1 v d m V k Q 2 9 s d W 1 u c z E u e 1 N h b G V z I E l u Z m 9 y b W F 0 a W 9 u L D E w f S Z x d W 9 0 O y w m c X V v d D t T Z W N 0 a W 9 u M S 9 T d W J 0 a X R p d G x l c y 9 B d X R v U m V t b 3 Z l Z E N v b H V t b n M x L n t f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n R p d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K r w r 3 m z J E p q y g C x 2 v d E Q A A A A A A g A A A A A A E G Y A A A A B A A A g A A A A L q w r G 3 8 f u t W H J y A P G j p A M 2 U k y l q L Q 3 Z H p O 6 0 d J g F m r w A A A A A D o A A A A A C A A A g A A A A w a h 9 r 4 b Z r K x b 6 S d M 6 r x f Q 5 / K m n b 8 w 5 j q n z I I 8 b X 6 M W d Q A A A A Z j 0 t r 6 h n r M M s b I p 9 V X m p 2 X s N K W q U s z D T H C Y n c n 6 9 R Q d 9 k T S T K g v s 9 j w l 5 f i x I z c G v x i E H s H D V y y w / 8 E Y 2 w j n 8 u J 8 2 V v + N 8 j C S o u 0 p D O z e h l A A A A A G f C J + f 2 f b K N 8 H o k S x o c B K X 7 g 4 k N x f a O L A z t C 1 p l 2 n g k e T H h g j B 0 W 7 S y 8 2 T G S j m f I 7 K n X Y x y 2 z W e p T b h 3 K Z 9 / a w = = < / D a t a M a s h u p > 
</file>

<file path=customXml/itemProps1.xml><?xml version="1.0" encoding="utf-8"?>
<ds:datastoreItem xmlns:ds="http://schemas.openxmlformats.org/officeDocument/2006/customXml" ds:itemID="{606E87F3-2414-4AF4-AAF4-5F46ACA82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Enrollment</vt:lpstr>
      <vt:lpstr>Subtititles</vt:lpstr>
      <vt:lpstr>Summary</vt:lpstr>
      <vt:lpstr>Sales by Exam</vt:lpstr>
      <vt:lpstr>Instructional Hours</vt:lpstr>
      <vt:lpstr>January</vt:lpstr>
      <vt:lpstr>Quote</vt:lpstr>
      <vt:lpstr>Summary </vt:lpstr>
      <vt:lpstr>Prices</vt:lpstr>
      <vt:lpstr>'Instructional Hours'!SUPPLIER_NAME</vt:lpstr>
      <vt:lpstr>January!SUPPLIER_NAME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2025-04-10T09:14:56Z</dcterms:created>
  <dcterms:modified xsi:type="dcterms:W3CDTF">2025-04-10T09:15:20Z</dcterms:modified>
</cp:coreProperties>
</file>