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120" activeTab="8"/>
  </bookViews>
  <sheets>
    <sheet name="Bai1" sheetId="1" r:id="rId1"/>
    <sheet name="Bai2" sheetId="2" r:id="rId2"/>
    <sheet name="Bai3" sheetId="3" r:id="rId3"/>
    <sheet name="Bai4" sheetId="4" r:id="rId4"/>
    <sheet name="Bai5" sheetId="5" r:id="rId5"/>
    <sheet name="Bai6" sheetId="6" r:id="rId6"/>
    <sheet name="Bai7" sheetId="7" r:id="rId7"/>
    <sheet name="Bai8" sheetId="8" r:id="rId8"/>
    <sheet name="Bai9"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<sst xmlns="http://schemas.openxmlformats.org/spreadsheetml/2006/main" count="167" uniqueCount="110">
  <si>
    <t>Dự án 1</t>
  </si>
  <si>
    <t>r= 0.17</t>
  </si>
  <si>
    <t>Đơn vị tính: triệu đồng</t>
  </si>
  <si>
    <t>Năm(t)</t>
  </si>
  <si>
    <t>Đầu tư(C)</t>
  </si>
  <si>
    <t>Lợi nhuận(B)</t>
  </si>
  <si>
    <t>PV(B)</t>
  </si>
  <si>
    <t>PV(C)</t>
  </si>
  <si>
    <t>NPV(tổng)</t>
  </si>
  <si>
    <t>PI</t>
  </si>
  <si>
    <t>1 triệu đầu tư (hiện tại) sinh thêm ~0.695 triệu lợi nhuận ròng (sau chiết khấu).</t>
  </si>
  <si>
    <t>Dự án 2</t>
  </si>
  <si>
    <t>Năm</t>
  </si>
  <si>
    <t>1 triệu đầu tư (hiện tại) sinh thêm ~2.143 triệu lợi nhuận ròng (sau chiết khấu).</t>
  </si>
  <si>
    <t>Nếu tiêu chí tối đa hóa giá trị tuyệt đối cho chủ đầu tư (không giới hạn vốn, chọn duy nhất 1 dự án): Chọn Dự án 1, vì NPV(1) = 398.484 &gt; NPV(2) = 292.544 — dự án 1 tăng nhiều giá trị tuyệt đối hơn.
Nếu có hạn chế vốn (ngân sách nhỏ, phải chọn dự án cho mỗi đơn vị vốn bỏ ra): dùng PI hoặc NPV trên mỗi đơn vị vốn. Theo đó Dự án 2 có PI cao hơn (3.143) và NPV/đơn vị vốn ≈ 2.143, nghĩa là hiệu quả vốn bỏ ra của Dự án 2 cao hơn — nếu  muốn lợi nhuận trên mỗi đồng đầu tư lớn nhất, chọn Dự án 2.</t>
  </si>
  <si>
    <t>Dự án A</t>
  </si>
  <si>
    <t>r= 0.18</t>
  </si>
  <si>
    <t>IRR</t>
  </si>
  <si>
    <t>Nếu chỉ dựa trên thông tin tài chính, nên chọn Dự án B vì có NPV, PI, IRR cao hơn và thời gian hoàn vốn nhanh hơn</t>
  </si>
  <si>
    <t>Dòng vào(B)</t>
  </si>
  <si>
    <t>Dòng ra(C)</t>
  </si>
  <si>
    <t>NPV</t>
  </si>
  <si>
    <t>CF</t>
  </si>
  <si>
    <t>DF</t>
  </si>
  <si>
    <t>DBS</t>
  </si>
  <si>
    <t>PV(CF)</t>
  </si>
  <si>
    <t>Cumulative</t>
  </si>
  <si>
    <t>Dự án B</t>
  </si>
  <si>
    <t>Dòng vào</t>
  </si>
  <si>
    <t>Dòng ra</t>
  </si>
  <si>
    <r>
      <rPr>
        <b/>
        <sz val="11"/>
        <color theme="1"/>
        <rFont val="Calibri"/>
        <charset val="134"/>
        <scheme val="minor"/>
      </rPr>
      <t>Dự án A</t>
    </r>
    <r>
      <rPr>
        <sz val="11"/>
        <color theme="1"/>
        <rFont val="Calibri"/>
        <charset val="134"/>
        <scheme val="minor"/>
      </rPr>
      <t>:</t>
    </r>
  </si>
  <si>
    <t>Dvt: $</t>
  </si>
  <si>
    <t>Dvt: Năm</t>
  </si>
  <si>
    <t>Chi phí đầu tư ban đầu:</t>
  </si>
  <si>
    <t>Payback Period</t>
  </si>
  <si>
    <t xml:space="preserve">Dòng tiền ròng hằng năm: </t>
  </si>
  <si>
    <r>
      <rPr>
        <b/>
        <sz val="11"/>
        <color theme="1"/>
        <rFont val="Calibri"/>
        <charset val="134"/>
        <scheme val="minor"/>
      </rPr>
      <t>Dự án B</t>
    </r>
    <r>
      <rPr>
        <sz val="11"/>
        <color theme="1"/>
        <rFont val="Calibri"/>
        <charset val="134"/>
        <scheme val="minor"/>
      </rPr>
      <t>:</t>
    </r>
  </si>
  <si>
    <t xml:space="preserve">Chi phí đầu tư ban đầu: </t>
  </si>
  <si>
    <t>Dự án A hoàn vốn trong 3.75 năm, nhanh hơn dự án B (4 năm).
Vì công ty rất quan tâm đến dòng tiền và mong muốn thu hồi vốn sớm, nên Dự án A tốt hơn theo tiêu chí thời gian hoàn vốn.</t>
  </si>
  <si>
    <t>5.000$</t>
  </si>
  <si>
    <t>PV</t>
  </si>
  <si>
    <t xml:space="preserve">Dòng tiền hằng năm: </t>
  </si>
  <si>
    <t>1.000$</t>
  </si>
  <si>
    <t>Cộng dồn từng năm</t>
  </si>
  <si>
    <t xml:space="preserve">Tỷ lệ chiết khấu: </t>
  </si>
  <si>
    <t>Sau 7 năm vẫn chưa thu hồi đủ vốn (mới được ~4868).
Đến năm thứ 8 mới vượt qua 5,000.
=&gt; Thời gian hoàn vốn chiết khấu ≈ 8 năm.</t>
  </si>
  <si>
    <t>Cộng dồn tiền PV</t>
  </si>
  <si>
    <t>Năm thứ 5 PV trở nên dương =&gt; Thu hồi vốn được ở năm thứ 5</t>
  </si>
  <si>
    <t>r = 0.17</t>
  </si>
  <si>
    <t>DVT: triệu đồng</t>
  </si>
  <si>
    <t>t= 3</t>
  </si>
  <si>
    <t>Khoản 100 vào năm 2 → quy về năm 3:</t>
  </si>
  <si>
    <t>100×(1+0.17)^(3−2)=100×1.17=117.00</t>
  </si>
  <si>
    <t>Khoản 300 vào năm 5 → quy về năm 3 (chiết khấu 2 năm):</t>
  </si>
  <si>
    <t>300×(1+0.17)^(3−5)=(1.17)2300​≈219.154</t>
  </si>
  <si>
    <t>Tổng phải trả vào năm 3:</t>
  </si>
  <si>
    <t>117.00+219.154≈336.15</t>
  </si>
  <si>
    <t>Ban đầu</t>
  </si>
  <si>
    <t>Tiêu chí</t>
  </si>
  <si>
    <t>Nhà tài trợ mạnh</t>
  </si>
  <si>
    <t>Hỗ trợ chiến lược kinh doanh</t>
  </si>
  <si>
    <t>Tính cấp thiết</t>
  </si>
  <si>
    <t>10% doanh số từ sản phẩm mới</t>
  </si>
  <si>
    <t>Cạnh tranh</t>
  </si>
  <si>
    <t>Lấp đầy khoảng trống thị trường</t>
  </si>
  <si>
    <t>Tổng trọng số</t>
  </si>
  <si>
    <t>Tổng điểm</t>
  </si>
  <si>
    <t>Trọng số</t>
  </si>
  <si>
    <t>9×2+5×5+2×4+0×3+2×1+5×3=18+25+8+0+2+15=68</t>
  </si>
  <si>
    <t>2×2+6×5+2×4+0×3+5×1+1×3=4+30+8+0+5+3=50</t>
  </si>
  <si>
    <t>Dự án 3</t>
  </si>
  <si>
    <t>6×2+8×5+2×4+2×3+6×1=12+40+8+6+6=72</t>
  </si>
  <si>
    <t>Dự án 4</t>
  </si>
  <si>
    <t>1×2+1×5+5×4+10×3+5×1=2+5+20+30+5=62</t>
  </si>
  <si>
    <t>Dự án 5</t>
  </si>
  <si>
    <t>3×2+10×5+9×4+1×3+8×1+0×3=6+50+36+3+8+0=103</t>
  </si>
  <si>
    <t xml:space="preserve">Tính cấp </t>
  </si>
  <si>
    <t xml:space="preserve">Cao nhất : dự án 5  </t>
  </si>
  <si>
    <t>Thấp nhấtL dự án 2</t>
  </si>
  <si>
    <t xml:space="preserve">doanh từ sản số </t>
  </si>
  <si>
    <t xml:space="preserve">phẩm </t>
  </si>
  <si>
    <t>Khi trọng số “Nhà tài trợ mạnh” thay đổi từ 2 → 5</t>
  </si>
  <si>
    <t>9×5+5×5+2×4+0×3+2×1+5×3=45+25+8+0+2+15=95</t>
  </si>
  <si>
    <t>2×5+6×5+2×4+0×3+5×1+1×3=10+30+8+0+5+3=56</t>
  </si>
  <si>
    <t>6×5+8×5+2×4+2×3+6×1=30+40+8+6+6=90</t>
  </si>
  <si>
    <t>1×5+1×5+5×4+10×3+5×1=5+5+20+30+5=65</t>
  </si>
  <si>
    <t>3×5+10×5+9×4+1×3+8×1+0×3=15+50+36+3+8+0=112</t>
  </si>
  <si>
    <t>trọng số</t>
  </si>
  <si>
    <t>Top 3</t>
  </si>
  <si>
    <t>Dự án 5 = 112
Dự án 1 = 95
Dự án 3 = 90</t>
  </si>
  <si>
    <t>c. Vì sao trọng số quan trọng?
Trọng số phản ánh mức độ ưu tiên chiến lược của công ty. Một tiêu chí được gán trọng số cao hơn có nghĩa là yếu tố đó quan trọng hơn trong việc đạt mục tiêu chiến lược.
Nếu thay đổi trọng số, kết quả xếp hạng dự án có thể thay đổi → giúp công ty lựa chọn dự án phù hợp với định hướng phát triển.
Như trong ví dụ này, khi “Nhà tài trợ mạnh” được coi trọng hơn (trọng số 5 thay vì 2), các dự án có điểm cao ở tiêu chí này (như Dự án 1 và 3) được ưu tiên hơn.</t>
  </si>
  <si>
    <r>
      <rPr>
        <sz val="11"/>
        <color theme="1"/>
        <rFont val="Calibri"/>
        <charset val="134"/>
        <scheme val="minor"/>
      </rPr>
      <t xml:space="preserve">Giá bán ban đầu: </t>
    </r>
    <r>
      <rPr>
        <b/>
        <sz val="11"/>
        <color theme="1"/>
        <rFont val="Calibri"/>
        <charset val="134"/>
        <scheme val="minor"/>
      </rPr>
      <t>200 triệu đồng</t>
    </r>
    <r>
      <rPr>
        <sz val="11"/>
        <color theme="1"/>
        <rFont val="Calibri"/>
        <charset val="134"/>
        <scheme val="minor"/>
      </rPr>
      <t xml:space="preserve"> (trả ngay).</t>
    </r>
  </si>
  <si>
    <r>
      <rPr>
        <sz val="11"/>
        <color theme="1"/>
        <rFont val="Calibri"/>
        <charset val="134"/>
        <scheme val="minor"/>
      </rPr>
      <t xml:space="preserve">Trả góp: </t>
    </r>
    <r>
      <rPr>
        <b/>
        <sz val="11"/>
        <color theme="1"/>
        <rFont val="Calibri"/>
        <charset val="134"/>
        <scheme val="minor"/>
      </rPr>
      <t>25 triệu/tháng trong 12 tháng</t>
    </r>
    <r>
      <rPr>
        <sz val="11"/>
        <color theme="1"/>
        <rFont val="Calibri"/>
        <charset val="134"/>
        <scheme val="minor"/>
      </rPr>
      <t>, lãi suất i=1.5%i = 1.5\%i=1.5%/tháng.</t>
    </r>
  </si>
  <si>
    <r>
      <rPr>
        <sz val="11"/>
        <color theme="1"/>
        <rFont val="Calibri"/>
        <charset val="134"/>
        <scheme val="minor"/>
      </rPr>
      <t xml:space="preserve">Muốn trả </t>
    </r>
    <r>
      <rPr>
        <b/>
        <sz val="11"/>
        <color theme="1"/>
        <rFont val="Calibri"/>
        <charset val="134"/>
        <scheme val="minor"/>
      </rPr>
      <t>ngay một lần</t>
    </r>
    <r>
      <rPr>
        <sz val="11"/>
        <color theme="1"/>
        <rFont val="Calibri"/>
        <charset val="134"/>
        <scheme val="minor"/>
      </rPr>
      <t xml:space="preserve">, ta phải tính </t>
    </r>
    <r>
      <rPr>
        <b/>
        <sz val="11"/>
        <color theme="1"/>
        <rFont val="Calibri"/>
        <charset val="134"/>
        <scheme val="minor"/>
      </rPr>
      <t>giá trị hiện tại</t>
    </r>
    <r>
      <rPr>
        <sz val="11"/>
        <color theme="1"/>
        <rFont val="Calibri"/>
        <charset val="134"/>
        <scheme val="minor"/>
      </rPr>
      <t xml:space="preserve"> của chuỗi trả góp rồi cộng với 200.</t>
    </r>
  </si>
  <si>
    <t>PMT= 25tr</t>
  </si>
  <si>
    <t>t= 0.015</t>
  </si>
  <si>
    <t>n=12</t>
  </si>
  <si>
    <t>PV= (25×(1−(1+0.015)^−12))/0.015​= 272.33 triệu</t>
  </si>
  <si>
    <t>Tổng=200+272.33≈472.33  triệu </t>
  </si>
  <si>
    <t>dvt: triệu đồng</t>
  </si>
  <si>
    <t>Nội dung</t>
  </si>
  <si>
    <t>Giá trị</t>
  </si>
  <si>
    <t>Vay ban đầu</t>
  </si>
  <si>
    <t>Lãi suất (r)</t>
  </si>
  <si>
    <t>Số năm đã trả</t>
  </si>
  <si>
    <t>Khoản trả mỗi năm</t>
  </si>
  <si>
    <t>Số năm còn lại</t>
  </si>
  <si>
    <t>Số tiền còn nợ</t>
  </si>
  <si>
    <t>Quy về cuối năm 7</t>
  </si>
  <si>
    <t>Khoản trả 5 năm tiếp theo</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</si>
</sst>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8" formatCode="&quot;$&quot;#,##0.00_);[Red]\(&quot;$&quot;#,##0.0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134"/>
      <scheme val="minor"/>
    </font>
    <font>
      <b/>
      <sz val="11"/>
      <color theme="1"/>
      <name val="Calibri"/>
      <charset val="134"/>
      <scheme val="minor"/>
    </font>
    <font>
      <b/>
      <sz val="12"/>
      <color rgb="FFFFFFFF"/>
      <name val="TimesNewRomanPS-BoldMT"/>
      <charset val="134"/>
    </font>
    <font>
      <sz val="12"/>
      <color theme="1"/>
      <name val="TimesNewRomanPS-BoldMT"/>
      <charset val="134"/>
    </font>
    <font>
      <sz val="11"/>
      <color rgb="FF000000"/>
      <name val="Calibri"/>
      <charset val="134"/>
      <scheme val="minor"/>
    </font>
    <font>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4" tint="0.399975585192419"/>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2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9" fontId="0" fillId="0" borderId="0" xfId="0" applyNumberFormat="1" applyAlignment="1">
      <alignment vertical="center" wrapText="1"/>
    </xf>
    <xf numFmtId="8" fontId="0" fillId="0" borderId="0" xfId="0" applyNumberFormat="1"/>
    <xf numFmtId="2" fontId="0" fillId="0" borderId="0" xfId="0" applyNumberFormat="1"/>
    <xf numFmtId="0" fontId="2" fillId="0" borderId="0" xfId="0" applyFont="1"/>
    <xf numFmtId="0" fontId="3" fillId="0" borderId="0" xfId="0" applyFont="1"/>
    <xf numFmtId="0" fontId="0" fillId="0" borderId="0" xfId="0" applyAlignment="1">
      <alignment vertical="top"/>
    </xf>
    <xf numFmtId="9" fontId="2" fillId="0" borderId="0" xfId="0" applyNumberFormat="1" applyFont="1"/>
    <xf numFmtId="0" fontId="3" fillId="0" borderId="0" xfId="0" applyFont="1" applyAlignment="1">
      <alignment vertical="top"/>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0" fillId="2" borderId="0" xfId="0" applyFill="1" applyAlignment="1">
      <alignment horizontal="right"/>
    </xf>
    <xf numFmtId="0" fontId="0" fillId="0" borderId="0" xfId="0" applyAlignment="1">
      <alignment horizontal="center" vertical="top"/>
    </xf>
    <xf numFmtId="0" fontId="0" fillId="3" borderId="0" xfId="0" applyFill="1" applyAlignment="1"/>
    <xf numFmtId="0" fontId="4" fillId="0" borderId="0" xfId="0" applyFont="1"/>
    <xf numFmtId="9" fontId="0" fillId="0" borderId="0" xfId="0" applyNumberFormat="1"/>
    <xf numFmtId="0" fontId="1" fillId="0" borderId="0" xfId="0" applyFont="1"/>
    <xf numFmtId="0" fontId="0" fillId="0" borderId="0" xfId="0" applyAlignment="1">
      <alignment horizontal="left" vertical="center" inden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zoomScale="85" zoomScaleNormal="85" workbookViewId="0">
      <selection activeCell="K31" sqref="K31"/>
    </sheetView>
  </sheetViews>
  <sheetFormatPr defaultColWidth="9" defaultRowHeight="14.4"/>
  <cols>
    <col min="1" max="1" width="21" customWidth="1"/>
    <col min="11" max="11" width="67.5555555555556" customWidth="1"/>
  </cols>
  <sheetData>
    <row r="1" spans="1:8">
      <c r="A1" t="s">
        <v>0</v>
      </c>
      <c r="H1" t="s">
        <v>1</v>
      </c>
    </row>
    <row r="3" spans="1:7">
      <c r="A3" s="14" t="s">
        <v>2</v>
      </c>
      <c r="B3" s="14"/>
      <c r="C3" s="14"/>
      <c r="D3" s="14"/>
      <c r="E3" s="14"/>
      <c r="F3" s="14"/>
      <c r="G3" s="14"/>
    </row>
    <row r="4" spans="1:7">
      <c r="A4" t="s">
        <v>3</v>
      </c>
      <c r="B4">
        <v>0</v>
      </c>
      <c r="C4">
        <f>B4+1</f>
        <v>1</v>
      </c>
      <c r="D4">
        <f t="shared" ref="D4:G4" si="0">C4+1</f>
        <v>2</v>
      </c>
      <c r="E4">
        <f t="shared" si="0"/>
        <v>3</v>
      </c>
      <c r="F4">
        <f t="shared" si="0"/>
        <v>4</v>
      </c>
      <c r="G4">
        <f t="shared" si="0"/>
        <v>5</v>
      </c>
    </row>
    <row r="5" spans="1:7">
      <c r="A5" t="s">
        <v>4</v>
      </c>
      <c r="B5">
        <v>500</v>
      </c>
      <c r="C5">
        <v>0</v>
      </c>
      <c r="D5">
        <v>100</v>
      </c>
      <c r="E5">
        <v>0</v>
      </c>
      <c r="F5">
        <v>0</v>
      </c>
      <c r="G5">
        <v>0</v>
      </c>
    </row>
    <row r="6" spans="1:7">
      <c r="A6" t="s">
        <v>5</v>
      </c>
      <c r="C6">
        <v>250</v>
      </c>
      <c r="D6">
        <v>350</v>
      </c>
      <c r="E6">
        <v>450</v>
      </c>
      <c r="F6">
        <v>500</v>
      </c>
      <c r="G6">
        <v>-100</v>
      </c>
    </row>
    <row r="7" spans="1:7">
      <c r="A7" t="s">
        <v>6</v>
      </c>
      <c r="B7">
        <f>B6/(1+0.17)^B4</f>
        <v>0</v>
      </c>
      <c r="C7">
        <f t="shared" ref="C7:G7" si="1">C6/(1+0.17)^C4</f>
        <v>213.675213675214</v>
      </c>
      <c r="D7">
        <f t="shared" si="1"/>
        <v>255.67974285923</v>
      </c>
      <c r="E7">
        <f t="shared" si="1"/>
        <v>280.966750394758</v>
      </c>
      <c r="F7">
        <f t="shared" si="1"/>
        <v>266.82502411658</v>
      </c>
      <c r="G7">
        <f t="shared" si="1"/>
        <v>-45.6111152336034</v>
      </c>
    </row>
    <row r="8" spans="1:7">
      <c r="A8" t="s">
        <v>7</v>
      </c>
      <c r="B8">
        <f>B5/(1+0.17)^B4</f>
        <v>500</v>
      </c>
      <c r="C8">
        <f t="shared" ref="C8:G8" si="2">C5/(1+0.17)^C4</f>
        <v>0</v>
      </c>
      <c r="D8">
        <f t="shared" si="2"/>
        <v>73.0513551026372</v>
      </c>
      <c r="E8">
        <f t="shared" si="2"/>
        <v>0</v>
      </c>
      <c r="F8">
        <f t="shared" si="2"/>
        <v>0</v>
      </c>
      <c r="G8">
        <f t="shared" si="2"/>
        <v>0</v>
      </c>
    </row>
    <row r="9" spans="9:10">
      <c r="I9" t="s">
        <v>8</v>
      </c>
      <c r="J9">
        <f>SUM(B7:I7)-SUM(B8:I8)</f>
        <v>398.484260709541</v>
      </c>
    </row>
    <row r="10" spans="9:11">
      <c r="I10" t="s">
        <v>9</v>
      </c>
      <c r="J10">
        <f>SUM(B7:G7)/SUM(B8:G8)</f>
        <v>1.69537268721434</v>
      </c>
      <c r="K10" t="s">
        <v>10</v>
      </c>
    </row>
    <row r="12" spans="1:1">
      <c r="A12" t="s">
        <v>11</v>
      </c>
    </row>
    <row r="13" spans="1:7">
      <c r="A13" s="14" t="s">
        <v>2</v>
      </c>
      <c r="B13" s="14"/>
      <c r="C13" s="14"/>
      <c r="D13" s="14"/>
      <c r="E13" s="14"/>
      <c r="F13" s="14"/>
      <c r="G13" s="14"/>
    </row>
    <row r="14" spans="1:7">
      <c r="A14" t="s">
        <v>12</v>
      </c>
      <c r="B14">
        <v>0</v>
      </c>
      <c r="C14">
        <f>B14+1</f>
        <v>1</v>
      </c>
      <c r="D14">
        <f t="shared" ref="D14:G14" si="3">C14+1</f>
        <v>2</v>
      </c>
      <c r="E14">
        <f t="shared" si="3"/>
        <v>3</v>
      </c>
      <c r="F14">
        <f t="shared" si="3"/>
        <v>4</v>
      </c>
      <c r="G14">
        <f t="shared" si="3"/>
        <v>5</v>
      </c>
    </row>
    <row r="15" spans="1:7">
      <c r="A15" t="s">
        <v>4</v>
      </c>
      <c r="B15">
        <v>100</v>
      </c>
      <c r="C15">
        <v>0</v>
      </c>
      <c r="D15">
        <v>50</v>
      </c>
      <c r="E15">
        <v>0</v>
      </c>
      <c r="F15">
        <v>0</v>
      </c>
      <c r="G15">
        <v>0</v>
      </c>
    </row>
    <row r="16" spans="1:7">
      <c r="A16" t="s">
        <v>5</v>
      </c>
      <c r="C16">
        <v>-100</v>
      </c>
      <c r="D16">
        <v>200</v>
      </c>
      <c r="E16">
        <v>200</v>
      </c>
      <c r="F16">
        <v>200</v>
      </c>
      <c r="G16">
        <v>300</v>
      </c>
    </row>
    <row r="17" spans="1:7">
      <c r="A17" t="s">
        <v>6</v>
      </c>
      <c r="B17">
        <f>B16/(1+0.17)^B14</f>
        <v>0</v>
      </c>
      <c r="C17">
        <f t="shared" ref="C17" si="4">C16/(1+0.17)^C14</f>
        <v>-85.4700854700855</v>
      </c>
      <c r="D17">
        <f t="shared" ref="D17" si="5">D16/(1+0.17)^D14</f>
        <v>146.102710205274</v>
      </c>
      <c r="E17">
        <f t="shared" ref="E17" si="6">E16/(1+0.17)^E14</f>
        <v>124.874111286559</v>
      </c>
      <c r="F17">
        <f t="shared" ref="F17" si="7">F16/(1+0.17)^F14</f>
        <v>106.730009646632</v>
      </c>
      <c r="G17">
        <f t="shared" ref="G17" si="8">G16/(1+0.17)^G14</f>
        <v>136.83334570081</v>
      </c>
    </row>
    <row r="18" spans="1:10">
      <c r="A18" t="s">
        <v>7</v>
      </c>
      <c r="B18">
        <f>B15/(1+0.17)^B14</f>
        <v>100</v>
      </c>
      <c r="C18">
        <f t="shared" ref="C18:G18" si="9">C15/(1+0.17)^C14</f>
        <v>0</v>
      </c>
      <c r="D18">
        <f t="shared" si="9"/>
        <v>36.5256775513186</v>
      </c>
      <c r="E18">
        <f t="shared" si="9"/>
        <v>0</v>
      </c>
      <c r="F18">
        <f t="shared" si="9"/>
        <v>0</v>
      </c>
      <c r="G18">
        <f t="shared" si="9"/>
        <v>0</v>
      </c>
      <c r="I18" t="s">
        <v>8</v>
      </c>
      <c r="J18">
        <f>SUM(B17:G17)-SUM(B18:G18)</f>
        <v>292.544413817871</v>
      </c>
    </row>
    <row r="19" spans="9:11">
      <c r="I19" t="s">
        <v>9</v>
      </c>
      <c r="J19">
        <f>SUM(B17:G17)/SUM(B18:G18)</f>
        <v>3.14277943215412</v>
      </c>
      <c r="K19" t="s">
        <v>13</v>
      </c>
    </row>
    <row r="21" spans="1:7">
      <c r="A21" s="23" t="s">
        <v>14</v>
      </c>
      <c r="B21" s="24"/>
      <c r="C21" s="24"/>
      <c r="D21" s="24"/>
      <c r="E21" s="24"/>
      <c r="F21" s="24"/>
      <c r="G21" s="24"/>
    </row>
    <row r="22" spans="1:7">
      <c r="A22" s="24"/>
      <c r="B22" s="24"/>
      <c r="C22" s="24"/>
      <c r="D22" s="24"/>
      <c r="E22" s="24"/>
      <c r="F22" s="24"/>
      <c r="G22" s="24"/>
    </row>
    <row r="23" spans="1:7">
      <c r="A23" s="24"/>
      <c r="B23" s="24"/>
      <c r="C23" s="24"/>
      <c r="D23" s="24"/>
      <c r="E23" s="24"/>
      <c r="F23" s="24"/>
      <c r="G23" s="24"/>
    </row>
    <row r="24" spans="1:7">
      <c r="A24" s="24"/>
      <c r="B24" s="24"/>
      <c r="C24" s="24"/>
      <c r="D24" s="24"/>
      <c r="E24" s="24"/>
      <c r="F24" s="24"/>
      <c r="G24" s="24"/>
    </row>
    <row r="25" spans="1:7">
      <c r="A25" s="24"/>
      <c r="B25" s="24"/>
      <c r="C25" s="24"/>
      <c r="D25" s="24"/>
      <c r="E25" s="24"/>
      <c r="F25" s="24"/>
      <c r="G25" s="24"/>
    </row>
    <row r="26" spans="1:7">
      <c r="A26" s="24"/>
      <c r="B26" s="24"/>
      <c r="C26" s="24"/>
      <c r="D26" s="24"/>
      <c r="E26" s="24"/>
      <c r="F26" s="24"/>
      <c r="G26" s="24"/>
    </row>
    <row r="27" spans="1:7">
      <c r="A27" s="24"/>
      <c r="B27" s="24"/>
      <c r="C27" s="24"/>
      <c r="D27" s="24"/>
      <c r="E27" s="24"/>
      <c r="F27" s="24"/>
      <c r="G27" s="24"/>
    </row>
    <row r="28" spans="1:7">
      <c r="A28" s="24"/>
      <c r="B28" s="24"/>
      <c r="C28" s="24"/>
      <c r="D28" s="24"/>
      <c r="E28" s="24"/>
      <c r="F28" s="24"/>
      <c r="G28" s="24"/>
    </row>
    <row r="29" spans="1:7">
      <c r="A29" s="24"/>
      <c r="B29" s="24"/>
      <c r="C29" s="24"/>
      <c r="D29" s="24"/>
      <c r="E29" s="24"/>
      <c r="F29" s="24"/>
      <c r="G29" s="24"/>
    </row>
  </sheetData>
  <mergeCells count="3">
    <mergeCell ref="A3:G3"/>
    <mergeCell ref="A13:G13"/>
    <mergeCell ref="A21:G29"/>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6"/>
  <sheetViews>
    <sheetView workbookViewId="0">
      <selection activeCell="S16" sqref="S16"/>
    </sheetView>
  </sheetViews>
  <sheetFormatPr defaultColWidth="9" defaultRowHeight="14.4"/>
  <cols>
    <col min="1" max="1" width="11.1111111111111" customWidth="1"/>
  </cols>
  <sheetData>
    <row r="1" spans="1:8">
      <c r="A1" t="s">
        <v>15</v>
      </c>
      <c r="H1" t="s">
        <v>16</v>
      </c>
    </row>
    <row r="3" spans="1:9">
      <c r="A3" s="14" t="s">
        <v>2</v>
      </c>
      <c r="B3" s="14"/>
      <c r="C3" s="14"/>
      <c r="D3" s="14"/>
      <c r="E3" s="14"/>
      <c r="F3" s="14"/>
      <c r="G3" s="14"/>
      <c r="H3" s="14"/>
      <c r="I3" s="14"/>
    </row>
    <row r="4" spans="1:20">
      <c r="A4" t="s">
        <v>3</v>
      </c>
      <c r="B4">
        <v>0</v>
      </c>
      <c r="C4">
        <f>B4+1</f>
        <v>1</v>
      </c>
      <c r="D4">
        <f t="shared" ref="D4:G4" si="0">C4+1</f>
        <v>2</v>
      </c>
      <c r="E4">
        <f t="shared" si="0"/>
        <v>3</v>
      </c>
      <c r="F4">
        <f t="shared" si="0"/>
        <v>4</v>
      </c>
      <c r="G4">
        <f t="shared" si="0"/>
        <v>5</v>
      </c>
      <c r="H4">
        <f t="shared" ref="H4" si="1">G4+1</f>
        <v>6</v>
      </c>
      <c r="I4">
        <f t="shared" ref="I4" si="2">H4+1</f>
        <v>7</v>
      </c>
      <c r="K4" t="s">
        <v>17</v>
      </c>
      <c r="L4" s="18">
        <f>IRR(B9:I9)</f>
        <v>0.27688388884648</v>
      </c>
      <c r="N4" s="12" t="s">
        <v>18</v>
      </c>
      <c r="O4" s="13"/>
      <c r="P4" s="13"/>
      <c r="Q4" s="13"/>
      <c r="R4" s="13"/>
      <c r="S4" s="13"/>
      <c r="T4" s="13"/>
    </row>
    <row r="5" spans="1:20">
      <c r="A5" t="s">
        <v>19</v>
      </c>
      <c r="B5">
        <v>0</v>
      </c>
      <c r="C5">
        <v>0</v>
      </c>
      <c r="D5">
        <v>150</v>
      </c>
      <c r="E5">
        <v>220</v>
      </c>
      <c r="F5">
        <v>215</v>
      </c>
      <c r="G5">
        <v>205</v>
      </c>
      <c r="H5">
        <v>197</v>
      </c>
      <c r="I5">
        <v>100</v>
      </c>
      <c r="N5" s="13"/>
      <c r="O5" s="13"/>
      <c r="P5" s="13"/>
      <c r="Q5" s="13"/>
      <c r="R5" s="13"/>
      <c r="S5" s="13"/>
      <c r="T5" s="13"/>
    </row>
    <row r="6" spans="1:20">
      <c r="A6" t="s">
        <v>20</v>
      </c>
      <c r="B6">
        <v>225</v>
      </c>
      <c r="C6">
        <v>190</v>
      </c>
      <c r="D6">
        <v>0</v>
      </c>
      <c r="E6">
        <v>30</v>
      </c>
      <c r="F6">
        <v>0</v>
      </c>
      <c r="G6">
        <v>30</v>
      </c>
      <c r="H6">
        <v>0</v>
      </c>
      <c r="I6">
        <v>30</v>
      </c>
      <c r="N6" s="13"/>
      <c r="O6" s="13"/>
      <c r="P6" s="13"/>
      <c r="Q6" s="13"/>
      <c r="R6" s="13"/>
      <c r="S6" s="13"/>
      <c r="T6" s="13"/>
    </row>
    <row r="7" spans="1:20">
      <c r="A7" t="s">
        <v>6</v>
      </c>
      <c r="B7">
        <f>B5/(1+0.18)^B4</f>
        <v>0</v>
      </c>
      <c r="C7">
        <f t="shared" ref="C7:I7" si="3">C5/(1+0.18)^C4</f>
        <v>0</v>
      </c>
      <c r="D7">
        <f t="shared" si="3"/>
        <v>107.727664464234</v>
      </c>
      <c r="E7">
        <f t="shared" si="3"/>
        <v>133.898791989444</v>
      </c>
      <c r="F7">
        <f t="shared" si="3"/>
        <v>110.894608157667</v>
      </c>
      <c r="G7">
        <f t="shared" si="3"/>
        <v>89.607389327244</v>
      </c>
      <c r="H7">
        <f t="shared" si="3"/>
        <v>72.9750132181359</v>
      </c>
      <c r="I7">
        <f t="shared" si="3"/>
        <v>31.3925033201996</v>
      </c>
      <c r="K7" t="s">
        <v>21</v>
      </c>
      <c r="L7">
        <f>SUM(B7:I7)-SUM(B8:I8)</f>
        <v>119.68906766103</v>
      </c>
      <c r="N7" s="13"/>
      <c r="O7" s="13"/>
      <c r="P7" s="13"/>
      <c r="Q7" s="13"/>
      <c r="R7" s="13"/>
      <c r="S7" s="13"/>
      <c r="T7" s="13"/>
    </row>
    <row r="8" spans="1:20">
      <c r="A8" t="s">
        <v>7</v>
      </c>
      <c r="B8">
        <f>B6/(1+0.18)^B4</f>
        <v>225</v>
      </c>
      <c r="C8">
        <f t="shared" ref="C8:I8" si="4">C6/(1+0.18)^C4</f>
        <v>161.016949152542</v>
      </c>
      <c r="D8">
        <f t="shared" si="4"/>
        <v>0</v>
      </c>
      <c r="E8">
        <f t="shared" si="4"/>
        <v>18.2589261803787</v>
      </c>
      <c r="F8">
        <f t="shared" si="4"/>
        <v>0</v>
      </c>
      <c r="G8">
        <f t="shared" si="4"/>
        <v>13.1132764869138</v>
      </c>
      <c r="H8">
        <f t="shared" si="4"/>
        <v>0</v>
      </c>
      <c r="I8">
        <f t="shared" si="4"/>
        <v>9.41775099605987</v>
      </c>
      <c r="K8" t="s">
        <v>9</v>
      </c>
      <c r="L8">
        <f>SUM(B7:I7)/SUM(B8:I8)</f>
        <v>1.28042908132781</v>
      </c>
      <c r="N8" s="13"/>
      <c r="O8" s="13"/>
      <c r="P8" s="13"/>
      <c r="Q8" s="13"/>
      <c r="R8" s="13"/>
      <c r="S8" s="13"/>
      <c r="T8" s="13"/>
    </row>
    <row r="9" spans="1:20">
      <c r="A9" t="s">
        <v>22</v>
      </c>
      <c r="B9">
        <f>B5-B6</f>
        <v>-225</v>
      </c>
      <c r="C9">
        <f t="shared" ref="C9:I9" si="5">C5-C6</f>
        <v>-190</v>
      </c>
      <c r="D9">
        <f t="shared" si="5"/>
        <v>150</v>
      </c>
      <c r="E9">
        <f t="shared" si="5"/>
        <v>190</v>
      </c>
      <c r="F9">
        <f t="shared" si="5"/>
        <v>215</v>
      </c>
      <c r="G9">
        <f t="shared" si="5"/>
        <v>175</v>
      </c>
      <c r="H9">
        <f t="shared" si="5"/>
        <v>197</v>
      </c>
      <c r="I9">
        <f t="shared" si="5"/>
        <v>70</v>
      </c>
      <c r="N9" s="13"/>
      <c r="O9" s="13"/>
      <c r="P9" s="13"/>
      <c r="Q9" s="13"/>
      <c r="R9" s="13"/>
      <c r="S9" s="13"/>
      <c r="T9" s="13"/>
    </row>
    <row r="10" spans="1:20">
      <c r="A10" t="s">
        <v>23</v>
      </c>
      <c r="B10">
        <f>1/(1+0.18)^B4</f>
        <v>1</v>
      </c>
      <c r="C10">
        <f t="shared" ref="C10:I10" si="6">1/(1+0.18)^C4</f>
        <v>0.847457627118644</v>
      </c>
      <c r="D10">
        <f t="shared" si="6"/>
        <v>0.718184429761563</v>
      </c>
      <c r="E10">
        <f t="shared" si="6"/>
        <v>0.608630872679291</v>
      </c>
      <c r="F10">
        <f t="shared" si="6"/>
        <v>0.515788875151941</v>
      </c>
      <c r="G10">
        <f t="shared" si="6"/>
        <v>0.437109216230459</v>
      </c>
      <c r="H10">
        <f t="shared" si="6"/>
        <v>0.370431539178355</v>
      </c>
      <c r="I10">
        <f t="shared" si="6"/>
        <v>0.313925033201996</v>
      </c>
      <c r="K10" t="s">
        <v>24</v>
      </c>
      <c r="L10">
        <f>4+ABS(D12)/E12</f>
        <v>2.2890237997412</v>
      </c>
      <c r="N10" s="13"/>
      <c r="O10" s="13"/>
      <c r="P10" s="13"/>
      <c r="Q10" s="13"/>
      <c r="R10" s="13"/>
      <c r="S10" s="13"/>
      <c r="T10" s="13"/>
    </row>
    <row r="11" spans="1:20">
      <c r="A11" t="s">
        <v>25</v>
      </c>
      <c r="B11">
        <f>B9*B10</f>
        <v>-225</v>
      </c>
      <c r="C11">
        <f t="shared" ref="C11:I11" si="7">C9*C10</f>
        <v>-161.016949152542</v>
      </c>
      <c r="D11">
        <f t="shared" si="7"/>
        <v>107.727664464234</v>
      </c>
      <c r="E11">
        <f t="shared" si="7"/>
        <v>115.639865809065</v>
      </c>
      <c r="F11">
        <f t="shared" si="7"/>
        <v>110.894608157667</v>
      </c>
      <c r="G11">
        <f t="shared" si="7"/>
        <v>76.4941128403303</v>
      </c>
      <c r="H11">
        <f t="shared" si="7"/>
        <v>72.9750132181359</v>
      </c>
      <c r="I11">
        <f t="shared" si="7"/>
        <v>21.9747523241397</v>
      </c>
      <c r="N11" s="13"/>
      <c r="O11" s="13"/>
      <c r="P11" s="13"/>
      <c r="Q11" s="13"/>
      <c r="R11" s="13"/>
      <c r="S11" s="13"/>
      <c r="T11" s="13"/>
    </row>
    <row r="12" spans="1:20">
      <c r="A12" t="s">
        <v>26</v>
      </c>
      <c r="B12">
        <f>B11</f>
        <v>-225</v>
      </c>
      <c r="C12">
        <f>B12+C11</f>
        <v>-386.016949152542</v>
      </c>
      <c r="D12">
        <f t="shared" ref="D12:I12" si="8">C12+D11</f>
        <v>-278.289284688308</v>
      </c>
      <c r="E12">
        <f t="shared" si="8"/>
        <v>-162.649418879243</v>
      </c>
      <c r="F12">
        <f t="shared" si="8"/>
        <v>-51.7548107215754</v>
      </c>
      <c r="G12">
        <f t="shared" si="8"/>
        <v>24.7393021187548</v>
      </c>
      <c r="H12">
        <f t="shared" si="8"/>
        <v>97.7143153368907</v>
      </c>
      <c r="I12">
        <f t="shared" si="8"/>
        <v>119.68906766103</v>
      </c>
      <c r="N12" s="13"/>
      <c r="O12" s="13"/>
      <c r="P12" s="13"/>
      <c r="Q12" s="13"/>
      <c r="R12" s="13"/>
      <c r="S12" s="13"/>
      <c r="T12" s="13"/>
    </row>
    <row r="13" spans="14:18">
      <c r="N13" s="8"/>
      <c r="O13" s="8"/>
      <c r="P13" s="8"/>
      <c r="Q13" s="8"/>
      <c r="R13" s="8"/>
    </row>
    <row r="14" spans="14:18">
      <c r="N14" s="8"/>
      <c r="O14" s="8"/>
      <c r="P14" s="8"/>
      <c r="Q14" s="8"/>
      <c r="R14" s="8"/>
    </row>
    <row r="16" spans="1:1">
      <c r="A16" t="s">
        <v>27</v>
      </c>
    </row>
    <row r="17" spans="1:9">
      <c r="A17" s="14" t="s">
        <v>2</v>
      </c>
      <c r="B17" s="14"/>
      <c r="C17" s="14"/>
      <c r="D17" s="14"/>
      <c r="E17" s="14"/>
      <c r="F17" s="14"/>
      <c r="G17" s="14"/>
      <c r="H17" s="14"/>
      <c r="I17" s="14"/>
    </row>
    <row r="18" spans="1:12">
      <c r="A18" t="s">
        <v>12</v>
      </c>
      <c r="B18">
        <v>0</v>
      </c>
      <c r="C18">
        <f>B18+1</f>
        <v>1</v>
      </c>
      <c r="D18">
        <f t="shared" ref="D18:G18" si="9">C18+1</f>
        <v>2</v>
      </c>
      <c r="E18">
        <f t="shared" si="9"/>
        <v>3</v>
      </c>
      <c r="F18">
        <f t="shared" si="9"/>
        <v>4</v>
      </c>
      <c r="G18">
        <f t="shared" si="9"/>
        <v>5</v>
      </c>
      <c r="H18">
        <f t="shared" ref="H18" si="10">G18+1</f>
        <v>6</v>
      </c>
      <c r="I18">
        <f t="shared" ref="I18" si="11">H18+1</f>
        <v>7</v>
      </c>
      <c r="K18" t="s">
        <v>17</v>
      </c>
      <c r="L18" s="18">
        <f>IRR(B23:I23)</f>
        <v>0.31888499080024</v>
      </c>
    </row>
    <row r="19" spans="1:9">
      <c r="A19" t="s">
        <v>28</v>
      </c>
      <c r="B19">
        <v>0</v>
      </c>
      <c r="C19">
        <v>50</v>
      </c>
      <c r="D19">
        <v>150</v>
      </c>
      <c r="E19">
        <v>250</v>
      </c>
      <c r="F19">
        <v>250</v>
      </c>
      <c r="G19">
        <v>200</v>
      </c>
      <c r="H19">
        <v>180</v>
      </c>
      <c r="I19">
        <v>120</v>
      </c>
    </row>
    <row r="20" spans="1:9">
      <c r="A20" t="s">
        <v>29</v>
      </c>
      <c r="B20">
        <v>300</v>
      </c>
      <c r="C20">
        <v>100</v>
      </c>
      <c r="D20">
        <v>0</v>
      </c>
      <c r="E20">
        <v>50</v>
      </c>
      <c r="F20">
        <v>0</v>
      </c>
      <c r="G20">
        <v>50</v>
      </c>
      <c r="H20">
        <v>0</v>
      </c>
      <c r="I20">
        <v>50</v>
      </c>
    </row>
    <row r="21" spans="1:12">
      <c r="A21" t="s">
        <v>6</v>
      </c>
      <c r="B21">
        <f>B19/(1+0.18)^B18</f>
        <v>0</v>
      </c>
      <c r="C21">
        <f t="shared" ref="C21:I21" si="12">C19/(1+0.18)^C18</f>
        <v>42.3728813559322</v>
      </c>
      <c r="D21">
        <f t="shared" si="12"/>
        <v>107.727664464234</v>
      </c>
      <c r="E21">
        <f t="shared" si="12"/>
        <v>152.157718169823</v>
      </c>
      <c r="F21">
        <f t="shared" si="12"/>
        <v>128.947218787985</v>
      </c>
      <c r="G21">
        <f t="shared" si="12"/>
        <v>87.4218432460917</v>
      </c>
      <c r="H21">
        <f t="shared" si="12"/>
        <v>66.6776770521039</v>
      </c>
      <c r="I21">
        <f t="shared" si="12"/>
        <v>37.6710039842395</v>
      </c>
      <c r="K21" t="s">
        <v>21</v>
      </c>
      <c r="L21">
        <f>SUM(B21:I21)-SUM(B22:I22)</f>
        <v>170.246988242958</v>
      </c>
    </row>
    <row r="22" spans="1:12">
      <c r="A22" t="s">
        <v>7</v>
      </c>
      <c r="B22">
        <f>B20/(1+0.18)^B18</f>
        <v>300</v>
      </c>
      <c r="C22">
        <f t="shared" ref="C22:I22" si="13">C20/(1+0.18)^C18</f>
        <v>84.7457627118644</v>
      </c>
      <c r="D22">
        <f t="shared" si="13"/>
        <v>0</v>
      </c>
      <c r="E22">
        <f t="shared" si="13"/>
        <v>30.4315436339645</v>
      </c>
      <c r="F22">
        <f t="shared" si="13"/>
        <v>0</v>
      </c>
      <c r="G22">
        <f t="shared" si="13"/>
        <v>21.8554608115229</v>
      </c>
      <c r="H22">
        <f t="shared" si="13"/>
        <v>0</v>
      </c>
      <c r="I22">
        <f t="shared" si="13"/>
        <v>15.6962516600998</v>
      </c>
      <c r="K22" t="s">
        <v>9</v>
      </c>
      <c r="L22">
        <f>SUM(B21:I21)/SUM(B22:I22)</f>
        <v>1.37604611404776</v>
      </c>
    </row>
    <row r="23" spans="1:9">
      <c r="A23" t="s">
        <v>22</v>
      </c>
      <c r="B23">
        <f>B19-B20</f>
        <v>-300</v>
      </c>
      <c r="C23">
        <f t="shared" ref="C23:I23" si="14">C19-C20</f>
        <v>-50</v>
      </c>
      <c r="D23">
        <f t="shared" si="14"/>
        <v>150</v>
      </c>
      <c r="E23">
        <f t="shared" si="14"/>
        <v>200</v>
      </c>
      <c r="F23">
        <f t="shared" si="14"/>
        <v>250</v>
      </c>
      <c r="G23">
        <f t="shared" si="14"/>
        <v>150</v>
      </c>
      <c r="H23">
        <f t="shared" si="14"/>
        <v>180</v>
      </c>
      <c r="I23">
        <f t="shared" si="14"/>
        <v>70</v>
      </c>
    </row>
    <row r="24" spans="1:12">
      <c r="A24" t="s">
        <v>23</v>
      </c>
      <c r="B24">
        <f>1/(1+0.18)^B18</f>
        <v>1</v>
      </c>
      <c r="C24">
        <f t="shared" ref="C24:I24" si="15">1/(1+0.18)^C18</f>
        <v>0.847457627118644</v>
      </c>
      <c r="D24">
        <f t="shared" si="15"/>
        <v>0.718184429761563</v>
      </c>
      <c r="E24">
        <f t="shared" si="15"/>
        <v>0.608630872679291</v>
      </c>
      <c r="F24">
        <f t="shared" si="15"/>
        <v>0.515788875151941</v>
      </c>
      <c r="G24">
        <f t="shared" si="15"/>
        <v>0.437109216230459</v>
      </c>
      <c r="H24">
        <f t="shared" si="15"/>
        <v>0.370431539178355</v>
      </c>
      <c r="I24">
        <f t="shared" si="15"/>
        <v>0.313925033201996</v>
      </c>
      <c r="K24" t="s">
        <v>24</v>
      </c>
      <c r="L24">
        <f>3+ABS(D26)/E26</f>
        <v>0.922004898409742</v>
      </c>
    </row>
    <row r="25" spans="1:9">
      <c r="A25" t="s">
        <v>25</v>
      </c>
      <c r="B25">
        <f>B23*B24</f>
        <v>-300</v>
      </c>
      <c r="C25">
        <f t="shared" ref="C25" si="16">C23*C24</f>
        <v>-42.3728813559322</v>
      </c>
      <c r="D25">
        <f t="shared" ref="D25" si="17">D23*D24</f>
        <v>107.727664464234</v>
      </c>
      <c r="E25">
        <f t="shared" ref="E25" si="18">E23*E24</f>
        <v>121.726174535858</v>
      </c>
      <c r="F25">
        <f t="shared" ref="F25" si="19">F23*F24</f>
        <v>128.947218787985</v>
      </c>
      <c r="G25">
        <f t="shared" ref="G25" si="20">G23*G24</f>
        <v>65.5663824345688</v>
      </c>
      <c r="H25">
        <f t="shared" ref="H25" si="21">H23*H24</f>
        <v>66.6776770521039</v>
      </c>
      <c r="I25">
        <f t="shared" ref="I25" si="22">I23*I24</f>
        <v>21.9747523241397</v>
      </c>
    </row>
    <row r="26" spans="1:9">
      <c r="A26" t="s">
        <v>26</v>
      </c>
      <c r="B26">
        <f>B25</f>
        <v>-300</v>
      </c>
      <c r="C26">
        <f>B26+C25</f>
        <v>-342.372881355932</v>
      </c>
      <c r="D26">
        <f t="shared" ref="D26" si="23">C26+D25</f>
        <v>-234.645216891698</v>
      </c>
      <c r="E26">
        <f t="shared" ref="E26" si="24">D26+E25</f>
        <v>-112.91904235584</v>
      </c>
      <c r="F26">
        <f t="shared" ref="F26" si="25">E26+F25</f>
        <v>16.0281764321456</v>
      </c>
      <c r="G26">
        <f t="shared" ref="G26" si="26">F26+G25</f>
        <v>81.5945588667144</v>
      </c>
      <c r="H26">
        <f t="shared" ref="H26" si="27">G26+H25</f>
        <v>148.272235918818</v>
      </c>
      <c r="I26">
        <f t="shared" ref="I26" si="28">H26+I25</f>
        <v>170.246988242958</v>
      </c>
    </row>
  </sheetData>
  <mergeCells count="3">
    <mergeCell ref="A3:I3"/>
    <mergeCell ref="A17:I17"/>
    <mergeCell ref="N4:T1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zoomScale="130" zoomScaleNormal="130" workbookViewId="0">
      <selection activeCell="D15" sqref="D15"/>
    </sheetView>
  </sheetViews>
  <sheetFormatPr defaultColWidth="9" defaultRowHeight="14.4" outlineLevelCol="5"/>
  <cols>
    <col min="1" max="1" width="39.1111111111111" customWidth="1"/>
    <col min="2" max="2" width="8.88888888888889" customWidth="1"/>
    <col min="5" max="5" width="14.8888888888889" customWidth="1"/>
  </cols>
  <sheetData>
    <row r="1" spans="1:6">
      <c r="A1" s="19" t="s">
        <v>30</v>
      </c>
      <c r="C1" t="s">
        <v>31</v>
      </c>
      <c r="F1" t="s">
        <v>32</v>
      </c>
    </row>
    <row r="2" spans="1:1">
      <c r="A2" s="20"/>
    </row>
    <row r="3" spans="1:6">
      <c r="A3" s="20" t="s">
        <v>33</v>
      </c>
      <c r="C3">
        <v>150000</v>
      </c>
      <c r="E3" t="s">
        <v>34</v>
      </c>
      <c r="F3">
        <f>C3/C4</f>
        <v>3.75</v>
      </c>
    </row>
    <row r="4" spans="1:3">
      <c r="A4" s="20" t="s">
        <v>35</v>
      </c>
      <c r="C4">
        <v>40000</v>
      </c>
    </row>
    <row r="7" spans="1:1">
      <c r="A7" s="19" t="s">
        <v>36</v>
      </c>
    </row>
    <row r="8" spans="1:1">
      <c r="A8" s="20"/>
    </row>
    <row r="9" spans="1:6">
      <c r="A9" s="20" t="s">
        <v>37</v>
      </c>
      <c r="C9">
        <v>200000</v>
      </c>
      <c r="E9" t="s">
        <v>34</v>
      </c>
      <c r="F9">
        <f>C9/C10</f>
        <v>4</v>
      </c>
    </row>
    <row r="10" spans="1:3">
      <c r="A10" s="20" t="s">
        <v>35</v>
      </c>
      <c r="C10">
        <v>50000</v>
      </c>
    </row>
    <row r="12" spans="1:2">
      <c r="A12" s="21" t="s">
        <v>38</v>
      </c>
      <c r="B12" s="22"/>
    </row>
    <row r="13" spans="1:2">
      <c r="A13" s="22"/>
      <c r="B13" s="22"/>
    </row>
    <row r="14" spans="1:2">
      <c r="A14" s="22"/>
      <c r="B14" s="22"/>
    </row>
    <row r="15" spans="1:2">
      <c r="A15" s="22"/>
      <c r="B15" s="22"/>
    </row>
    <row r="16" spans="1:2">
      <c r="A16" s="22"/>
      <c r="B16" s="22"/>
    </row>
    <row r="17" spans="1:2">
      <c r="A17" s="22"/>
      <c r="B17" s="22"/>
    </row>
    <row r="18" spans="1:2">
      <c r="A18" s="22"/>
      <c r="B18" s="22"/>
    </row>
    <row r="19" spans="1:2">
      <c r="A19" s="22"/>
      <c r="B19" s="22"/>
    </row>
    <row r="20" spans="1:2">
      <c r="A20" s="22"/>
      <c r="B20" s="22"/>
    </row>
    <row r="21" spans="1:2">
      <c r="A21" s="22"/>
      <c r="B21" s="22"/>
    </row>
    <row r="22" spans="1:2">
      <c r="A22" s="22"/>
      <c r="B22" s="22"/>
    </row>
  </sheetData>
  <mergeCells count="1">
    <mergeCell ref="A12:B2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4"/>
  <sheetViews>
    <sheetView zoomScale="115" zoomScaleNormal="115" workbookViewId="0">
      <selection activeCell="K16" sqref="K16"/>
    </sheetView>
  </sheetViews>
  <sheetFormatPr defaultColWidth="9" defaultRowHeight="14.4"/>
  <cols>
    <col min="1" max="1" width="28.1111111111111" customWidth="1"/>
    <col min="5" max="5" width="17.5555555555556" customWidth="1"/>
  </cols>
  <sheetData>
    <row r="3" spans="1:15">
      <c r="A3" t="s">
        <v>37</v>
      </c>
      <c r="B3" t="s">
        <v>39</v>
      </c>
      <c r="E3" s="17" t="s">
        <v>3</v>
      </c>
      <c r="F3" s="17">
        <v>1</v>
      </c>
      <c r="G3" s="17">
        <v>2</v>
      </c>
      <c r="H3" s="17">
        <v>3</v>
      </c>
      <c r="I3" s="17">
        <v>4</v>
      </c>
      <c r="J3" s="17">
        <v>5</v>
      </c>
      <c r="K3" s="17">
        <v>6</v>
      </c>
      <c r="L3" s="17">
        <v>7</v>
      </c>
      <c r="M3" s="17">
        <v>8</v>
      </c>
      <c r="N3" s="17">
        <v>9</v>
      </c>
      <c r="O3" s="17">
        <v>10</v>
      </c>
    </row>
    <row r="4" spans="5:15">
      <c r="E4" t="s">
        <v>40</v>
      </c>
      <c r="F4">
        <f t="shared" ref="F4:L4" si="0">1000/(1+0.1)^F3</f>
        <v>909.090909090909</v>
      </c>
      <c r="G4">
        <f t="shared" si="0"/>
        <v>826.446280991735</v>
      </c>
      <c r="H4">
        <f t="shared" si="0"/>
        <v>751.314800901578</v>
      </c>
      <c r="I4">
        <f t="shared" si="0"/>
        <v>683.013455365071</v>
      </c>
      <c r="J4">
        <f t="shared" si="0"/>
        <v>620.921323059155</v>
      </c>
      <c r="K4">
        <f t="shared" si="0"/>
        <v>564.473930053777</v>
      </c>
      <c r="L4">
        <f t="shared" si="0"/>
        <v>513.158118230706</v>
      </c>
      <c r="M4">
        <f t="shared" ref="M4" si="1">1000/(1+0.1)^M3</f>
        <v>466.507380209733</v>
      </c>
      <c r="N4">
        <f t="shared" ref="N4" si="2">1000/(1+0.1)^N3</f>
        <v>424.097618372485</v>
      </c>
      <c r="O4">
        <f t="shared" ref="O4" si="3">1000/(1+0.1)^O3</f>
        <v>385.543289429531</v>
      </c>
    </row>
    <row r="5" spans="1:2">
      <c r="A5" t="s">
        <v>41</v>
      </c>
      <c r="B5" t="s">
        <v>42</v>
      </c>
    </row>
    <row r="6" spans="5:15">
      <c r="E6" t="s">
        <v>43</v>
      </c>
      <c r="F6">
        <f>F4</f>
        <v>909.090909090909</v>
      </c>
      <c r="G6">
        <f>F6+G4</f>
        <v>1735.53719008264</v>
      </c>
      <c r="H6">
        <f t="shared" ref="H6:O6" si="4">G6+H4</f>
        <v>2486.85199098422</v>
      </c>
      <c r="I6">
        <f t="shared" si="4"/>
        <v>3169.86544634929</v>
      </c>
      <c r="J6">
        <f t="shared" si="4"/>
        <v>3790.78676940845</v>
      </c>
      <c r="K6">
        <f t="shared" si="4"/>
        <v>4355.26069946222</v>
      </c>
      <c r="L6">
        <f t="shared" si="4"/>
        <v>4868.41881769293</v>
      </c>
      <c r="M6">
        <f t="shared" si="4"/>
        <v>5334.92619790266</v>
      </c>
      <c r="N6">
        <f t="shared" si="4"/>
        <v>5759.02381627515</v>
      </c>
      <c r="O6">
        <f t="shared" si="4"/>
        <v>6144.56710570468</v>
      </c>
    </row>
    <row r="7" spans="1:2">
      <c r="A7" t="s">
        <v>44</v>
      </c>
      <c r="B7" s="18">
        <v>0.1</v>
      </c>
    </row>
    <row r="9" spans="5:9">
      <c r="E9" s="12" t="s">
        <v>45</v>
      </c>
      <c r="F9" s="13"/>
      <c r="G9" s="13"/>
      <c r="H9" s="13"/>
      <c r="I9" s="13"/>
    </row>
    <row r="10" spans="5:9">
      <c r="E10" s="13"/>
      <c r="F10" s="13"/>
      <c r="G10" s="13"/>
      <c r="H10" s="13"/>
      <c r="I10" s="13"/>
    </row>
    <row r="11" spans="5:9">
      <c r="E11" s="13"/>
      <c r="F11" s="13"/>
      <c r="G11" s="13"/>
      <c r="H11" s="13"/>
      <c r="I11" s="13"/>
    </row>
    <row r="12" spans="5:9">
      <c r="E12" s="13"/>
      <c r="F12" s="13"/>
      <c r="G12" s="13"/>
      <c r="H12" s="13"/>
      <c r="I12" s="13"/>
    </row>
    <row r="13" spans="5:9">
      <c r="E13" s="13"/>
      <c r="F13" s="13"/>
      <c r="G13" s="13"/>
      <c r="H13" s="13"/>
      <c r="I13" s="13"/>
    </row>
    <row r="14" spans="5:9">
      <c r="E14" s="13"/>
      <c r="F14" s="13"/>
      <c r="G14" s="13"/>
      <c r="H14" s="13"/>
      <c r="I14" s="13"/>
    </row>
  </sheetData>
  <mergeCells count="1">
    <mergeCell ref="E9:I14"/>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zoomScale="145" zoomScaleNormal="145" workbookViewId="0">
      <selection activeCell="H14" sqref="H14"/>
    </sheetView>
  </sheetViews>
  <sheetFormatPr defaultColWidth="9" defaultRowHeight="14.4"/>
  <cols>
    <col min="1" max="1" width="15.2222222222222" customWidth="1"/>
  </cols>
  <sheetData>
    <row r="1" spans="1:8">
      <c r="A1" t="s">
        <v>0</v>
      </c>
      <c r="H1" t="s">
        <v>1</v>
      </c>
    </row>
    <row r="3" spans="1:9">
      <c r="A3" s="14" t="s">
        <v>2</v>
      </c>
      <c r="B3" s="14"/>
      <c r="C3" s="14"/>
      <c r="D3" s="14"/>
      <c r="E3" s="14"/>
      <c r="F3" s="14"/>
      <c r="G3" s="14"/>
      <c r="I3" s="16"/>
    </row>
    <row r="4" spans="1:7">
      <c r="A4" t="s">
        <v>3</v>
      </c>
      <c r="B4">
        <v>0</v>
      </c>
      <c r="C4">
        <f>B4+1</f>
        <v>1</v>
      </c>
      <c r="D4">
        <f t="shared" ref="D4:G4" si="0">C4+1</f>
        <v>2</v>
      </c>
      <c r="E4">
        <f t="shared" si="0"/>
        <v>3</v>
      </c>
      <c r="F4">
        <f t="shared" si="0"/>
        <v>4</v>
      </c>
      <c r="G4">
        <f t="shared" si="0"/>
        <v>5</v>
      </c>
    </row>
    <row r="5" spans="1:7">
      <c r="A5" t="s">
        <v>4</v>
      </c>
      <c r="B5">
        <v>100</v>
      </c>
      <c r="C5">
        <v>0</v>
      </c>
      <c r="D5">
        <v>0</v>
      </c>
      <c r="E5">
        <v>0</v>
      </c>
      <c r="F5">
        <v>0</v>
      </c>
      <c r="G5">
        <v>0</v>
      </c>
    </row>
    <row r="6" spans="1:7">
      <c r="A6" t="s">
        <v>5</v>
      </c>
      <c r="C6">
        <v>30</v>
      </c>
      <c r="D6">
        <v>30</v>
      </c>
      <c r="E6">
        <v>30</v>
      </c>
      <c r="F6">
        <v>40</v>
      </c>
      <c r="G6">
        <v>40</v>
      </c>
    </row>
    <row r="7" spans="1:7">
      <c r="A7" t="s">
        <v>6</v>
      </c>
      <c r="B7">
        <f>B6/(1+0.17)^B4</f>
        <v>0</v>
      </c>
      <c r="C7">
        <f t="shared" ref="C7:G7" si="1">C6/(1+0.17)^C4</f>
        <v>25.6410256410256</v>
      </c>
      <c r="D7">
        <f t="shared" si="1"/>
        <v>21.9154065307911</v>
      </c>
      <c r="E7">
        <f t="shared" si="1"/>
        <v>18.7311166929839</v>
      </c>
      <c r="F7">
        <f t="shared" si="1"/>
        <v>21.3460019293264</v>
      </c>
      <c r="G7">
        <f t="shared" si="1"/>
        <v>18.2444460934413</v>
      </c>
    </row>
    <row r="8" spans="1:7">
      <c r="A8" t="s">
        <v>7</v>
      </c>
      <c r="B8">
        <f>B5/(1+0.17)^B4</f>
        <v>100</v>
      </c>
      <c r="C8">
        <f t="shared" ref="C8:G8" si="2">C5/(1+0.17)^C4</f>
        <v>0</v>
      </c>
      <c r="D8">
        <f t="shared" si="2"/>
        <v>0</v>
      </c>
      <c r="E8">
        <f t="shared" si="2"/>
        <v>0</v>
      </c>
      <c r="F8">
        <f t="shared" si="2"/>
        <v>0</v>
      </c>
      <c r="G8">
        <f t="shared" si="2"/>
        <v>0</v>
      </c>
    </row>
    <row r="9" spans="1:7">
      <c r="A9" t="s">
        <v>22</v>
      </c>
      <c r="B9">
        <f>B6-B5</f>
        <v>-100</v>
      </c>
      <c r="C9">
        <f t="shared" ref="C9:G9" si="3">C6-C5</f>
        <v>30</v>
      </c>
      <c r="D9">
        <f t="shared" si="3"/>
        <v>30</v>
      </c>
      <c r="E9">
        <f t="shared" si="3"/>
        <v>30</v>
      </c>
      <c r="F9">
        <f t="shared" si="3"/>
        <v>40</v>
      </c>
      <c r="G9">
        <f t="shared" si="3"/>
        <v>40</v>
      </c>
    </row>
    <row r="10" spans="1:7">
      <c r="A10" t="s">
        <v>23</v>
      </c>
      <c r="B10">
        <f>1/(1+0.17)^B4</f>
        <v>1</v>
      </c>
      <c r="C10">
        <f t="shared" ref="C10:G10" si="4">1/(1+0.17)^C4</f>
        <v>0.854700854700855</v>
      </c>
      <c r="D10">
        <f t="shared" si="4"/>
        <v>0.730513551026372</v>
      </c>
      <c r="E10">
        <f t="shared" si="4"/>
        <v>0.624370556432796</v>
      </c>
      <c r="F10">
        <f t="shared" si="4"/>
        <v>0.533650048233159</v>
      </c>
      <c r="G10">
        <f t="shared" si="4"/>
        <v>0.456111152336034</v>
      </c>
    </row>
    <row r="11" spans="1:7">
      <c r="A11" t="s">
        <v>25</v>
      </c>
      <c r="B11">
        <f>B9*B10</f>
        <v>-100</v>
      </c>
      <c r="C11">
        <f t="shared" ref="C11:I11" si="5">C9*C10</f>
        <v>25.6410256410256</v>
      </c>
      <c r="D11">
        <f t="shared" si="5"/>
        <v>21.9154065307911</v>
      </c>
      <c r="E11">
        <f t="shared" si="5"/>
        <v>18.7311166929839</v>
      </c>
      <c r="F11">
        <f t="shared" si="5"/>
        <v>21.3460019293264</v>
      </c>
      <c r="G11">
        <f t="shared" si="5"/>
        <v>18.2444460934413</v>
      </c>
    </row>
    <row r="12" spans="1:7">
      <c r="A12" t="s">
        <v>46</v>
      </c>
      <c r="B12">
        <f>B11</f>
        <v>-100</v>
      </c>
      <c r="C12">
        <f>B12+C11</f>
        <v>-74.3589743589744</v>
      </c>
      <c r="D12">
        <f t="shared" ref="D12:G12" si="6">C12+D11</f>
        <v>-52.4435678281832</v>
      </c>
      <c r="E12">
        <f t="shared" si="6"/>
        <v>-33.7124511351993</v>
      </c>
      <c r="F12">
        <f t="shared" si="6"/>
        <v>-12.366449205873</v>
      </c>
      <c r="G12">
        <f t="shared" si="6"/>
        <v>5.87799688756839</v>
      </c>
    </row>
    <row r="14" spans="1:6">
      <c r="A14" s="15" t="s">
        <v>47</v>
      </c>
      <c r="B14" s="15"/>
      <c r="C14" s="15"/>
      <c r="D14" s="15"/>
      <c r="E14" s="15"/>
      <c r="F14" s="15"/>
    </row>
    <row r="15" spans="1:6">
      <c r="A15" s="15"/>
      <c r="B15" s="15"/>
      <c r="C15" s="15"/>
      <c r="D15" s="15"/>
      <c r="E15" s="15"/>
      <c r="F15" s="15"/>
    </row>
    <row r="16" spans="1:6">
      <c r="A16" s="15"/>
      <c r="B16" s="15"/>
      <c r="C16" s="15"/>
      <c r="D16" s="15"/>
      <c r="E16" s="15"/>
      <c r="F16" s="15"/>
    </row>
    <row r="17" spans="1:6">
      <c r="A17" s="15"/>
      <c r="B17" s="15"/>
      <c r="C17" s="15"/>
      <c r="D17" s="15"/>
      <c r="E17" s="15"/>
      <c r="F17" s="15"/>
    </row>
  </sheetData>
  <mergeCells count="2">
    <mergeCell ref="A3:G3"/>
    <mergeCell ref="A14:F17"/>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zoomScale="160" zoomScaleNormal="160" workbookViewId="0">
      <selection activeCell="C12" sqref="C12"/>
    </sheetView>
  </sheetViews>
  <sheetFormatPr defaultColWidth="9" defaultRowHeight="14.4" outlineLevelRow="7" outlineLevelCol="1"/>
  <cols>
    <col min="1" max="1" width="49.3333333333333" customWidth="1"/>
    <col min="2" max="2" width="31.5555555555556" customWidth="1"/>
  </cols>
  <sheetData>
    <row r="1" spans="1:2">
      <c r="A1" t="s">
        <v>48</v>
      </c>
      <c r="B1" t="s">
        <v>49</v>
      </c>
    </row>
    <row r="2" spans="1:1">
      <c r="A2" t="s">
        <v>50</v>
      </c>
    </row>
    <row r="3" spans="1:2">
      <c r="A3" t="s">
        <v>51</v>
      </c>
      <c r="B3" t="s">
        <v>52</v>
      </c>
    </row>
    <row r="5" spans="1:2">
      <c r="A5" t="s">
        <v>53</v>
      </c>
      <c r="B5" t="s">
        <v>54</v>
      </c>
    </row>
    <row r="8" spans="1:2">
      <c r="A8" t="s">
        <v>55</v>
      </c>
      <c r="B8" t="s">
        <v>56</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zoomScale="85" zoomScaleNormal="85" workbookViewId="0">
      <selection activeCell="L21" sqref="L21"/>
    </sheetView>
  </sheetViews>
  <sheetFormatPr defaultColWidth="9" defaultRowHeight="14.4"/>
  <cols>
    <col min="1" max="1" width="12" customWidth="1"/>
    <col min="2" max="2" width="16.8888888888889" customWidth="1"/>
    <col min="3" max="3" width="24.7777777777778" customWidth="1"/>
    <col min="4" max="4" width="16.3333333333333" customWidth="1"/>
    <col min="5" max="5" width="26.8888888888889" customWidth="1"/>
    <col min="6" max="6" width="9.88888888888889" customWidth="1"/>
    <col min="7" max="7" width="27.4444444444444" customWidth="1"/>
    <col min="8" max="8" width="12.1111111111111" customWidth="1"/>
    <col min="9" max="9" width="45.7777777777778" customWidth="1"/>
  </cols>
  <sheetData>
    <row r="1" spans="1:1">
      <c r="A1" t="s">
        <v>57</v>
      </c>
    </row>
    <row r="3" ht="15.6" spans="1:9">
      <c r="A3" s="6" t="s">
        <v>58</v>
      </c>
      <c r="B3" t="s">
        <v>59</v>
      </c>
      <c r="C3" t="s">
        <v>60</v>
      </c>
      <c r="D3" t="s">
        <v>61</v>
      </c>
      <c r="E3" t="s">
        <v>62</v>
      </c>
      <c r="F3" t="s">
        <v>63</v>
      </c>
      <c r="G3" t="s">
        <v>64</v>
      </c>
      <c r="H3" t="s">
        <v>65</v>
      </c>
      <c r="I3" t="s">
        <v>66</v>
      </c>
    </row>
    <row r="4" ht="15" spans="1:7">
      <c r="A4" s="7" t="s">
        <v>67</v>
      </c>
      <c r="B4">
        <v>2</v>
      </c>
      <c r="C4">
        <v>5</v>
      </c>
      <c r="D4">
        <v>4</v>
      </c>
      <c r="E4">
        <v>3</v>
      </c>
      <c r="F4">
        <v>1</v>
      </c>
      <c r="G4">
        <v>3</v>
      </c>
    </row>
    <row r="5" ht="15" spans="1:9">
      <c r="A5" s="7" t="s">
        <v>0</v>
      </c>
      <c r="B5">
        <v>9</v>
      </c>
      <c r="C5">
        <v>5</v>
      </c>
      <c r="D5">
        <v>2</v>
      </c>
      <c r="E5">
        <v>0</v>
      </c>
      <c r="F5">
        <v>2</v>
      </c>
      <c r="G5">
        <v>5</v>
      </c>
      <c r="I5" t="s">
        <v>68</v>
      </c>
    </row>
    <row r="6" ht="15" spans="1:9">
      <c r="A6" s="7" t="s">
        <v>11</v>
      </c>
      <c r="B6">
        <v>2</v>
      </c>
      <c r="C6">
        <v>6</v>
      </c>
      <c r="D6">
        <v>2</v>
      </c>
      <c r="E6">
        <v>0</v>
      </c>
      <c r="F6">
        <v>5</v>
      </c>
      <c r="G6">
        <v>1</v>
      </c>
      <c r="I6" t="s">
        <v>69</v>
      </c>
    </row>
    <row r="7" ht="15" spans="1:9">
      <c r="A7" s="7" t="s">
        <v>70</v>
      </c>
      <c r="B7">
        <v>6</v>
      </c>
      <c r="C7">
        <v>8</v>
      </c>
      <c r="D7">
        <v>2</v>
      </c>
      <c r="E7">
        <v>2</v>
      </c>
      <c r="F7">
        <v>6</v>
      </c>
      <c r="I7" t="s">
        <v>71</v>
      </c>
    </row>
    <row r="8" ht="15" spans="1:9">
      <c r="A8" s="7" t="s">
        <v>72</v>
      </c>
      <c r="B8">
        <v>1</v>
      </c>
      <c r="C8">
        <v>1</v>
      </c>
      <c r="D8">
        <v>5</v>
      </c>
      <c r="E8">
        <v>10</v>
      </c>
      <c r="F8">
        <v>5</v>
      </c>
      <c r="I8" t="s">
        <v>73</v>
      </c>
    </row>
    <row r="9" ht="15" spans="1:9">
      <c r="A9" s="7" t="s">
        <v>74</v>
      </c>
      <c r="B9">
        <v>3</v>
      </c>
      <c r="C9">
        <v>10</v>
      </c>
      <c r="D9">
        <v>9</v>
      </c>
      <c r="E9">
        <v>1</v>
      </c>
      <c r="F9">
        <v>8</v>
      </c>
      <c r="G9">
        <v>0</v>
      </c>
      <c r="I9" t="s">
        <v>75</v>
      </c>
    </row>
    <row r="10" ht="15.6" spans="1:1">
      <c r="A10" s="6" t="s">
        <v>76</v>
      </c>
    </row>
    <row r="11" ht="15.6" spans="1:4">
      <c r="A11" s="6"/>
      <c r="B11" s="8" t="s">
        <v>77</v>
      </c>
      <c r="C11" s="8"/>
      <c r="D11" s="8"/>
    </row>
    <row r="12" ht="15.6" spans="1:4">
      <c r="A12" s="9">
        <v>0.1</v>
      </c>
      <c r="B12" s="8" t="s">
        <v>78</v>
      </c>
      <c r="C12" s="8"/>
      <c r="D12" s="8"/>
    </row>
    <row r="13" ht="15.6" spans="1:4">
      <c r="A13" s="6" t="s">
        <v>79</v>
      </c>
      <c r="B13" s="8"/>
      <c r="C13" s="8"/>
      <c r="D13" s="8"/>
    </row>
    <row r="14" ht="15.6" spans="1:4">
      <c r="A14" s="6" t="s">
        <v>80</v>
      </c>
      <c r="B14" s="8"/>
      <c r="C14" s="8"/>
      <c r="D14" s="8"/>
    </row>
    <row r="15" spans="1:1">
      <c r="A15" t="s">
        <v>81</v>
      </c>
    </row>
    <row r="17" ht="15.6" spans="1:9">
      <c r="A17" s="6" t="s">
        <v>58</v>
      </c>
      <c r="B17" t="s">
        <v>59</v>
      </c>
      <c r="C17" t="s">
        <v>60</v>
      </c>
      <c r="D17" t="s">
        <v>61</v>
      </c>
      <c r="E17" t="s">
        <v>62</v>
      </c>
      <c r="F17" t="s">
        <v>63</v>
      </c>
      <c r="G17" t="s">
        <v>64</v>
      </c>
      <c r="H17" t="s">
        <v>65</v>
      </c>
      <c r="I17" t="s">
        <v>66</v>
      </c>
    </row>
    <row r="18" ht="15" spans="1:7">
      <c r="A18" s="7" t="s">
        <v>67</v>
      </c>
      <c r="B18">
        <v>5</v>
      </c>
      <c r="C18">
        <v>5</v>
      </c>
      <c r="D18">
        <v>4</v>
      </c>
      <c r="E18">
        <v>3</v>
      </c>
      <c r="F18">
        <v>1</v>
      </c>
      <c r="G18">
        <v>3</v>
      </c>
    </row>
    <row r="19" ht="15" spans="1:9">
      <c r="A19" s="7" t="s">
        <v>0</v>
      </c>
      <c r="B19">
        <v>9</v>
      </c>
      <c r="C19">
        <v>5</v>
      </c>
      <c r="D19">
        <v>2</v>
      </c>
      <c r="E19">
        <v>0</v>
      </c>
      <c r="F19">
        <v>2</v>
      </c>
      <c r="G19">
        <v>5</v>
      </c>
      <c r="I19" t="s">
        <v>82</v>
      </c>
    </row>
    <row r="20" ht="15" spans="1:9">
      <c r="A20" s="7" t="s">
        <v>11</v>
      </c>
      <c r="B20">
        <v>2</v>
      </c>
      <c r="C20">
        <v>6</v>
      </c>
      <c r="D20">
        <v>2</v>
      </c>
      <c r="E20">
        <v>0</v>
      </c>
      <c r="F20">
        <v>5</v>
      </c>
      <c r="G20">
        <v>1</v>
      </c>
      <c r="I20" t="s">
        <v>83</v>
      </c>
    </row>
    <row r="21" ht="15" spans="1:9">
      <c r="A21" s="7" t="s">
        <v>70</v>
      </c>
      <c r="B21">
        <v>6</v>
      </c>
      <c r="C21">
        <v>8</v>
      </c>
      <c r="D21">
        <v>2</v>
      </c>
      <c r="E21">
        <v>2</v>
      </c>
      <c r="F21">
        <v>6</v>
      </c>
      <c r="I21" t="s">
        <v>84</v>
      </c>
    </row>
    <row r="22" ht="15" spans="1:9">
      <c r="A22" s="7" t="s">
        <v>72</v>
      </c>
      <c r="B22">
        <v>1</v>
      </c>
      <c r="C22">
        <v>1</v>
      </c>
      <c r="D22">
        <v>5</v>
      </c>
      <c r="E22">
        <v>10</v>
      </c>
      <c r="F22">
        <v>5</v>
      </c>
      <c r="I22" t="s">
        <v>85</v>
      </c>
    </row>
    <row r="23" ht="15" spans="1:9">
      <c r="A23" s="7" t="s">
        <v>74</v>
      </c>
      <c r="B23">
        <v>3</v>
      </c>
      <c r="C23">
        <v>10</v>
      </c>
      <c r="D23">
        <v>9</v>
      </c>
      <c r="E23">
        <v>1</v>
      </c>
      <c r="F23">
        <v>8</v>
      </c>
      <c r="G23">
        <v>0</v>
      </c>
      <c r="I23" t="s">
        <v>86</v>
      </c>
    </row>
    <row r="24" ht="15.6" spans="1:1">
      <c r="A24" s="6" t="s">
        <v>87</v>
      </c>
    </row>
    <row r="25" ht="72" spans="1:7">
      <c r="A25" s="10" t="s">
        <v>88</v>
      </c>
      <c r="B25" s="11" t="s">
        <v>89</v>
      </c>
      <c r="E25" s="12" t="s">
        <v>90</v>
      </c>
      <c r="F25" s="13"/>
      <c r="G25" s="13"/>
    </row>
    <row r="26" spans="5:7">
      <c r="E26" s="13"/>
      <c r="F26" s="13"/>
      <c r="G26" s="13"/>
    </row>
    <row r="27" spans="5:7">
      <c r="E27" s="13"/>
      <c r="F27" s="13"/>
      <c r="G27" s="13"/>
    </row>
    <row r="28" spans="5:7">
      <c r="E28" s="13"/>
      <c r="F28" s="13"/>
      <c r="G28" s="13"/>
    </row>
  </sheetData>
  <mergeCells count="1">
    <mergeCell ref="E25:G28"/>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4"/>
  <sheetViews>
    <sheetView workbookViewId="0">
      <selection activeCell="E14" sqref="E14"/>
    </sheetView>
  </sheetViews>
  <sheetFormatPr defaultColWidth="9" defaultRowHeight="14.4"/>
  <cols>
    <col min="1" max="1" width="72" customWidth="1"/>
  </cols>
  <sheetData>
    <row r="1" spans="1:1">
      <c r="A1" t="s">
        <v>91</v>
      </c>
    </row>
    <row r="3" spans="1:1">
      <c r="A3" t="s">
        <v>92</v>
      </c>
    </row>
    <row r="5" spans="1:1">
      <c r="A5" t="s">
        <v>93</v>
      </c>
    </row>
    <row r="8" spans="1:1">
      <c r="A8" t="s">
        <v>94</v>
      </c>
    </row>
    <row r="9" spans="1:1">
      <c r="A9" t="s">
        <v>95</v>
      </c>
    </row>
    <row r="10" spans="1:1">
      <c r="A10" t="s">
        <v>96</v>
      </c>
    </row>
    <row r="11" spans="1:1">
      <c r="A11" t="s">
        <v>97</v>
      </c>
    </row>
    <row r="14" spans="1:1">
      <c r="A14" t="s">
        <v>98</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2"/>
  <sheetViews>
    <sheetView tabSelected="1" workbookViewId="0">
      <selection activeCell="I11" sqref="I11"/>
    </sheetView>
  </sheetViews>
  <sheetFormatPr defaultColWidth="9" defaultRowHeight="14.4" outlineLevelCol="4"/>
  <cols>
    <col min="1" max="1" width="10.3333333333333" customWidth="1"/>
    <col min="2" max="2" width="15.8888888888889" customWidth="1"/>
    <col min="3" max="3" width="17.8888888888889" customWidth="1"/>
  </cols>
  <sheetData>
    <row r="1" spans="4:4">
      <c r="D1" t="s">
        <v>99</v>
      </c>
    </row>
    <row r="3" spans="2:4">
      <c r="B3" s="1"/>
      <c r="C3" s="1" t="s">
        <v>100</v>
      </c>
      <c r="D3" s="1" t="s">
        <v>101</v>
      </c>
    </row>
    <row r="4" spans="2:4">
      <c r="B4" s="2"/>
      <c r="C4" s="2" t="s">
        <v>102</v>
      </c>
      <c r="D4" s="2">
        <v>100</v>
      </c>
    </row>
    <row r="5" spans="2:4">
      <c r="B5" s="2"/>
      <c r="C5" s="2" t="s">
        <v>103</v>
      </c>
      <c r="D5" s="3">
        <v>0.12</v>
      </c>
    </row>
    <row r="6" spans="2:4">
      <c r="B6" s="2"/>
      <c r="C6" s="2" t="s">
        <v>104</v>
      </c>
      <c r="D6" s="2">
        <v>7</v>
      </c>
    </row>
    <row r="7" spans="2:4">
      <c r="B7" s="2"/>
      <c r="C7" s="2" t="s">
        <v>105</v>
      </c>
      <c r="D7" s="2">
        <v>10</v>
      </c>
    </row>
    <row r="8" spans="2:4">
      <c r="B8" s="2"/>
      <c r="C8" s="2" t="s">
        <v>106</v>
      </c>
      <c r="D8" s="2">
        <v>5</v>
      </c>
    </row>
    <row r="9" spans="3:5">
      <c r="C9" t="s">
        <v>40</v>
      </c>
      <c r="D9">
        <f>D7*(1-(1+D5)^(-D6))/D5</f>
        <v>45.6375653885922</v>
      </c>
      <c r="E9" s="4"/>
    </row>
    <row r="10" spans="3:4">
      <c r="C10" s="2" t="s">
        <v>107</v>
      </c>
      <c r="D10">
        <f>D4-D9</f>
        <v>54.3624346114078</v>
      </c>
    </row>
    <row r="11" spans="3:4">
      <c r="C11" s="2" t="s">
        <v>108</v>
      </c>
      <c r="D11">
        <f>D10*(1+D5)^D6</f>
        <v>120.178023456768</v>
      </c>
    </row>
    <row r="12" ht="28.8" spans="3:4">
      <c r="C12" s="2" t="s">
        <v>109</v>
      </c>
      <c r="D12" s="5">
        <f>PMT(D5,D8,-D11)</f>
        <v>33.3385532723471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Bai1</vt:lpstr>
      <vt:lpstr>Bai2</vt:lpstr>
      <vt:lpstr>Bai3</vt:lpstr>
      <vt:lpstr>Bai4</vt:lpstr>
      <vt:lpstr>Bai5</vt:lpstr>
      <vt:lpstr>Bai6</vt:lpstr>
      <vt:lpstr>Bai7</vt:lpstr>
      <vt:lpstr>Bai8</vt:lpstr>
      <vt:lpstr>Bai9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dangquangtruong0504@gmail.com</dc:creator>
  <cp:lastModifiedBy>Nhat</cp:lastModifiedBy>
  <dcterms:created xsi:type="dcterms:W3CDTF">2025-09-17T03:49:00Z</dcterms:created>
  <dcterms:modified xsi:type="dcterms:W3CDTF">2025-09-17T10:20:36Z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C2CAF972DDA94E48A9087B762602254F_12</vt:lpwstr>
  </property>
  <property fmtid="{D5CDD505-2E9C-101B-9397-08002B2CF9AE}" pid="3" name="KSOProductBuildVer">
    <vt:lpwstr>1033-12.2.0.22549</vt:lpwstr>
  </property>
</Properties>
</file>