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PAYROLL" sheetId="1" state="visible" r:id="rId1"/>
    <sheet xmlns:r="http://schemas.openxmlformats.org/officeDocument/2006/relationships" name="PIS" sheetId="2" state="visible" r:id="rId2"/>
    <sheet xmlns:r="http://schemas.openxmlformats.org/officeDocument/2006/relationships" name="ADJ" sheetId="3" state="visible" r:id="rId3"/>
    <sheet xmlns:r="http://schemas.openxmlformats.org/officeDocument/2006/relationships" name="TSC" sheetId="4" state="visible" r:id="rId4"/>
    <sheet xmlns:r="http://schemas.openxmlformats.org/officeDocument/2006/relationships" name="TIMESHEET" sheetId="5" state="visible" r:id="rId5"/>
    <sheet xmlns:r="http://schemas.openxmlformats.org/officeDocument/2006/relationships" name="CSD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DD/MM/YYYY" numFmtId="164"/>
  </numFmts>
  <fonts count="14">
    <font>
      <name val="Arial"/>
      <color rgb="FF000000"/>
      <sz val="10"/>
    </font>
    <font>
      <name val="Times New Roman"/>
      <family val="1"/>
      <b val="1"/>
      <color rgb="FF111111"/>
      <sz val="10"/>
    </font>
    <font>
      <name val="Times New Roman"/>
      <family val="1"/>
      <b val="1"/>
      <color rgb="FF000000"/>
      <sz val="10"/>
    </font>
    <font>
      <name val="Times New Roman"/>
      <family val="1"/>
      <color rgb="FF000000"/>
      <sz val="11"/>
    </font>
    <font>
      <name val="Times New Roman"/>
      <family val="1"/>
      <color rgb="FF000000"/>
      <sz val="10"/>
    </font>
    <font>
      <name val="Times New Roman"/>
      <family val="1"/>
      <color theme="1"/>
      <sz val="10"/>
    </font>
    <font>
      <name val="Times New Roman"/>
      <family val="1"/>
      <sz val="10"/>
    </font>
    <font>
      <name val="Arial"/>
      <family val="2"/>
      <color rgb="FF000000"/>
      <sz val="10"/>
    </font>
    <font>
      <name val="Times"/>
      <color rgb="FF000000"/>
      <sz val="10"/>
    </font>
    <font>
      <name val="Arial"/>
      <family val="2"/>
      <b val="1"/>
      <color rgb="FF000000"/>
      <sz val="9"/>
    </font>
    <font/>
    <font>
      <name val="Times New Roman"/>
      <sz val="10"/>
    </font>
    <font>
      <name val="Times New Roman"/>
      <sz val="11"/>
    </font>
    <font>
      <name val="Times New Roman"/>
      <b val="1"/>
      <sz val="10"/>
    </font>
  </fonts>
  <fills count="10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B7E1C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B7E1CD"/>
        <bgColor rgb="00B7E1CD"/>
      </patternFill>
    </fill>
    <fill>
      <patternFill patternType="solid">
        <fgColor rgb="00FFF2CC"/>
        <bgColor rgb="00FFF2CC"/>
      </patternFill>
    </fill>
    <fill>
      <patternFill patternType="solid">
        <fgColor rgb="00FFFF00"/>
        <bgColor rgb="00FFFF00"/>
      </patternFill>
    </fill>
    <fill>
      <patternFill patternType="solid">
        <fgColor rgb="00fce5cd"/>
        <bgColor rgb="00fce5cd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borderId="0" fillId="0" fontId="0" numFmtId="0"/>
    <xf borderId="5" fillId="0" fontId="10" numFmtId="164"/>
  </cellStyleXfs>
  <cellXfs count="27">
    <xf borderId="0" fillId="0" fontId="0" numFmtId="0" pivotButton="0" quotePrefix="0" xfId="0"/>
    <xf applyAlignment="1" borderId="1" fillId="2" fontId="1" numFmtId="49" pivotButton="0" quotePrefix="0" xfId="0">
      <alignment horizontal="center" vertical="center" wrapText="1"/>
    </xf>
    <xf applyAlignment="1" borderId="1" fillId="2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borderId="0" fillId="0" fontId="4" numFmtId="49" pivotButton="0" quotePrefix="0" xfId="0"/>
    <xf borderId="0" fillId="0" fontId="4" numFmtId="0" pivotButton="0" quotePrefix="0" xfId="0"/>
    <xf applyAlignment="1" borderId="3" fillId="3" fontId="8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borderId="3" fillId="4" fontId="7" numFmtId="0" pivotButton="0" quotePrefix="0" xfId="0"/>
    <xf borderId="4" fillId="0" fontId="7" numFmtId="0" pivotButton="0" quotePrefix="0" xfId="0"/>
    <xf applyAlignment="1" borderId="4" fillId="0" fontId="9" numFmtId="0" pivotButton="0" quotePrefix="0" xfId="0">
      <alignment vertical="center"/>
    </xf>
    <xf borderId="0" fillId="0" fontId="4" numFmtId="4" pivotButton="0" quotePrefix="0" xfId="0"/>
    <xf applyAlignment="1" borderId="2" fillId="0" fontId="5" numFmtId="4" pivotButton="0" quotePrefix="0" xfId="0">
      <alignment shrinkToFit="1" vertical="center"/>
    </xf>
    <xf applyAlignment="1" borderId="2" fillId="0" fontId="6" numFmtId="4" pivotButton="0" quotePrefix="0" xfId="0">
      <alignment shrinkToFit="1" vertical="center"/>
    </xf>
    <xf applyAlignment="1" borderId="2" fillId="5" fontId="5" numFmtId="4" pivotButton="0" quotePrefix="0" xfId="0">
      <alignment shrinkToFit="1" vertical="center"/>
    </xf>
    <xf borderId="0" fillId="5" fontId="4" numFmtId="4" pivotButton="0" quotePrefix="0" xfId="0"/>
    <xf applyAlignment="1" borderId="6" fillId="6" fontId="11" numFmtId="0" pivotButton="0" quotePrefix="0" xfId="0">
      <alignment horizontal="center" vertical="center"/>
    </xf>
    <xf borderId="0" fillId="7" fontId="0" numFmtId="0" pivotButton="0" quotePrefix="0" xfId="0"/>
    <xf applyAlignment="1" borderId="6" fillId="0" fontId="12" numFmtId="0" pivotButton="0" quotePrefix="0" xfId="0">
      <alignment wrapText="1"/>
    </xf>
    <xf applyAlignment="1" borderId="6" fillId="0" fontId="12" numFmtId="164" pivotButton="0" quotePrefix="0" xfId="1">
      <alignment wrapText="1"/>
    </xf>
    <xf applyAlignment="1" borderId="6" fillId="0" fontId="12" numFmtId="4" pivotButton="0" quotePrefix="0" xfId="0">
      <alignment wrapText="1"/>
    </xf>
    <xf applyAlignment="1" borderId="6" fillId="8" fontId="11" numFmtId="0" pivotButton="0" quotePrefix="0" xfId="0">
      <alignment horizontal="center" vertical="center"/>
    </xf>
    <xf applyAlignment="1" borderId="6" fillId="7" fontId="12" numFmtId="0" pivotButton="0" quotePrefix="0" xfId="0">
      <alignment wrapText="1"/>
    </xf>
    <xf applyAlignment="1" borderId="6" fillId="7" fontId="13" numFmtId="0" pivotButton="0" quotePrefix="0" xfId="0">
      <alignment vertical="center"/>
    </xf>
    <xf applyAlignment="1" borderId="6" fillId="0" fontId="13" numFmtId="0" pivotButton="0" quotePrefix="0" xfId="0">
      <alignment horizontal="center" vertical="center"/>
    </xf>
    <xf borderId="6" fillId="9" fontId="0" numFmtId="0" pivotButton="0" quotePrefix="0" xfId="0"/>
  </cellXfs>
  <cellStyles count="2">
    <cellStyle builtinId="0" name="Normal" xfId="0"/>
    <cellStyle hidden="0" name="date_style" xfId="1"/>
  </cellStyle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N6"/>
  <sheetViews>
    <sheetView tabSelected="1" topLeftCell="DE1" workbookViewId="0" zoomScaleNormal="100" zoomScalePageLayoutView="60">
      <selection activeCell="DO3" sqref="DO3"/>
    </sheetView>
  </sheetViews>
  <sheetFormatPr baseColWidth="8" defaultColWidth="11.54296875" defaultRowHeight="13"/>
  <cols>
    <col customWidth="1" max="1" min="1" style="12" width="8.7265625"/>
    <col customWidth="1" max="2" min="2" style="12" width="30.1796875"/>
    <col customWidth="1" max="3" min="3" style="12" width="24.1796875"/>
    <col customWidth="1" max="4" min="4" style="12" width="36"/>
    <col customWidth="1" max="5" min="5" style="12" width="32.81640625"/>
    <col customWidth="1" max="6" min="6" style="12" width="43.08984375"/>
    <col customWidth="1" max="7" min="7" style="12" width="45.08984375"/>
    <col customWidth="1" max="8" min="8" style="12" width="27.81640625"/>
    <col customWidth="1" max="11" min="9" style="12" width="55.08984375"/>
    <col customWidth="1" max="12" min="12" style="12" width="38.36328125"/>
    <col customWidth="1" max="13" min="13" style="12" width="42.7265625"/>
    <col customWidth="1" max="14" min="14" style="12" width="29.90625"/>
    <col customWidth="1" max="15" min="15" style="12" width="38.90625"/>
    <col customWidth="1" max="16" min="16" style="12" width="22.26953125"/>
    <col customWidth="1" max="17" min="17" style="12" width="22.6328125"/>
    <col customWidth="1" max="19" min="18" style="12" width="11.54296875"/>
    <col customWidth="1" max="147" min="20" style="12" width="14.6328125"/>
    <col customWidth="1" max="16384" min="148" style="12" width="11.54296875"/>
  </cols>
  <sheetData>
    <row customHeight="1" ht="68.25" r="1">
      <c r="A1" s="1" t="inlineStr">
        <is>
          <t>STT</t>
        </is>
      </c>
      <c r="B1" s="1" t="inlineStr">
        <is>
          <t>Họ và Tên (*)</t>
        </is>
      </c>
      <c r="C1" s="1" t="inlineStr">
        <is>
          <t>Mã NV lấy từ phần mềm hiện tại</t>
        </is>
      </c>
      <c r="D1" s="1" t="inlineStr">
        <is>
          <t>Mã hồ sơ của nhân viên theo dự án</t>
        </is>
      </c>
      <c r="E1" s="1" t="inlineStr">
        <is>
          <t>Dự án(*)</t>
        </is>
      </c>
      <c r="F1" s="2" t="inlineStr">
        <is>
          <t xml:space="preserve">Mã chi phí của KH cung cấp </t>
        </is>
      </c>
      <c r="G1" s="2" t="inlineStr">
        <is>
          <t xml:space="preserve">Tên công việc </t>
        </is>
      </c>
      <c r="H1" s="2" t="inlineStr">
        <is>
          <t>Tên Chức vụ của NV, theo danh mục quy định</t>
        </is>
      </c>
      <c r="I1" s="2" t="inlineStr">
        <is>
          <t xml:space="preserve">Tên vị trí theo KH quy định </t>
        </is>
      </c>
      <c r="J1" s="2" t="inlineStr">
        <is>
          <t xml:space="preserve">Tên phòng ban làm việc do KH quy định </t>
        </is>
      </c>
      <c r="K1" s="2" t="inlineStr">
        <is>
          <t xml:space="preserve">Tên phòng ban nội bộ </t>
        </is>
      </c>
      <c r="L1" s="2" t="inlineStr">
        <is>
          <t xml:space="preserve">Mã hợp đồng </t>
        </is>
      </c>
      <c r="M1" s="2" t="inlineStr">
        <is>
          <t xml:space="preserve">Chủ tài khoản </t>
        </is>
      </c>
      <c r="N1" s="2" t="inlineStr">
        <is>
          <t xml:space="preserve">Tài khoản </t>
        </is>
      </c>
      <c r="O1" s="2" t="inlineStr">
        <is>
          <t xml:space="preserve">Tên Ngân hàng &amp; Chi nhánh (theo quy định của kế toán) </t>
        </is>
      </c>
      <c r="P1" s="2" t="inlineStr">
        <is>
          <t xml:space="preserve">Ký hiệu </t>
        </is>
      </c>
      <c r="Q1" s="2" t="inlineStr">
        <is>
          <t xml:space="preserve">Hình thức chi trả </t>
        </is>
      </c>
      <c r="R1" s="2" t="inlineStr">
        <is>
          <t xml:space="preserve">Ngày chi trả </t>
        </is>
      </c>
      <c r="S1" s="3" t="inlineStr">
        <is>
          <t>Lương CB Tháng trước</t>
        </is>
      </c>
      <c r="T1" s="3" t="inlineStr">
        <is>
          <t xml:space="preserve">Lương căn bản </t>
        </is>
      </c>
      <c r="U1" s="3" t="inlineStr">
        <is>
          <t>Lương đóng BHBB</t>
        </is>
      </c>
      <c r="V1" s="3" t="inlineStr">
        <is>
          <t>Phụ cấp đóng bảo hiểm</t>
        </is>
      </c>
      <c r="W1" s="3" t="inlineStr">
        <is>
          <t>Phụ cấp Độc hại</t>
        </is>
      </c>
      <c r="X1" s="3" t="inlineStr">
        <is>
          <t>Trợ cấp cơm</t>
        </is>
      </c>
      <c r="Y1" s="3" t="inlineStr">
        <is>
          <t>Trợ cấp điện thoại</t>
        </is>
      </c>
      <c r="Z1" s="3" t="inlineStr">
        <is>
          <t>Trợ cấp đi lại</t>
        </is>
      </c>
      <c r="AA1" s="3" t="inlineStr">
        <is>
          <t>Trợ cấp gửi xe/Xăng</t>
        </is>
      </c>
      <c r="AB1" s="3" t="inlineStr">
        <is>
          <t>Trợ cấp nhà ở</t>
        </is>
      </c>
      <c r="AC1" s="3" t="inlineStr">
        <is>
          <t>Tổng Phụ cấp &amp; Trợ cấp</t>
        </is>
      </c>
      <c r="AD1" s="3" t="inlineStr">
        <is>
          <t>Ngày công căn bản</t>
        </is>
      </c>
      <c r="AE1" s="3" t="inlineStr">
        <is>
          <t xml:space="preserve">Ngày công thực tế </t>
        </is>
      </c>
      <c r="AF1" s="3" t="inlineStr">
        <is>
          <t>Ngày phép năm</t>
        </is>
      </c>
      <c r="AG1" s="3" t="inlineStr">
        <is>
          <t>Ngày lễ tết – PH</t>
        </is>
      </c>
      <c r="AH1" s="3" t="inlineStr">
        <is>
          <t>Ngày công tính lương</t>
        </is>
      </c>
      <c r="AI1" s="3" t="inlineStr">
        <is>
          <t>Ngày công thử việc</t>
        </is>
      </c>
      <c r="AJ1" s="3" t="inlineStr">
        <is>
          <t>Nghỉ không lương</t>
        </is>
      </c>
      <c r="AK1" s="3" t="inlineStr">
        <is>
          <t>Tồng lương cơ bản</t>
        </is>
      </c>
      <c r="AL1" s="3" t="inlineStr">
        <is>
          <t>Lương điều chỉnh</t>
        </is>
      </c>
      <c r="AM1" s="3" t="inlineStr">
        <is>
          <t>Tổng LCB</t>
        </is>
      </c>
      <c r="AN1" s="3" t="inlineStr">
        <is>
          <t xml:space="preserve">Phụ cấp đóng BH </t>
        </is>
      </c>
      <c r="AO1" s="3" t="inlineStr">
        <is>
          <t xml:space="preserve">PC Độc hại </t>
        </is>
      </c>
      <c r="AP1" s="3" t="inlineStr">
        <is>
          <t>Cơm</t>
        </is>
      </c>
      <c r="AQ1" s="3" t="inlineStr">
        <is>
          <t>Trợ cấp Điện thoại/ 3G</t>
        </is>
      </c>
      <c r="AR1" s="3" t="inlineStr">
        <is>
          <t xml:space="preserve">Trợ cấp đi lại </t>
        </is>
      </c>
      <c r="AS1" s="3" t="inlineStr">
        <is>
          <t xml:space="preserve">Trợ cấp Xăng/gửi xe </t>
        </is>
      </c>
      <c r="AT1" s="3" t="inlineStr">
        <is>
          <t xml:space="preserve">Trợ cấp Nhà ở </t>
        </is>
      </c>
      <c r="AU1" s="3" t="inlineStr">
        <is>
          <t>Điều chỉnh phụ cấp</t>
        </is>
      </c>
      <c r="AV1" s="3" t="inlineStr">
        <is>
          <t>Tổng trợ cấp phụ cấp</t>
        </is>
      </c>
      <c r="AW1" s="3" t="inlineStr">
        <is>
          <t>OT ngày thường 1.0</t>
        </is>
      </c>
      <c r="AX1" s="3" t="inlineStr">
        <is>
          <t>Số giờ tăng ca (150%)</t>
        </is>
      </c>
      <c r="AY1" s="3" t="inlineStr">
        <is>
          <t>Số giờ tăng ca (200%)</t>
        </is>
      </c>
      <c r="AZ1" s="3" t="inlineStr">
        <is>
          <t>Số giờ tăng ca (300%)</t>
        </is>
      </c>
      <c r="BA1" s="3" t="inlineStr">
        <is>
          <t>Số giờ tăng ca (210%)</t>
        </is>
      </c>
      <c r="BB1" s="3" t="inlineStr">
        <is>
          <t>Số giờ tăng ca (270%)</t>
        </is>
      </c>
      <c r="BC1" s="3" t="inlineStr">
        <is>
          <t>Số giờ tăng ca (390%)</t>
        </is>
      </c>
      <c r="BD1" s="3" t="inlineStr">
        <is>
          <t>Số giờ làm ca đêm</t>
        </is>
      </c>
      <c r="BE1" s="3" t="inlineStr">
        <is>
          <t>Tổng tiền tăng ca và ca đêm</t>
        </is>
      </c>
      <c r="BF1" s="3" t="inlineStr">
        <is>
          <t>Lương tháng 13</t>
        </is>
      </c>
      <c r="BG1" s="3" t="inlineStr">
        <is>
          <t>TAT NIEN</t>
        </is>
      </c>
      <c r="BH1" s="3" t="inlineStr">
        <is>
          <t>Phụ cấp chuyên cần</t>
        </is>
      </c>
      <c r="BI1" s="3" t="inlineStr">
        <is>
          <t>Thưởng hoa hồng</t>
        </is>
      </c>
      <c r="BJ1" s="3" t="inlineStr">
        <is>
          <t>Thưởng khác</t>
        </is>
      </c>
      <c r="BK1" s="3" t="inlineStr">
        <is>
          <t>Tổng thu nhập khác</t>
        </is>
      </c>
      <c r="BL1" s="3" t="inlineStr">
        <is>
          <t>BHXH trả vào lương</t>
        </is>
      </c>
      <c r="BM1" s="3" t="inlineStr">
        <is>
          <t>Tiền phép năm còn lại</t>
        </is>
      </c>
      <c r="BN1" s="3" t="inlineStr">
        <is>
          <t>Thu nhập chịu thuế khác</t>
        </is>
      </c>
      <c r="BO1" s="3" t="inlineStr">
        <is>
          <t>Thu nhập không chịu thuế khác</t>
        </is>
      </c>
      <c r="BP1" s="3" t="inlineStr">
        <is>
          <t>Tổng thu nhập</t>
        </is>
      </c>
      <c r="BQ1" s="3" t="inlineStr">
        <is>
          <t>Thu nhập không chịu thuế khác</t>
        </is>
      </c>
      <c r="BR1" s="3" t="inlineStr">
        <is>
          <t>Trợ cấp ca đêm</t>
        </is>
      </c>
      <c r="BS1" s="3" t="inlineStr">
        <is>
          <t>Trợ cấp cơm trưa</t>
        </is>
      </c>
      <c r="BT1" s="3" t="inlineStr">
        <is>
          <t xml:space="preserve">Lương ngoài giờ </t>
        </is>
      </c>
      <c r="BU1" s="3" t="inlineStr">
        <is>
          <t>Phụ cấp khác/ độc hại</t>
        </is>
      </c>
      <c r="BV1" s="3" t="inlineStr">
        <is>
          <t>Tổng khoản miễn thuế</t>
        </is>
      </c>
      <c r="BW1" s="3" t="inlineStr">
        <is>
          <t>Tổng thu nhập chịu thuế bao gồm Phúc lợi</t>
        </is>
      </c>
      <c r="BX1" s="3" t="inlineStr">
        <is>
          <t>Bảo hiểm xã hội (8%)</t>
        </is>
      </c>
      <c r="BY1" s="3" t="inlineStr">
        <is>
          <t>Bảo hiểm y tế (1.5%)</t>
        </is>
      </c>
      <c r="BZ1" s="3" t="inlineStr">
        <is>
          <t>Bảo hiểm TN (1%)</t>
        </is>
      </c>
      <c r="CA1" s="3" t="inlineStr">
        <is>
          <t>Điều chỉnh BH</t>
        </is>
      </c>
      <c r="CB1" s="3" t="inlineStr">
        <is>
          <t>Truy thu tiền thẻ BHYT</t>
        </is>
      </c>
      <c r="CC1" s="3" t="inlineStr">
        <is>
          <t>Tổng chi phí BHXH (EE)</t>
        </is>
      </c>
      <c r="CD1" s="3" t="inlineStr">
        <is>
          <t>Số NPT</t>
        </is>
      </c>
      <c r="CE1" s="3" t="inlineStr">
        <is>
          <t>Tổng giảm trừ</t>
        </is>
      </c>
      <c r="CF1" s="3" t="inlineStr">
        <is>
          <t>Thu nhập tính thuế</t>
        </is>
      </c>
      <c r="CG1" s="3" t="inlineStr">
        <is>
          <t>Thuế thu nhập cá nhân</t>
        </is>
      </c>
      <c r="CH1" s="3" t="inlineStr">
        <is>
          <t>Thuế thu nhập cá nhân (10%)</t>
        </is>
      </c>
      <c r="CI1" s="3" t="inlineStr">
        <is>
          <t>Thuế TNCN Công ty trả</t>
        </is>
      </c>
      <c r="CJ1" s="3" t="inlineStr">
        <is>
          <t>Điều chỉnh thuế</t>
        </is>
      </c>
      <c r="CK1" s="3" t="inlineStr">
        <is>
          <t>Hoàn thuế TNCN</t>
        </is>
      </c>
      <c r="CL1" s="3" t="inlineStr">
        <is>
          <t>Tổng tiền thuế TNCN</t>
        </is>
      </c>
      <c r="CM1" s="3" t="inlineStr">
        <is>
          <t>BHSK (EE đóng)</t>
        </is>
      </c>
      <c r="CN1" s="3" t="inlineStr">
        <is>
          <t>Trích nộp công đoàn phí</t>
        </is>
      </c>
      <c r="CO1" s="3" t="inlineStr">
        <is>
          <t>Trừ khác</t>
        </is>
      </c>
      <c r="CP1" s="3" t="inlineStr">
        <is>
          <t>Trừ tạm ứng</t>
        </is>
      </c>
      <c r="CQ1" s="3" t="inlineStr">
        <is>
          <t>Thu nhập thực nhận</t>
        </is>
      </c>
      <c r="CR1" s="3" t="inlineStr">
        <is>
          <t>BHXH (ER)</t>
        </is>
      </c>
      <c r="CS1" s="3" t="inlineStr">
        <is>
          <t>BHYT (ER)</t>
        </is>
      </c>
      <c r="CT1" s="3" t="inlineStr">
        <is>
          <t>BHTN (ER)</t>
        </is>
      </c>
      <c r="CU1" s="3" t="inlineStr">
        <is>
          <t>BHTN &amp; BNN</t>
        </is>
      </c>
      <c r="CV1" s="3" t="inlineStr">
        <is>
          <t>Điều chỉnh BHXH</t>
        </is>
      </c>
      <c r="CW1" s="3" t="inlineStr">
        <is>
          <t>Điều chỉnh BHYT</t>
        </is>
      </c>
      <c r="CX1" s="3" t="inlineStr">
        <is>
          <t>Tổng Chi phí BHBB (ER)</t>
        </is>
      </c>
      <c r="CY1" s="3" t="inlineStr">
        <is>
          <t>Kinh phí CĐ (2%)</t>
        </is>
      </c>
      <c r="CZ1" s="3" t="inlineStr">
        <is>
          <t>Phí chuyển khoản</t>
        </is>
      </c>
      <c r="DA1" s="3" t="inlineStr">
        <is>
          <t>BHSK NSDLĐ</t>
        </is>
      </c>
      <c r="DB1" s="3" t="inlineStr">
        <is>
          <t>Lương tháng 13</t>
        </is>
      </c>
      <c r="DC1" s="3" t="inlineStr">
        <is>
          <t>Khám sức khỏe định kỳ</t>
        </is>
      </c>
      <c r="DD1" s="3" t="inlineStr">
        <is>
          <t>Đồng phục</t>
        </is>
      </c>
      <c r="DE1" s="3" t="inlineStr">
        <is>
          <t>Đào tạo</t>
        </is>
      </c>
      <c r="DF1" s="3" t="inlineStr">
        <is>
          <t>Tất niên</t>
        </is>
      </c>
      <c r="DG1" s="3" t="inlineStr">
        <is>
          <t>Ngày lễ</t>
        </is>
      </c>
      <c r="DH1" s="3" t="inlineStr">
        <is>
          <t>12 ngày phép</t>
        </is>
      </c>
      <c r="DI1" s="3" t="inlineStr">
        <is>
          <t>Thưởng năng lực</t>
        </is>
      </c>
      <c r="DJ1" s="3" t="inlineStr">
        <is>
          <t>Lì xì</t>
        </is>
      </c>
      <c r="DK1" s="3" t="inlineStr">
        <is>
          <t>An sinh xã hội</t>
        </is>
      </c>
      <c r="DL1" s="3" t="inlineStr">
        <is>
          <t>Khác (Du lịch)</t>
        </is>
      </c>
      <c r="DM1" s="3" t="inlineStr">
        <is>
          <t>Tổng chi phí trích giữ (ER)</t>
        </is>
      </c>
      <c r="DN1" s="3" t="inlineStr">
        <is>
          <t>Điều chỉnh chi phí lao động</t>
        </is>
      </c>
      <c r="DO1" s="3" t="inlineStr">
        <is>
          <t>Tổng chi phí nhân sự</t>
        </is>
      </c>
      <c r="DP1" s="3" t="inlineStr">
        <is>
          <t>Phí quản lý</t>
        </is>
      </c>
      <c r="DQ1" s="3" t="inlineStr">
        <is>
          <t>Điều chỉnh phí quản lý</t>
        </is>
      </c>
      <c r="DR1" s="3" t="inlineStr">
        <is>
          <t xml:space="preserve">Phí tuyển dụng </t>
        </is>
      </c>
      <c r="DS1" s="3" t="inlineStr">
        <is>
          <t>Tổng phí dịch vụ L &amp; A</t>
        </is>
      </c>
      <c r="DT1" s="3" t="inlineStr">
        <is>
          <t>Chi trích giữ</t>
        </is>
      </c>
      <c r="DU1" s="3" t="inlineStr">
        <is>
          <t>Tổng chi phí Bảng lương trước VAT</t>
        </is>
      </c>
      <c r="DV1" s="3" t="inlineStr">
        <is>
          <t>VAT (10%)</t>
        </is>
      </c>
      <c r="DW1" s="3" t="inlineStr">
        <is>
          <t>Tổng chi phí Bảng lương sau VAT</t>
        </is>
      </c>
      <c r="DX1" s="3" t="inlineStr">
        <is>
          <t>Công đoàn</t>
        </is>
      </c>
      <c r="DY1" s="3" t="inlineStr">
        <is>
          <t xml:space="preserve">Lý do </t>
        </is>
      </c>
      <c r="DZ1" s="3" t="inlineStr">
        <is>
          <t>Chi lương tháng 13</t>
        </is>
      </c>
      <c r="EA1" s="3" t="inlineStr">
        <is>
          <t>Chi khám sức khỏe định kỳ</t>
        </is>
      </c>
      <c r="EB1" s="3" t="inlineStr">
        <is>
          <t>Chi đồng phục</t>
        </is>
      </c>
      <c r="EC1" s="3" t="inlineStr">
        <is>
          <t>Chi đào tạo</t>
        </is>
      </c>
      <c r="ED1" s="3" t="inlineStr">
        <is>
          <t>Chi tất niên</t>
        </is>
      </c>
      <c r="EE1" s="3" t="inlineStr">
        <is>
          <t>Chi ngày lễ</t>
        </is>
      </c>
      <c r="EF1" s="3" t="inlineStr">
        <is>
          <t>Chi 12 ngày phép</t>
        </is>
      </c>
      <c r="EG1" s="3" t="inlineStr">
        <is>
          <t>Chi Thưởng năng lực</t>
        </is>
      </c>
      <c r="EH1" s="3" t="inlineStr">
        <is>
          <t>Chi lì xì</t>
        </is>
      </c>
      <c r="EI1" s="3" t="inlineStr">
        <is>
          <t>Chi an sinh xã hội</t>
        </is>
      </c>
      <c r="EJ1" s="3" t="inlineStr">
        <is>
          <t>Chi khác (Du lịch)</t>
        </is>
      </c>
      <c r="EK1" s="3" t="inlineStr">
        <is>
          <t>Tổng chi phí trích giữ (ER)</t>
        </is>
      </c>
      <c r="EL1" s="3" t="inlineStr">
        <is>
          <t>Lương thực nhận tháng trước</t>
        </is>
      </c>
      <c r="EM1" s="3" t="inlineStr">
        <is>
          <t>Chênh lệch lương thực nhận</t>
        </is>
      </c>
      <c r="EN1" s="3" t="inlineStr">
        <is>
          <t>Diễn giải</t>
        </is>
      </c>
      <c r="EO1" s="3" t="inlineStr">
        <is>
          <t>Ghi chú</t>
        </is>
      </c>
      <c r="EP1" s="3" t="inlineStr">
        <is>
          <t>Số ngày phép còn lại</t>
        </is>
      </c>
      <c r="EQ1" s="3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  <c r="IV1" s="4" t="n"/>
      <c r="IW1" s="4" t="n"/>
      <c r="IX1" s="4" t="n"/>
      <c r="IY1" s="4" t="n"/>
      <c r="IZ1" s="4" t="n"/>
      <c r="JA1" s="4" t="n"/>
      <c r="JB1" s="4" t="n"/>
      <c r="JC1" s="4" t="n"/>
      <c r="JD1" s="4" t="n"/>
      <c r="JE1" s="4" t="n"/>
      <c r="JF1" s="4" t="n"/>
      <c r="JG1" s="4" t="n"/>
      <c r="JH1" s="4" t="n"/>
      <c r="JI1" s="4" t="n"/>
      <c r="JJ1" s="4" t="n"/>
      <c r="JK1" s="4" t="n"/>
      <c r="JL1" s="4" t="n"/>
      <c r="JM1" s="4" t="n"/>
      <c r="JN1" s="4" t="n"/>
      <c r="JO1" s="4" t="n"/>
      <c r="JP1" s="4" t="n"/>
      <c r="JQ1" s="4" t="n"/>
      <c r="JR1" s="4" t="n"/>
      <c r="JS1" s="4" t="n"/>
      <c r="JT1" s="4" t="n"/>
      <c r="JU1" s="4" t="n"/>
      <c r="JV1" s="4" t="n"/>
      <c r="JW1" s="4" t="n"/>
      <c r="JX1" s="4" t="n"/>
      <c r="JY1" s="4" t="n"/>
      <c r="JZ1" s="4" t="n"/>
      <c r="KA1" s="4" t="n"/>
      <c r="KB1" s="4" t="n"/>
      <c r="KC1" s="4" t="n"/>
      <c r="KD1" s="4" t="n"/>
      <c r="KE1" s="4" t="n"/>
      <c r="KF1" s="4" t="n"/>
      <c r="KG1" s="4" t="n"/>
      <c r="KH1" s="4" t="n"/>
      <c r="KI1" s="4" t="n"/>
      <c r="KJ1" s="4" t="n"/>
      <c r="KK1" s="4" t="n"/>
      <c r="KL1" s="4" t="n"/>
      <c r="KM1" s="4" t="n"/>
      <c r="KN1" s="4" t="n"/>
      <c r="KO1" s="4" t="n"/>
      <c r="KP1" s="4" t="n"/>
      <c r="KQ1" s="4" t="n"/>
      <c r="KR1" s="4" t="n"/>
      <c r="KS1" s="4" t="n"/>
      <c r="KT1" s="4" t="n"/>
      <c r="KU1" s="4" t="n"/>
      <c r="KV1" s="4" t="n"/>
      <c r="KW1" s="4" t="n"/>
      <c r="KX1" s="4" t="n"/>
      <c r="KY1" s="4" t="n"/>
      <c r="KZ1" s="4" t="n"/>
      <c r="LA1" s="4" t="n"/>
      <c r="LB1" s="4" t="n"/>
      <c r="LC1" s="4" t="n"/>
      <c r="LD1" s="4" t="n"/>
      <c r="LE1" s="4" t="n"/>
      <c r="LF1" s="4" t="n"/>
      <c r="LG1" s="4" t="n"/>
      <c r="LH1" s="4" t="n"/>
      <c r="LI1" s="4" t="n"/>
      <c r="LJ1" s="4" t="n"/>
      <c r="LK1" s="4" t="n"/>
      <c r="LL1" s="4" t="n"/>
      <c r="LM1" s="4" t="n"/>
      <c r="LN1" s="4" t="n"/>
      <c r="LO1" s="4" t="n"/>
      <c r="LP1" s="4" t="n"/>
      <c r="LQ1" s="4" t="n"/>
      <c r="LR1" s="4" t="n"/>
      <c r="LS1" s="4" t="n"/>
      <c r="LT1" s="4" t="n"/>
      <c r="LU1" s="4" t="n"/>
      <c r="LV1" s="4" t="n"/>
      <c r="LW1" s="4" t="n"/>
      <c r="LX1" s="4" t="n"/>
      <c r="LY1" s="4" t="n"/>
      <c r="LZ1" s="4" t="n"/>
      <c r="MA1" s="4" t="n"/>
      <c r="MB1" s="4" t="n"/>
      <c r="MC1" s="4" t="n"/>
      <c r="MD1" s="4" t="n"/>
      <c r="ME1" s="4" t="n"/>
      <c r="MF1" s="4" t="n"/>
      <c r="MG1" s="4" t="n"/>
      <c r="MH1" s="4" t="n"/>
      <c r="MI1" s="4" t="n"/>
      <c r="MJ1" s="4" t="n"/>
      <c r="MK1" s="4" t="n"/>
      <c r="ML1" s="4" t="n"/>
      <c r="MM1" s="4" t="n"/>
      <c r="MN1" s="4" t="n"/>
      <c r="MO1" s="4" t="n"/>
      <c r="MP1" s="4" t="n"/>
      <c r="MQ1" s="4" t="n"/>
      <c r="MR1" s="4" t="n"/>
      <c r="MS1" s="4" t="n"/>
      <c r="MT1" s="4" t="n"/>
      <c r="MU1" s="4" t="n"/>
      <c r="MV1" s="4" t="n"/>
      <c r="MW1" s="4" t="n"/>
      <c r="MX1" s="4" t="n"/>
      <c r="MY1" s="4" t="n"/>
      <c r="MZ1" s="4" t="n"/>
      <c r="NA1" s="4" t="n"/>
      <c r="NB1" s="4" t="n"/>
      <c r="NC1" s="4" t="n"/>
      <c r="ND1" s="4" t="n"/>
      <c r="NE1" s="4" t="n"/>
      <c r="NF1" s="4" t="n"/>
      <c r="NG1" s="4" t="n"/>
      <c r="NH1" s="4" t="n"/>
      <c r="NI1" s="4" t="n"/>
      <c r="NJ1" s="4" t="n"/>
      <c r="NK1" s="4" t="n"/>
      <c r="NL1" s="4" t="n"/>
      <c r="NM1" s="4" t="n"/>
      <c r="NN1" s="4" t="n"/>
      <c r="NO1" s="4" t="n"/>
      <c r="NP1" s="4" t="n"/>
      <c r="NQ1" s="4" t="n"/>
      <c r="NR1" s="4" t="n"/>
      <c r="NS1" s="4" t="n"/>
      <c r="NT1" s="4" t="n"/>
      <c r="NU1" s="4" t="n"/>
      <c r="NV1" s="4" t="n"/>
      <c r="NW1" s="4" t="n"/>
      <c r="NX1" s="4" t="n"/>
      <c r="NY1" s="4" t="n"/>
      <c r="NZ1" s="4" t="n"/>
      <c r="OA1" s="4" t="n"/>
      <c r="OB1" s="4" t="n"/>
      <c r="OC1" s="4" t="n"/>
      <c r="OD1" s="4" t="n"/>
      <c r="OE1" s="4" t="n"/>
      <c r="OF1" s="4" t="n"/>
      <c r="OG1" s="4" t="n"/>
      <c r="OH1" s="4" t="n"/>
      <c r="OI1" s="4" t="n"/>
      <c r="OJ1" s="4" t="n"/>
      <c r="OK1" s="4" t="n"/>
      <c r="OL1" s="4" t="n"/>
      <c r="OM1" s="4" t="n"/>
      <c r="ON1" s="4" t="n"/>
      <c r="OO1" s="4" t="n"/>
      <c r="OP1" s="4" t="n"/>
      <c r="OQ1" s="4" t="n"/>
      <c r="OR1" s="4" t="n"/>
      <c r="OS1" s="4" t="n"/>
      <c r="OT1" s="4" t="n"/>
      <c r="OU1" s="4" t="n"/>
      <c r="OV1" s="4" t="n"/>
      <c r="OW1" s="4" t="n"/>
      <c r="OX1" s="4" t="n"/>
      <c r="OY1" s="4" t="n"/>
      <c r="OZ1" s="4" t="n"/>
      <c r="PA1" s="4" t="n"/>
      <c r="PB1" s="4" t="n"/>
      <c r="PC1" s="4" t="n"/>
      <c r="PD1" s="4" t="n"/>
      <c r="PE1" s="4" t="n"/>
      <c r="PF1" s="4" t="n"/>
      <c r="PG1" s="4" t="n"/>
      <c r="PH1" s="4" t="n"/>
      <c r="PI1" s="4" t="n"/>
      <c r="PJ1" s="4" t="n"/>
      <c r="PK1" s="4" t="n"/>
      <c r="PL1" s="4" t="n"/>
      <c r="PM1" s="4" t="n"/>
      <c r="PN1" s="4" t="n"/>
      <c r="PO1" s="4" t="n"/>
      <c r="PP1" s="4" t="n"/>
      <c r="PQ1" s="4" t="n"/>
      <c r="PR1" s="4" t="n"/>
      <c r="PS1" s="4" t="n"/>
      <c r="PT1" s="4" t="n"/>
      <c r="PU1" s="4" t="n"/>
      <c r="PV1" s="4" t="n"/>
      <c r="PW1" s="4" t="n"/>
      <c r="PX1" s="4" t="n"/>
      <c r="PY1" s="4" t="n"/>
      <c r="PZ1" s="4" t="n"/>
      <c r="QA1" s="4" t="n"/>
      <c r="QB1" s="4" t="n"/>
      <c r="QC1" s="4" t="n"/>
      <c r="QD1" s="4" t="n"/>
      <c r="QE1" s="4" t="n"/>
      <c r="QF1" s="4" t="n"/>
      <c r="QG1" s="4" t="n"/>
      <c r="QH1" s="4" t="n"/>
      <c r="QI1" s="4" t="n"/>
      <c r="QJ1" s="4" t="n"/>
      <c r="QK1" s="4" t="n"/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  <c r="AEP1" s="4" t="n"/>
      <c r="AEQ1" s="4" t="n"/>
      <c r="AER1" s="4" t="n"/>
      <c r="AES1" s="4" t="n"/>
      <c r="AET1" s="4" t="n"/>
      <c r="AEU1" s="4" t="n"/>
      <c r="AEV1" s="4" t="n"/>
      <c r="AEW1" s="4" t="n"/>
      <c r="AEX1" s="4" t="n"/>
      <c r="AEY1" s="4" t="n"/>
      <c r="AEZ1" s="4" t="n"/>
      <c r="AFA1" s="4" t="n"/>
      <c r="AFB1" s="4" t="n"/>
      <c r="AFC1" s="4" t="n"/>
      <c r="AFD1" s="4" t="n"/>
      <c r="AFE1" s="4" t="n"/>
      <c r="AFF1" s="4" t="n"/>
      <c r="AFG1" s="4" t="n"/>
      <c r="AFH1" s="4" t="n"/>
      <c r="AFI1" s="4" t="n"/>
      <c r="AFJ1" s="4" t="n"/>
      <c r="AFK1" s="4" t="n"/>
      <c r="AFL1" s="4" t="n"/>
      <c r="AFM1" s="4" t="n"/>
      <c r="AFN1" s="4" t="n"/>
      <c r="AFO1" s="4" t="n"/>
      <c r="AFP1" s="4" t="n"/>
      <c r="AFQ1" s="4" t="n"/>
      <c r="AFR1" s="4" t="n"/>
      <c r="AFS1" s="4" t="n"/>
      <c r="AFT1" s="4" t="n"/>
      <c r="AFU1" s="4" t="n"/>
      <c r="AFV1" s="4" t="n"/>
      <c r="AFW1" s="4" t="n"/>
      <c r="AFX1" s="4" t="n"/>
      <c r="AFY1" s="4" t="n"/>
      <c r="AFZ1" s="4" t="n"/>
      <c r="AGA1" s="4" t="n"/>
      <c r="AGB1" s="4" t="n"/>
      <c r="AGC1" s="4" t="n"/>
      <c r="AGD1" s="4" t="n"/>
      <c r="AGE1" s="4" t="n"/>
      <c r="AGF1" s="4" t="n"/>
      <c r="AGG1" s="4" t="n"/>
      <c r="AGH1" s="4" t="n"/>
      <c r="AGI1" s="4" t="n"/>
      <c r="AGJ1" s="4" t="n"/>
      <c r="AGK1" s="4" t="n"/>
      <c r="AGL1" s="4" t="n"/>
      <c r="AGM1" s="4" t="n"/>
      <c r="AGN1" s="4" t="n"/>
      <c r="AGO1" s="4" t="n"/>
      <c r="AGP1" s="4" t="n"/>
      <c r="AGQ1" s="4" t="n"/>
      <c r="AGR1" s="4" t="n"/>
      <c r="AGS1" s="4" t="n"/>
      <c r="AGT1" s="4" t="n"/>
      <c r="AGU1" s="4" t="n"/>
      <c r="AGV1" s="4" t="n"/>
      <c r="AGW1" s="4" t="n"/>
      <c r="AGX1" s="4" t="n"/>
      <c r="AGY1" s="4" t="n"/>
      <c r="AGZ1" s="4" t="n"/>
      <c r="AHA1" s="4" t="n"/>
      <c r="AHB1" s="4" t="n"/>
      <c r="AHC1" s="4" t="n"/>
      <c r="AHD1" s="4" t="n"/>
      <c r="AHE1" s="4" t="n"/>
      <c r="AHF1" s="4" t="n"/>
      <c r="AHG1" s="4" t="n"/>
      <c r="AHH1" s="4" t="n"/>
      <c r="AHI1" s="4" t="n"/>
      <c r="AHJ1" s="4" t="n"/>
      <c r="AHK1" s="4" t="n"/>
      <c r="AHL1" s="4" t="n"/>
      <c r="AHM1" s="4" t="n"/>
      <c r="AHN1" s="4" t="n"/>
      <c r="AHO1" s="4" t="n"/>
      <c r="AHP1" s="4" t="n"/>
      <c r="AHQ1" s="4" t="n"/>
      <c r="AHR1" s="4" t="n"/>
      <c r="AHS1" s="4" t="n"/>
      <c r="AHT1" s="4" t="n"/>
      <c r="AHU1" s="4" t="n"/>
      <c r="AHV1" s="4" t="n"/>
      <c r="AHW1" s="4" t="n"/>
      <c r="AHX1" s="4" t="n"/>
      <c r="AHY1" s="4" t="n"/>
      <c r="AHZ1" s="4" t="n"/>
      <c r="AIA1" s="4" t="n"/>
      <c r="AIB1" s="4" t="n"/>
      <c r="AIC1" s="4" t="n"/>
      <c r="AID1" s="4" t="n"/>
      <c r="AIE1" s="4" t="n"/>
      <c r="AIF1" s="4" t="n"/>
      <c r="AIG1" s="4" t="n"/>
      <c r="AIH1" s="4" t="n"/>
      <c r="AII1" s="4" t="n"/>
      <c r="AIJ1" s="4" t="n"/>
      <c r="AIK1" s="4" t="n"/>
      <c r="AIL1" s="4" t="n"/>
      <c r="AIM1" s="4" t="n"/>
      <c r="AIN1" s="4" t="n"/>
      <c r="AIO1" s="4" t="n"/>
      <c r="AIP1" s="4" t="n"/>
      <c r="AIQ1" s="4" t="n"/>
      <c r="AIR1" s="4" t="n"/>
      <c r="AIS1" s="4" t="n"/>
      <c r="AIT1" s="4" t="n"/>
      <c r="AIU1" s="4" t="n"/>
      <c r="AIV1" s="4" t="n"/>
      <c r="AIW1" s="4" t="n"/>
      <c r="AIX1" s="4" t="n"/>
      <c r="AIY1" s="4" t="n"/>
      <c r="AIZ1" s="4" t="n"/>
      <c r="AJA1" s="4" t="n"/>
      <c r="AJB1" s="4" t="n"/>
      <c r="AJC1" s="4" t="n"/>
      <c r="AJD1" s="4" t="n"/>
      <c r="AJE1" s="4" t="n"/>
      <c r="AJF1" s="4" t="n"/>
      <c r="AJG1" s="4" t="n"/>
      <c r="AJH1" s="4" t="n"/>
      <c r="AJI1" s="4" t="n"/>
      <c r="AJJ1" s="4" t="n"/>
      <c r="AJK1" s="4" t="n"/>
      <c r="AJL1" s="4" t="n"/>
      <c r="AJM1" s="4" t="n"/>
      <c r="AJN1" s="4" t="n"/>
      <c r="AJO1" s="4" t="n"/>
      <c r="AJP1" s="4" t="n"/>
      <c r="AJQ1" s="4" t="n"/>
      <c r="AJR1" s="4" t="n"/>
      <c r="AJS1" s="4" t="n"/>
      <c r="AJT1" s="4" t="n"/>
      <c r="AJU1" s="4" t="n"/>
      <c r="AJV1" s="4" t="n"/>
      <c r="AJW1" s="4" t="n"/>
      <c r="AJX1" s="4" t="n"/>
      <c r="AJY1" s="4" t="n"/>
      <c r="AJZ1" s="4" t="n"/>
      <c r="AKA1" s="4" t="n"/>
      <c r="AKB1" s="4" t="n"/>
      <c r="AKC1" s="4" t="n"/>
      <c r="AKD1" s="4" t="n"/>
      <c r="AKE1" s="4" t="n"/>
      <c r="AKF1" s="4" t="n"/>
      <c r="AKG1" s="4" t="n"/>
      <c r="AKH1" s="4" t="n"/>
      <c r="AKI1" s="4" t="n"/>
      <c r="AKJ1" s="4" t="n"/>
      <c r="AKK1" s="4" t="n"/>
      <c r="AKL1" s="4" t="n"/>
      <c r="AKM1" s="4" t="n"/>
      <c r="AKN1" s="4" t="n"/>
      <c r="AKO1" s="4" t="n"/>
      <c r="AKP1" s="4" t="n"/>
      <c r="AKQ1" s="4" t="n"/>
      <c r="AKR1" s="4" t="n"/>
      <c r="AKS1" s="4" t="n"/>
      <c r="AKT1" s="4" t="n"/>
      <c r="AKU1" s="4" t="n"/>
      <c r="AKV1" s="4" t="n"/>
      <c r="AKW1" s="4" t="n"/>
      <c r="AKX1" s="4" t="n"/>
      <c r="AKY1" s="4" t="n"/>
      <c r="AKZ1" s="4" t="n"/>
      <c r="ALA1" s="4" t="n"/>
      <c r="ALB1" s="4" t="n"/>
      <c r="ALC1" s="4" t="n"/>
      <c r="ALD1" s="4" t="n"/>
      <c r="ALE1" s="4" t="n"/>
      <c r="ALF1" s="4" t="n"/>
      <c r="ALG1" s="4" t="n"/>
      <c r="ALH1" s="4" t="n"/>
      <c r="ALI1" s="4" t="n"/>
      <c r="ALJ1" s="4" t="n"/>
      <c r="ALK1" s="4" t="n"/>
      <c r="ALL1" s="4" t="n"/>
      <c r="ALM1" s="4" t="n"/>
      <c r="ALN1" s="4" t="n"/>
      <c r="ALO1" s="4" t="n"/>
      <c r="ALP1" s="4" t="n"/>
      <c r="ALQ1" s="4" t="n"/>
      <c r="ALR1" s="4" t="n"/>
      <c r="ALS1" s="4" t="n"/>
      <c r="ALT1" s="4" t="n"/>
      <c r="ALU1" s="4" t="n"/>
      <c r="ALV1" s="4" t="n"/>
      <c r="ALW1" s="4" t="n"/>
      <c r="ALX1" s="4" t="n"/>
      <c r="ALY1" s="4" t="n"/>
      <c r="ALZ1" s="4" t="n"/>
      <c r="AMA1" s="4" t="n"/>
      <c r="AMB1" s="4" t="n"/>
      <c r="AMC1" s="4" t="n"/>
      <c r="AMD1" s="4" t="n"/>
      <c r="AME1" s="4" t="n"/>
      <c r="AMF1" s="4" t="n"/>
      <c r="AMG1" s="4" t="n"/>
      <c r="AMH1" s="4" t="n"/>
      <c r="AMI1" s="4" t="n"/>
      <c r="AMJ1" s="4" t="n"/>
      <c r="AMK1" s="4" t="n"/>
      <c r="AML1" s="4" t="n"/>
      <c r="AMM1" s="4" t="n"/>
      <c r="AMN1" s="4" t="n"/>
      <c r="AMO1" s="4" t="n"/>
      <c r="AMP1" s="4" t="n"/>
      <c r="AMQ1" s="4" t="n"/>
      <c r="AMR1" s="4" t="n"/>
      <c r="AMS1" s="4" t="n"/>
      <c r="AMT1" s="4" t="n"/>
      <c r="AMU1" s="4" t="n"/>
      <c r="AMV1" s="4" t="n"/>
      <c r="AMW1" s="4" t="n"/>
      <c r="AMX1" s="4" t="n"/>
      <c r="AMY1" s="4" t="n"/>
      <c r="AMZ1" s="4" t="n"/>
      <c r="ANA1" s="4" t="n"/>
      <c r="ANB1" s="4" t="n"/>
      <c r="ANC1" s="4" t="n"/>
      <c r="AND1" s="4" t="n"/>
      <c r="ANE1" s="4" t="n"/>
      <c r="ANF1" s="4" t="n"/>
      <c r="ANG1" s="4" t="n"/>
      <c r="ANH1" s="4" t="n"/>
      <c r="ANI1" s="4" t="n"/>
      <c r="ANJ1" s="4" t="n"/>
      <c r="ANK1" s="4" t="n"/>
      <c r="ANL1" s="4" t="n"/>
      <c r="ANM1" s="4" t="n"/>
      <c r="ANN1" s="4" t="n"/>
      <c r="ANO1" s="4" t="n"/>
      <c r="ANP1" s="4" t="n"/>
      <c r="ANQ1" s="4" t="n"/>
      <c r="ANR1" s="4" t="n"/>
      <c r="ANS1" s="4" t="n"/>
      <c r="ANT1" s="4" t="n"/>
      <c r="ANU1" s="4" t="n"/>
      <c r="ANV1" s="4" t="n"/>
      <c r="ANW1" s="4" t="n"/>
      <c r="ANX1" s="4" t="n"/>
      <c r="ANY1" s="4" t="n"/>
      <c r="ANZ1" s="4" t="n"/>
      <c r="AOA1" s="4" t="n"/>
      <c r="AOB1" s="4" t="n"/>
      <c r="AOC1" s="4" t="n"/>
      <c r="AOD1" s="4" t="n"/>
      <c r="AOE1" s="4" t="n"/>
      <c r="AOF1" s="4" t="n"/>
      <c r="AOG1" s="4" t="n"/>
      <c r="AOH1" s="4" t="n"/>
      <c r="AOI1" s="4" t="n"/>
      <c r="AOJ1" s="4" t="n"/>
      <c r="AOK1" s="4" t="n"/>
      <c r="AOL1" s="4" t="n"/>
      <c r="AOM1" s="4" t="n"/>
      <c r="AON1" s="4" t="n"/>
    </row>
    <row r="2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5" t="n"/>
      <c r="R2" s="6" t="n"/>
      <c r="S2" s="6" t="inlineStr">
        <is>
          <t>1</t>
        </is>
      </c>
      <c r="T2" s="6" t="inlineStr">
        <is>
          <t>2</t>
        </is>
      </c>
      <c r="U2" s="6" t="inlineStr">
        <is>
          <t>3</t>
        </is>
      </c>
      <c r="V2" s="6" t="inlineStr">
        <is>
          <t>4</t>
        </is>
      </c>
      <c r="W2" s="6" t="inlineStr">
        <is>
          <t>11</t>
        </is>
      </c>
      <c r="X2" s="6" t="inlineStr">
        <is>
          <t>14</t>
        </is>
      </c>
      <c r="Y2" s="6" t="inlineStr">
        <is>
          <t>15</t>
        </is>
      </c>
      <c r="Z2" s="6" t="inlineStr">
        <is>
          <t>16</t>
        </is>
      </c>
      <c r="AA2" s="6" t="inlineStr">
        <is>
          <t>17</t>
        </is>
      </c>
      <c r="AB2" s="6" t="inlineStr">
        <is>
          <t>18</t>
        </is>
      </c>
      <c r="AC2" s="6" t="inlineStr">
        <is>
          <t>29</t>
        </is>
      </c>
      <c r="AD2" s="6" t="inlineStr">
        <is>
          <t>50</t>
        </is>
      </c>
      <c r="AE2" s="6" t="inlineStr">
        <is>
          <t>53</t>
        </is>
      </c>
      <c r="AF2" s="6" t="inlineStr">
        <is>
          <t>54</t>
        </is>
      </c>
      <c r="AG2" s="6" t="inlineStr">
        <is>
          <t>55</t>
        </is>
      </c>
      <c r="AH2" s="6" t="inlineStr">
        <is>
          <t>57</t>
        </is>
      </c>
      <c r="AI2" s="6" t="inlineStr">
        <is>
          <t>58</t>
        </is>
      </c>
      <c r="AJ2" s="6" t="inlineStr">
        <is>
          <t>61</t>
        </is>
      </c>
      <c r="AK2" s="6" t="inlineStr">
        <is>
          <t>80</t>
        </is>
      </c>
      <c r="AL2" s="6" t="inlineStr">
        <is>
          <t>81</t>
        </is>
      </c>
      <c r="AM2" s="6" t="inlineStr">
        <is>
          <t>85</t>
        </is>
      </c>
      <c r="AN2" s="6" t="inlineStr">
        <is>
          <t>100</t>
        </is>
      </c>
      <c r="AO2" s="6" t="inlineStr">
        <is>
          <t>102</t>
        </is>
      </c>
      <c r="AP2" s="6" t="inlineStr">
        <is>
          <t>103</t>
        </is>
      </c>
      <c r="AQ2" s="6" t="inlineStr">
        <is>
          <t>104</t>
        </is>
      </c>
      <c r="AR2" s="6" t="inlineStr">
        <is>
          <t>105</t>
        </is>
      </c>
      <c r="AS2" s="6" t="inlineStr">
        <is>
          <t>106</t>
        </is>
      </c>
      <c r="AT2" s="6" t="inlineStr">
        <is>
          <t>107</t>
        </is>
      </c>
      <c r="AU2" s="6" t="inlineStr">
        <is>
          <t>109</t>
        </is>
      </c>
      <c r="AV2" s="6" t="inlineStr">
        <is>
          <t>110</t>
        </is>
      </c>
      <c r="AW2" s="6" t="inlineStr">
        <is>
          <t>130</t>
        </is>
      </c>
      <c r="AX2" s="6" t="inlineStr">
        <is>
          <t>131</t>
        </is>
      </c>
      <c r="AY2" s="6" t="inlineStr">
        <is>
          <t>132</t>
        </is>
      </c>
      <c r="AZ2" s="6" t="inlineStr">
        <is>
          <t>133</t>
        </is>
      </c>
      <c r="BA2" s="6" t="inlineStr">
        <is>
          <t>134</t>
        </is>
      </c>
      <c r="BB2" s="6" t="inlineStr">
        <is>
          <t>135</t>
        </is>
      </c>
      <c r="BC2" s="6" t="inlineStr">
        <is>
          <t>136</t>
        </is>
      </c>
      <c r="BD2" s="6" t="inlineStr">
        <is>
          <t>137</t>
        </is>
      </c>
      <c r="BE2" s="6" t="inlineStr">
        <is>
          <t>138</t>
        </is>
      </c>
      <c r="BF2" s="6" t="inlineStr">
        <is>
          <t>160</t>
        </is>
      </c>
      <c r="BG2" s="6" t="inlineStr">
        <is>
          <t>161</t>
        </is>
      </c>
      <c r="BH2" s="6" t="inlineStr">
        <is>
          <t>162</t>
        </is>
      </c>
      <c r="BI2" s="6" t="inlineStr">
        <is>
          <t>163</t>
        </is>
      </c>
      <c r="BJ2" s="6" t="inlineStr">
        <is>
          <t>167</t>
        </is>
      </c>
      <c r="BK2" s="6" t="inlineStr">
        <is>
          <t>168</t>
        </is>
      </c>
      <c r="BL2" t="inlineStr">
        <is>
          <t>200</t>
        </is>
      </c>
      <c r="BM2" t="inlineStr">
        <is>
          <t>201</t>
        </is>
      </c>
      <c r="BN2" t="inlineStr">
        <is>
          <t>202</t>
        </is>
      </c>
      <c r="BO2" t="inlineStr">
        <is>
          <t>203</t>
        </is>
      </c>
      <c r="BP2" t="inlineStr">
        <is>
          <t>GROSS</t>
        </is>
      </c>
      <c r="BQ2" t="inlineStr">
        <is>
          <t>225</t>
        </is>
      </c>
      <c r="BR2" t="inlineStr">
        <is>
          <t>226</t>
        </is>
      </c>
      <c r="BS2" t="inlineStr">
        <is>
          <t>227</t>
        </is>
      </c>
      <c r="BT2" t="inlineStr">
        <is>
          <t>228</t>
        </is>
      </c>
      <c r="BU2" t="inlineStr">
        <is>
          <t>229</t>
        </is>
      </c>
      <c r="BV2" t="inlineStr">
        <is>
          <t>230</t>
        </is>
      </c>
      <c r="BW2" t="inlineStr">
        <is>
          <t>231</t>
        </is>
      </c>
      <c r="BX2" t="inlineStr">
        <is>
          <t>250</t>
        </is>
      </c>
      <c r="BY2" t="inlineStr">
        <is>
          <t>251</t>
        </is>
      </c>
      <c r="BZ2" t="inlineStr">
        <is>
          <t>252</t>
        </is>
      </c>
      <c r="CA2" t="inlineStr">
        <is>
          <t>253</t>
        </is>
      </c>
      <c r="CB2" t="inlineStr">
        <is>
          <t>254</t>
        </is>
      </c>
      <c r="CC2" t="inlineStr">
        <is>
          <t>255</t>
        </is>
      </c>
      <c r="CD2" t="inlineStr">
        <is>
          <t>270</t>
        </is>
      </c>
      <c r="CE2" t="inlineStr">
        <is>
          <t>271</t>
        </is>
      </c>
      <c r="CF2" t="inlineStr">
        <is>
          <t>272</t>
        </is>
      </c>
      <c r="CG2" t="inlineStr">
        <is>
          <t>273</t>
        </is>
      </c>
      <c r="CH2" t="inlineStr">
        <is>
          <t>274</t>
        </is>
      </c>
      <c r="CI2" t="inlineStr">
        <is>
          <t>275</t>
        </is>
      </c>
      <c r="CJ2" t="inlineStr">
        <is>
          <t>276</t>
        </is>
      </c>
      <c r="CK2" t="inlineStr">
        <is>
          <t>277</t>
        </is>
      </c>
      <c r="CL2" t="inlineStr">
        <is>
          <t>278</t>
        </is>
      </c>
      <c r="CM2" t="inlineStr">
        <is>
          <t>300</t>
        </is>
      </c>
      <c r="CN2" t="inlineStr">
        <is>
          <t>301</t>
        </is>
      </c>
      <c r="CO2" t="inlineStr">
        <is>
          <t>302</t>
        </is>
      </c>
      <c r="CP2" t="inlineStr">
        <is>
          <t>303</t>
        </is>
      </c>
      <c r="CQ2" t="inlineStr">
        <is>
          <t>NET</t>
        </is>
      </c>
      <c r="CR2" t="inlineStr">
        <is>
          <t>330</t>
        </is>
      </c>
      <c r="CS2" t="inlineStr">
        <is>
          <t>331</t>
        </is>
      </c>
      <c r="CT2" t="inlineStr">
        <is>
          <t>332</t>
        </is>
      </c>
      <c r="CU2" t="inlineStr">
        <is>
          <t>333</t>
        </is>
      </c>
      <c r="CV2" t="inlineStr">
        <is>
          <t>334</t>
        </is>
      </c>
      <c r="CW2" t="inlineStr">
        <is>
          <t>335</t>
        </is>
      </c>
      <c r="CX2" t="inlineStr">
        <is>
          <t>336</t>
        </is>
      </c>
      <c r="CY2" t="inlineStr">
        <is>
          <t>337</t>
        </is>
      </c>
      <c r="CZ2" t="inlineStr">
        <is>
          <t>338</t>
        </is>
      </c>
      <c r="DA2" t="inlineStr">
        <is>
          <t>339</t>
        </is>
      </c>
      <c r="DB2" t="inlineStr">
        <is>
          <t>350</t>
        </is>
      </c>
      <c r="DC2" t="inlineStr">
        <is>
          <t>351</t>
        </is>
      </c>
      <c r="DD2" t="inlineStr">
        <is>
          <t>352</t>
        </is>
      </c>
      <c r="DE2" t="inlineStr">
        <is>
          <t>353</t>
        </is>
      </c>
      <c r="DF2" t="inlineStr">
        <is>
          <t>354</t>
        </is>
      </c>
      <c r="DG2" t="inlineStr">
        <is>
          <t>355</t>
        </is>
      </c>
      <c r="DH2" t="inlineStr">
        <is>
          <t>356</t>
        </is>
      </c>
      <c r="DI2" t="inlineStr">
        <is>
          <t>357</t>
        </is>
      </c>
      <c r="DJ2" t="inlineStr">
        <is>
          <t>358</t>
        </is>
      </c>
      <c r="DK2" t="inlineStr">
        <is>
          <t>359</t>
        </is>
      </c>
      <c r="DL2" t="inlineStr">
        <is>
          <t>360</t>
        </is>
      </c>
      <c r="DM2" t="inlineStr">
        <is>
          <t>361</t>
        </is>
      </c>
      <c r="DN2" t="inlineStr">
        <is>
          <t>363</t>
        </is>
      </c>
      <c r="DO2" t="inlineStr">
        <is>
          <t>400</t>
        </is>
      </c>
      <c r="DP2" t="inlineStr">
        <is>
          <t>401</t>
        </is>
      </c>
      <c r="DQ2" t="inlineStr">
        <is>
          <t>402</t>
        </is>
      </c>
      <c r="DR2" t="inlineStr">
        <is>
          <t>403</t>
        </is>
      </c>
      <c r="DS2" t="inlineStr">
        <is>
          <t>404</t>
        </is>
      </c>
      <c r="DT2" t="inlineStr">
        <is>
          <t>405</t>
        </is>
      </c>
      <c r="DU2" t="inlineStr">
        <is>
          <t>406</t>
        </is>
      </c>
      <c r="DV2" t="inlineStr">
        <is>
          <t>407</t>
        </is>
      </c>
      <c r="DW2" t="inlineStr">
        <is>
          <t>408</t>
        </is>
      </c>
      <c r="DX2" t="inlineStr">
        <is>
          <t>409</t>
        </is>
      </c>
      <c r="DY2" t="inlineStr">
        <is>
          <t>410</t>
        </is>
      </c>
      <c r="DZ2" t="inlineStr">
        <is>
          <t>450</t>
        </is>
      </c>
      <c r="EA2" t="inlineStr">
        <is>
          <t>451</t>
        </is>
      </c>
      <c r="EB2" t="inlineStr">
        <is>
          <t>452</t>
        </is>
      </c>
      <c r="EC2" t="inlineStr">
        <is>
          <t>453</t>
        </is>
      </c>
      <c r="ED2" t="inlineStr">
        <is>
          <t>454</t>
        </is>
      </c>
      <c r="EE2" t="inlineStr">
        <is>
          <t>455</t>
        </is>
      </c>
      <c r="EF2" t="inlineStr">
        <is>
          <t>456</t>
        </is>
      </c>
      <c r="EG2" t="inlineStr">
        <is>
          <t>457</t>
        </is>
      </c>
      <c r="EH2" t="inlineStr">
        <is>
          <t>458</t>
        </is>
      </c>
      <c r="EI2" t="inlineStr">
        <is>
          <t>459</t>
        </is>
      </c>
      <c r="EJ2" t="inlineStr">
        <is>
          <t>460</t>
        </is>
      </c>
      <c r="EK2" t="inlineStr">
        <is>
          <t>461</t>
        </is>
      </c>
      <c r="EL2" t="inlineStr">
        <is>
          <t>500</t>
        </is>
      </c>
      <c r="EM2" t="inlineStr">
        <is>
          <t>501</t>
        </is>
      </c>
      <c r="EN2" t="inlineStr">
        <is>
          <t>502</t>
        </is>
      </c>
      <c r="EO2" t="inlineStr">
        <is>
          <t>600</t>
        </is>
      </c>
      <c r="EP2" t="inlineStr">
        <is>
          <t>Phep_</t>
        </is>
      </c>
    </row>
    <row r="3">
      <c r="A3" t="n">
        <v>1</v>
      </c>
      <c r="B3" t="inlineStr">
        <is>
          <t>Nguyễn Thành Chung</t>
        </is>
      </c>
      <c r="D3" t="inlineStr">
        <is>
          <t>149578-02</t>
        </is>
      </c>
      <c r="S3" s="12">
        <f>IFERROR(INDEX(PIS!$A$1:$BZ$1000,MATCH($D3,PIS!C$1:C$500,0),MATCH("Lương CB tháng trước",PIS!$1:$1,0)),0)</f>
        <v/>
      </c>
      <c r="T3" s="12">
        <f>IFERROR(INDEX(PIS!$A$1:$BZ$1000,MATCH($D3,PIS!C$1:C$500,0),MATCH("Lương CB hiện tại",PIS!$1:$1,0)),0)</f>
        <v/>
      </c>
      <c r="U3" s="12">
        <f>IFERROR(INDEX(PIS!$A$1:$BZ$1000,MATCH($D3,PIS!C$1:C$500,0),MATCH("Lương đóng BHBB",PIS!$1:$1,0)),0)</f>
        <v/>
      </c>
      <c r="V3" s="12">
        <f>IFERROR(INDEX(PIS!$A$1:$BZ$1000,MATCH($D3,PIS!C$1:C$500,0),MATCH(V$2,PIS!$2:$2,0)),0)</f>
        <v/>
      </c>
      <c r="W3" s="12">
        <f>IFERROR(INDEX(PIS!$A$1:$BZ$1000,MATCH($D3,PIS!C$1:C$500,0),MATCH(W$2,PIS!$2:$2,0)),0)</f>
        <v/>
      </c>
      <c r="X3" s="12">
        <f>IFERROR(INDEX(PIS!$A$1:$BZ$1000,MATCH($D3,PIS!C$1:C$500,0),MATCH(X$2,PIS!$2:$2,0)),0)</f>
        <v/>
      </c>
      <c r="Y3" s="12">
        <f>IFERROR(INDEX(PIS!$A$1:$BZ$1000,MATCH($D3,PIS!C$1:C$500,0),MATCH(Y$2,PIS!$2:$2,0)),0)</f>
        <v/>
      </c>
      <c r="Z3" s="12">
        <f>IFERROR(INDEX(PIS!$A$1:$BZ$1000,MATCH($D3,PIS!C$1:C$500,0),MATCH(Z$2,PIS!$2:$2,0)),0)</f>
        <v/>
      </c>
      <c r="AA3" s="12">
        <f>IFERROR(INDEX(PIS!$A$1:$BZ$1000,MATCH($D3,PIS!C$1:C$500,0),MATCH(AA$2,PIS!$2:$2,0)),0)</f>
        <v/>
      </c>
      <c r="AB3" s="12">
        <f>IFERROR(INDEX(PIS!$A$1:$BZ$1000,MATCH($D3,PIS!C$1:C$500,0),MATCH(AB$2,PIS!$2:$2,0)),0)</f>
        <v/>
      </c>
      <c r="AC3" s="13">
        <f>SUM(V3:AB3)</f>
        <v/>
      </c>
      <c r="AD3" s="12">
        <f>IFERROR(INDEX(TIMESHEET!$A$1:$AI$5000,MATCH($D3,TIMESHEET!A$1:A$500,0),MATCH("T100",TIMESHEET!$2:$2,0)),0)</f>
        <v/>
      </c>
      <c r="AE3" s="12">
        <f>IFERROR(INDEX(TIMESHEET!$A$1:$AI$5000,MATCH($D3,TIMESHEET!A$1:A$500,0),MATCH("T202",TIMESHEET!$2:$2,0)),0)</f>
        <v/>
      </c>
      <c r="AF3" s="12">
        <f>IFERROR(INDEX(TIMESHEET!$A$1:$AI$5000,MATCH($D3,TIMESHEET!A$1:A$500,0),MATCH("T302",TIMESHEET!$2:$2,0)),0)</f>
        <v/>
      </c>
      <c r="AG3" s="12">
        <f>IFERROR(INDEX(TIMESHEET!$A$1:$AI$5000,MATCH($D3,TIMESHEET!A$1:A$500,0),MATCH("T406",TIMESHEET!$2:$2,0)),0)</f>
        <v/>
      </c>
      <c r="AH3" s="12">
        <f>AE3+AG3</f>
        <v/>
      </c>
      <c r="AI3" s="12">
        <f>IFERROR(INDEX(TIMESHEET!$A$1:$AI$5000,MATCH($D3,TIMESHEET!A$1:A$500,0),MATCH("T409",TIMESHEET!$2:$2,0)),0)</f>
        <v/>
      </c>
      <c r="AJ3" s="12">
        <f>IF(AD3-AE3&lt;0,0,AD3-AE3-AF3-AG3)</f>
        <v/>
      </c>
      <c r="AK3" s="12">
        <f>IFERROR((T3/AD3*(AD3-AJ3)+T3/AD3*AI3*0.7),0)</f>
        <v/>
      </c>
      <c r="AL3" s="13">
        <f>IFERROR(INDEX(ADJ!$A$1:$BZ$1000,MATCH(PAYROLL!D3,ADJ!A$1:A$500,0),MATCH(PAYROLL!AL$2,ADJ!$2:$2,0)),0)</f>
        <v/>
      </c>
      <c r="AM3" s="12">
        <f>SUM(AK3:AL3)</f>
        <v/>
      </c>
      <c r="AN3" s="13">
        <f>IFERROR(ROUND(V3/$AD3*$AH3,0),0)</f>
        <v/>
      </c>
      <c r="AO3" s="13">
        <f>IFERROR(ROUND(W3/$AD3*$AH3,0),0)</f>
        <v/>
      </c>
      <c r="AP3" s="13">
        <f>IFERROR(ROUND(X3/$AD3*$AE3,0),0)</f>
        <v/>
      </c>
      <c r="AQ3" s="13">
        <f>IFERROR(ROUND(Y3/$AD3*$AH3,0),0)</f>
        <v/>
      </c>
      <c r="AR3" s="13">
        <f>IFERROR(ROUND(Z3/$AD3*$AH3,0),0)</f>
        <v/>
      </c>
      <c r="AS3" s="15">
        <f>IFERROR(ROUND(AA3/$AD3*$AH3,0),0)</f>
        <v/>
      </c>
      <c r="AT3" s="16">
        <f>IFERROR(IF((AE3+AF3+AG3)&gt;13,AB3,ROUND(AB3/AD3*AH3,0)),0)</f>
        <v/>
      </c>
      <c r="AU3" s="12">
        <f>IFERROR(INDEX(ADJ!$A$1:$BZ$1000,MATCH(PAYROLL!D3,ADJ!A$1:A$500,0),MATCH(PAYROLL!AU$2,ADJ!$2:$2,0)),0)</f>
        <v/>
      </c>
      <c r="AV3" s="12">
        <f>ROUND(SUM(AN3:AU3),0)</f>
        <v/>
      </c>
      <c r="AW3" s="13">
        <f>IFERROR(INDEX(TIMESHEET!$A$1:$AI$5000,MATCH(PAYROLL!D3,TIMESHEET!A$1:A$500,0),MATCH("T620",TIMESHEET!$2:$2,0)),0)</f>
        <v/>
      </c>
      <c r="AX3" s="12">
        <f>IFERROR(INDEX(TIMESHEET!$A$1:$AI$5000,MATCH(PAYROLL!D3,TIMESHEET!A$1:A$500,0),MATCH("T601",TIMESHEET!$2:$2,0)),0)</f>
        <v/>
      </c>
      <c r="AY3" s="12">
        <f>IFERROR(INDEX(TIMESHEET!$A$1:$AI$5000,MATCH(PAYROLL!D3,TIMESHEET!A$1:A$500,0),MATCH("T602",TIMESHEET!$2:$2,0)),0)</f>
        <v/>
      </c>
      <c r="AZ3" s="12">
        <f>IFERROR(INDEX(TIMESHEET!$A$1:$AI$5000,MATCH(PAYROLL!D3,TIMESHEET!A$1:A$500,0),MATCH("T603",TIMESHEET!$2:$2,0)),0)</f>
        <v/>
      </c>
      <c r="BA3" s="12">
        <f>IFERROR(INDEX(TIMESHEET!$A$1:$AI$5000,MATCH(PAYROLL!D3,TIMESHEET!A$1:A$500,0),MATCH("T611",TIMESHEET!$2:$2,0)),0)</f>
        <v/>
      </c>
      <c r="BB3" s="12">
        <f>IFERROR(INDEX(TIMESHEET!$A$1:$AI$5000,MATCH(PAYROLL!D3,TIMESHEET!A$1:A$500,0),MATCH("T612",TIMESHEET!$2:$2,0)),0)</f>
        <v/>
      </c>
      <c r="BC3" s="12">
        <f>IFERROR(INDEX(TIMESHEET!$A$1:$AI$5000,MATCH(PAYROLL!D3,TIMESHEET!A$1:A$500,0),MATCH("T613",TIMESHEET!$2:$2,0)),0)</f>
        <v/>
      </c>
      <c r="BD3" s="12">
        <f>IFERROR(INDEX(TIMESHEET!$A$1:$AI$5000,MATCH(PAYROLL!D3,TIMESHEET!A$1:A$500,0),MATCH("T500",TIMESHEET!$2:$2,0)),0)</f>
        <v/>
      </c>
      <c r="BE3" s="12">
        <f>IFERROR(IF(LEFT(INDEX(PIS!O$1:O$500,MATCH(D3,PIS!C$1:C$500,0)),1)="M",T3/AD3/8*(AW3+AX3*1.5+AY3*2+AZ3*3+BA3*2.1+BB3*2.7+BC3*3.9+BD3*0.3),T3/8*(AW3+AX3*1.5+AY3*2+AZ3*3+BA3*2.1+BB3*2.7+BC3*3.9+BD3*0.3)),0)</f>
        <v/>
      </c>
      <c r="BF3" s="13">
        <f>IFERROR(INDEX(ADJ!$A$1:$BZ$1000,MATCH(PAYROLL!$D3,ADJ!A$1:A$500,0),MATCH(PAYROLL!BF$2,ADJ!$2:$2,0)),0)</f>
        <v/>
      </c>
      <c r="BG3" s="13">
        <f>IFERROR(INDEX(ADJ!$A$1:$BZ$1000,MATCH(PAYROLL!D3,ADJ!A$1:A$500,0),MATCH(PAYROLL!BG$2,ADJ!$2:$2,0)),0)</f>
        <v/>
      </c>
      <c r="BH3" s="13">
        <f>IFERROR(INDEX(ADJ!$A$1:$BZ$1000,MATCH(PAYROLL!D3,ADJ!A$1:A$500,0),MATCH(PAYROLL!BH$2,ADJ!$2:$2,0)),0)</f>
        <v/>
      </c>
      <c r="BI3" s="13">
        <f>IFERROR(INDEX(ADJ!$A$1:$BZ$1000,MATCH(PAYROLL!D3,ADJ!A$1:A$500,0),MATCH(PAYROLL!BI$2,ADJ!$2:$2,0)),0)</f>
        <v/>
      </c>
      <c r="BJ3" s="13">
        <f>IFERROR(INDEX(ADJ!$A$1:$BZ$1000,MATCH(PAYROLL!D3,ADJ!A$1:A$500,0),MATCH(PAYROLL!BJ$2,ADJ!$2:$2,0)),0)</f>
        <v/>
      </c>
      <c r="BK3" s="12">
        <f>SUM(BF3:BJ3)</f>
        <v/>
      </c>
      <c r="BL3" s="13">
        <f>IFERROR(INDEX(ADJ!$A$1:$BZ$1000,MATCH(PAYROLL!D3,ADJ!A$1:A$500,0),MATCH(PAYROLL!BL$2,ADJ!$2:$2,0)),0)</f>
        <v/>
      </c>
      <c r="BM3" s="13">
        <f>IFERROR(INDEX(ADJ!$A$1:$BZ$1000,MATCH(PAYROLL!D3,ADJ!A$1:A$500,0),MATCH(PAYROLL!BM$2,ADJ!$2:$2,0)),0)</f>
        <v/>
      </c>
      <c r="BN3" s="13">
        <f>IFERROR(INDEX(ADJ!$A$1:$BZ$1000,MATCH(PAYROLL!D3,ADJ!A$1:A$500,0),MATCH(PAYROLL!BN$2,ADJ!$2:$2,0)),0)</f>
        <v/>
      </c>
      <c r="BO3" s="13">
        <f>IFERROR(INDEX(ADJ!$A$1:$BZ$1000,MATCH(PAYROLL!D3,ADJ!A$1:A$500,0),MATCH(PAYROLL!BO$2,ADJ!$2:$2,0)),0)</f>
        <v/>
      </c>
      <c r="BP3" s="12">
        <f>SUM(AM3,AV3,BE3,BK3,BL3:BO3)</f>
        <v/>
      </c>
      <c r="BQ3" s="13">
        <f>BO3</f>
        <v/>
      </c>
      <c r="BR3" s="13">
        <f>IFERROR(ROUND(IF(LEFT(INDEX(PIS!O$1:O$500,MATCH(D3,PIS!C$1:C$500,0)),1)="D",T3/8*(BD3*0.3),IF(LEFT(INDEX(PIS!O$1:O$500,MATCH(D3,PIS!C$1:C$500,0)),1)="H",T3*($BD3*0.3),T3/$AD3/8*($BD3*0.3))),0),0)</f>
        <v/>
      </c>
      <c r="BS3" s="13">
        <f>IF(AP3&lt;1,0,MIN(AP3,730000))</f>
        <v/>
      </c>
      <c r="BT3" s="14">
        <f>IFERROR(ROUND((BE3-SUM(AW3:BC3)*T3/AD3/8),0)-BR3,0)</f>
        <v/>
      </c>
      <c r="BU3" s="14">
        <f>AO3</f>
        <v/>
      </c>
      <c r="BV3" s="13">
        <f>SUM(BQ3:BU3)</f>
        <v/>
      </c>
      <c r="BW3" s="13">
        <f>BP3-BV3</f>
        <v/>
      </c>
      <c r="BX3" s="13">
        <f>IFERROR(IF(RIGHT(INDEX(PIS!O$1:O$500,MATCH(D3,PIS!C$1:C$500,0)),5)="Gross",MIN(U3+V3,VLOOKUP("R700",TSC!B:C,2,0)*VLOOKUP("R101",TSC!B:C,2,0))*VLOOKUP("R701",TSC!B:C,2,0)%,0),0)</f>
        <v/>
      </c>
      <c r="BY3" s="13">
        <f>IFERROR(IF(RIGHT(INDEX(PIS!O$1:O$500,MATCH(D3,PIS!C$1:C$500,0)),5)="Gross",MIN(U3+V3,VLOOKUP("R700",TSC!B:C,2,0)*VLOOKUP("R101",TSC!B:C,2,0))*VLOOKUP("T704",TSC!B:C,2,0)%,0),0)</f>
        <v/>
      </c>
      <c r="BZ3" s="13">
        <f>IFERROR(IF(RIGHT(INDEX(PIS!O$1:O$500,MATCH(D3,PIS!C$1:C$500,0)),5)="Gross",MIN(U3+V3,VLOOKUP("R700",TSC!B:C,2,0)*VLOOKUP("R101",TSC!B:C,2,0))*VLOOKUP("T705",TSC!B:C,2,0)%,0),0)</f>
        <v/>
      </c>
      <c r="CA3" s="13">
        <f>IFERROR(INDEX(ADJ!$A$1:$BZ$1000,MATCH(PAYROLL!D3,ADJ!A$1:A$500,0),MATCH(PAYROLL!CA$2,ADJ!$2:$2,0)),0)</f>
        <v/>
      </c>
      <c r="CB3" s="13">
        <f>IFERROR(INDEX(ADJ!$A$1:$BZ$1000,MATCH(PAYROLL!D3,ADJ!A$1:A$500,0),MATCH(PAYROLL!CB$2,ADJ!$2:$2,0)),0)</f>
        <v/>
      </c>
      <c r="CC3" s="12">
        <f>SUM(BX3:CB3)</f>
        <v/>
      </c>
      <c r="CD3" s="13">
        <f>IFERROR(INDEX(PIS!$A$1:$BZ$1000,MATCH(PAYROLL!D3,PIS!C$1:C$500,0),MATCH(PAYROLL!CD$1,PIS!$1:$1,0)),0)</f>
        <v/>
      </c>
      <c r="CE3" s="12">
        <f>IFERROR(IF(OR(INDEX(PIS!P$1:P$500,MATCH(D3,PIS!C$1:C$500,0))="LT2",INDEX(PIS!P$1:P$500,MATCH(D3,PIS!C$1:C$500,0))="P10"),0,SUM(CC3,CD3*VLOOKUP("R601",TSC!B:C,2,0),VLOOKUP("R602",TSC!B:C,2,0))),0)</f>
        <v/>
      </c>
      <c r="CF3" s="13">
        <f>MAX(BW3-CE3,0)</f>
        <v/>
      </c>
      <c r="CG3" s="13">
        <f>IFERROR(IF(OR(RIGHT(INDEX(PIS!P$1:P$500,MATCH(D3,PIS!C$1:C$500,0)),5)="P10",RIGHT(INDEX(PIS!P$1:P$500,MATCH(D3,PIS!C$1:C$500,0)),5)="CK"),0,IF(CF3&lt;=5000000,CF3*5%,IF(CF3&lt;=10000000,CF3*10%-250000,IF(CF3&lt;=18000000,CF3*15%-750000,IF(CF3&lt;=32000000,CF3*20%-1650000,IF(CF3&lt;=52000000,CF3*25%-3250000,IF(CF3&lt;=80000000,BH3*30%-5850000,CF3*35%-9850000))))))),0)</f>
        <v/>
      </c>
      <c r="CH3" s="13">
        <f>IFERROR(IF(OR(INDEX(PIS!P$1:P$500,MATCH(D3,PIS!C$1:C$500,0))="LT",INDEX(PIS!P$1:P$500,MATCH(D3,PIS!C$1:C$500,0))="CK"),0,IF(CF3&lt;2000000,0,CF3*10%)),0)</f>
        <v/>
      </c>
      <c r="CI3" s="13">
        <f>IFERROR(INDEX(ADJ!$A$1:$BZ$1000,MATCH(PAYROLL!D3,ADJ!A$1:A$500,0),MATCH(PAYROLL!CI$2,ADJ!$2:$2,0)),0)</f>
        <v/>
      </c>
      <c r="CJ3" s="13">
        <f>IFERROR(INDEX(ADJ!$A$1:$BZ$1000,MATCH(PAYROLL!D3,ADJ!A$1:A$500,0),MATCH(PAYROLL!CJ$2,ADJ!$2:$2,0)),0)</f>
        <v/>
      </c>
      <c r="CK3" s="13">
        <f>IFERROR(INDEX(ADJ!$A$1:$BZ$1000,MATCH(PAYROLL!D3,ADJ!A$1:A$500,0),MATCH(PAYROLL!CK$2,ADJ!$2:$2,0)),0)</f>
        <v/>
      </c>
      <c r="CL3" s="12">
        <f>SUM(CG3:CK3)</f>
        <v/>
      </c>
      <c r="CM3" s="13">
        <f>ROUND(SUM(CH3:CK3),0)</f>
        <v/>
      </c>
      <c r="CN3" s="12">
        <f>IFERROR(INDEX(CSDA!D$1:D$500,MATCH($CN$2,CSDA!C$1:C$500,0))*INDEX(PIS!V$1:V$500,MATCH(D3,PIS!C$1:C$500))+INDEX(ADJ!$A$1:$BZ$1000,MATCH(PAYROLL!D3,ADJ!A$1:A$500,0),MATCH(PAYROLL!CN$2,ADJ!$2:$2,0)),0)</f>
        <v/>
      </c>
      <c r="CO3" s="12">
        <f>IFERROR(INDEX(ADJ!$A$1:$BZ$1000,MATCH(PAYROLL!D3,ADJ!A$1:A$500,0),MATCH(PAYROLL!CO$2,ADJ!$2:$2,0)),0)</f>
        <v/>
      </c>
      <c r="CP3" s="12">
        <f>IFERROR(INDEX(ADJ!$A$1:$BZ$1000,MATCH(PAYROLL!D3,ADJ!A$1:A$500,0),MATCH(PAYROLL!CP$2,ADJ!$2:$2,0)),0)</f>
        <v/>
      </c>
      <c r="CQ3" s="12">
        <f>BP3-CL3-CI3-CM3-CN3-CO3-CP3-CC3</f>
        <v/>
      </c>
      <c r="CR3" s="13">
        <f>IFERROR(IF(RIGHT(INDEX(PIS!O$1:O$500,MATCH(D3,PIS!C$1:C$500,0)),5)="Gross",MIN(U3+V3,VLOOKUP("R700",TSC!B:C,2,0)*VLOOKUP("R101",TSC!B:C,2,0))*(VLOOKUP("T711",TSC!B:C,2,0)+VLOOKUP("T712",TSC!B:C,2,0))%,MIN(T3+V3,VLOOKUP("R700",TSC!B:C,2,0)*VLOOKUP("R101",TSC!B:C,2,0))*(VLOOKUP("T711",TSC!B:C,2,0)+VLOOKUP("T712",TSC!B:C,2,0)+VLOOKUP("R701",TSC!B:C,2,0))%),0)</f>
        <v/>
      </c>
      <c r="CS3" s="13">
        <f>IFERROR(IF(RIGHT(INDEX(PIS!O$1:O$500,MATCH(D3,PIS!C$1:C$500,0)),5)="Gross",MIN(U3+V3,VLOOKUP("R700",TSC!B:C,2,0)*VLOOKUP("R101",TSC!B:C,2,0))*(VLOOKUP("T714",TSC!B:C,2,0))%,MIN(T3+V3,VLOOKUP("R700",TSC!B:C,2,0)*VLOOKUP("R101",TSC!B:C,2,0))*(VLOOKUP("T704",TSC!B:C,2,0)+VLOOKUP("T714",TSC!B:C,2,0))%),0)</f>
        <v/>
      </c>
      <c r="CT3" s="13">
        <f>IFERROR(IF(RIGHT(INDEX(PIS!O$1:O$500,MATCH(D3,PIS!C$1:C$500,0)),5)="Gross",MIN(U3+V3,VLOOKUP("R700",TSC!B:C,2,0)*VLOOKUP("R101",TSC!B:C,2,0))*VLOOKUP("T705",TSC!B:C,2,0)%,MIN(T3+V3,VLOOKUP("R700",TSC!B:C,2,0)*VLOOKUP("R101",TSC!B:C,2,0))*VLOOKUP("T705",TSC!B:C,2,0)%),0)</f>
        <v/>
      </c>
      <c r="CU3" s="13">
        <f>IFERROR(IF(RIGHT(INDEX(PIS!O$1:O$500,MATCH(D3,PIS!C$1:C$500,0)),5)="Gross",MIN(U3+V3,VLOOKUP("R700",TSC!B:C,2,0)*VLOOKUP("R101",TSC!B:C,2,0))*(VLOOKUP("T713",TSC!B:C,2,0))%,MIN(T3+V3,VLOOKUP("R700",TSC!B:C,2,0)*VLOOKUP("R101",TSC!B:C,2,0))*(VLOOKUP("T713",TSC!B:C,2,0))%),0)</f>
        <v/>
      </c>
      <c r="CV3" s="12">
        <f>IFERROR(INDEX(ADJ!$A$1:$BZ$1000,MATCH(PAYROLL!D3,ADJ!A$1:A$500,0),MATCH(PAYROLL!CV$2,ADJ!$2:$2,0)),0)</f>
        <v/>
      </c>
      <c r="CW3" s="12">
        <f>IFERROR(INDEX(ADJ!$A$1:$BZ$1000,MATCH(PAYROLL!D3,ADJ!A$1:A$500,0),MATCH(PAYROLL!CW$2,ADJ!$2:$2,0)),0)</f>
        <v/>
      </c>
      <c r="CX3" s="12">
        <f>SUM(CR3:CW3)</f>
        <v/>
      </c>
      <c r="CY3" s="13">
        <f>ROUND(IF(CR3&gt;0,T3+V3*VLOOKUP("R202",TSC!$B$1:$C$500,2,0),0),0)</f>
        <v/>
      </c>
      <c r="CZ3" s="13">
        <f>IFERROR(INDEX(CSDA!D$1:D$500,MATCH($CZ$2,CSDA!C$1:C$500,0)),0)</f>
        <v/>
      </c>
      <c r="DA3" s="12">
        <f>ROUND(T3*0.7%,0)</f>
        <v/>
      </c>
      <c r="DB3" s="12">
        <f ref="DB3" t="array">IFERROR(INDEX(CSDA!D$1:D$500,MATCH("Trích giữ"&amp;PAYROLL!DB$2,CSDA!A$1:A$500&amp;CSDA!C$1:C$500,0)),0)</f>
        <v/>
      </c>
      <c r="DC3" s="12">
        <f ref="DC3" t="array">IFERROR(INDEX(CSDA!D$1:D$500,MATCH("Trích giữ"&amp;PAYROLL!DC$2,CSDA!A$1:A$500&amp;CSDA!C$1:C$500,0)),0)</f>
        <v/>
      </c>
      <c r="DD3" s="12">
        <f ref="DD3" t="array">IFERROR(INDEX(CSDA!D$1:D$500,MATCH("Trích giữ"&amp;PAYROLL!DD$2,CSDA!A$1:A$500&amp;CSDA!C$1:C$500,0)),0)</f>
        <v/>
      </c>
      <c r="DE3" s="12">
        <f ref="DE3" t="array">IFERROR(INDEX(CSDA!D$1:D$500,MATCH("Trích giữ"&amp;PAYROLL!DE$2,CSDA!A$1:A$500&amp;CSDA!C$1:C$500,0)),0)</f>
        <v/>
      </c>
      <c r="DF3" s="12">
        <f>IFERROR(INDEX(CSDA!D$1:D$500,MATCH(PAYROLL!DF$2,CSDA!C$1:C$500,0)),0)</f>
        <v/>
      </c>
      <c r="DG3" s="12">
        <f>IFERROR(T3/AD3*11/12,0)</f>
        <v/>
      </c>
      <c r="DH3" s="12">
        <f>IFERROR(T3/AD3,0)</f>
        <v/>
      </c>
      <c r="DI3" s="12">
        <f ref="DI3" t="array">IFERROR(INDEX(CSDA!D$1:D$500,MATCH("Trích giữ"&amp;PAYROLL!DI$2,CSDA!A$1:A$500&amp;CSDA!C$1:C$500,0)),0)</f>
        <v/>
      </c>
      <c r="DJ3" s="12">
        <f>IF(U3=0,T3*21.5%-BL3,0)</f>
        <v/>
      </c>
      <c r="DK3" s="12">
        <f ref="DK3" t="array">IFERROR(INDEX(CSDA!D$1:D$500,MATCH("Trích giữ"&amp;PAYROLL!DK$2,CSDA!A$1:A$500&amp;CSDA!C$1:C$500,0)),0)</f>
        <v/>
      </c>
      <c r="DL3" s="12">
        <f>IFERROR(INDEX(CSDA!D$1:D$500,MATCH(PAYROLL!DL$2,CSDA!C$1:C$500,0))/12,0)</f>
        <v/>
      </c>
      <c r="DM3" s="12">
        <f>SUM(DB3:DL3)</f>
        <v/>
      </c>
      <c r="DN3" s="13">
        <f>IFERROR(INDEX(ADJ!$A$1:$BZ$1000,MATCH(PAYROLL!D3,ADJ!A$1:A$500,0),MATCH(PAYROLL!DN$2,ADJ!$2:$2,0)),0)</f>
        <v/>
      </c>
      <c r="DO3" s="12">
        <f>IFERROR(SUM(BP3,DM3:DN3,CX3:DA3)-DT3,0)</f>
        <v/>
      </c>
      <c r="DP3" s="13">
        <f>DO3*7%</f>
        <v/>
      </c>
      <c r="DQ3" s="13">
        <f>IFERROR(INDEX(ADJ!$A$1:$BZ$1000,MATCH(PAYROLL!D3,ADJ!A$1:A$500,0),MATCH(PAYROLL!DQ$2,ADJ!$2:$2,0)),0)</f>
        <v/>
      </c>
      <c r="DR3" s="12">
        <f>IFERROR(INDEX(ADJ!$A$1:$BZ$1000,MATCH(PAYROLL!D3,ADJ!A$1:A$500,0),MATCH(PAYROLL!DR$2,ADJ!$2:$2,0)),0)</f>
        <v/>
      </c>
      <c r="DS3" s="12">
        <f>SUM(DP3:DR3)</f>
        <v/>
      </c>
      <c r="DT3" s="13">
        <f>EK3</f>
        <v/>
      </c>
      <c r="DU3" s="12">
        <f>SUM(DO3:DR3)</f>
        <v/>
      </c>
      <c r="DV3" s="13">
        <f>ROUND(DU3*0.1,0)</f>
        <v/>
      </c>
      <c r="DW3" s="13">
        <f>DU3+DV3</f>
        <v/>
      </c>
      <c r="DX3" s="13" t="n"/>
      <c r="DZ3" s="12">
        <f>IFERROR(INDEX(ADJ!$A$1:$BZ$1000,MATCH(PAYROLL!$D3,ADJ!A$1:A$500,0),MATCH(PAYROLL!DZ$2,ADJ!$2:$2,0)),0)</f>
        <v/>
      </c>
      <c r="EA3" s="12">
        <f>IFERROR(INDEX(ADJ!$A$1:$BZ$1000,MATCH(PAYROLL!$D3,ADJ!A$1:A$500,0),MATCH(PAYROLL!EA$2,ADJ!$2:$2,0)),0)</f>
        <v/>
      </c>
      <c r="EB3" s="12">
        <f>IFERROR(INDEX(ADJ!$A$1:$BZ$1000,MATCH(PAYROLL!$D3,ADJ!A$1:A$500,0),MATCH(PAYROLL!EB$2,ADJ!$2:$2,0)),0)</f>
        <v/>
      </c>
      <c r="EC3" s="12">
        <f>IFERROR(INDEX(ADJ!$A$1:$BZ$1000,MATCH(PAYROLL!$D3,ADJ!A$1:A$500,0),MATCH(PAYROLL!EC$2,ADJ!$2:$2,0)),0)</f>
        <v/>
      </c>
      <c r="ED3" s="12">
        <f>IFERROR(INDEX(ADJ!$A$1:$BZ$1000,MATCH(PAYROLL!$D3,ADJ!A$1:A$500,0),MATCH(PAYROLL!ED$2,ADJ!$2:$2,0)),0)</f>
        <v/>
      </c>
      <c r="EE3" s="12">
        <f>IFERROR(T3/AD3*AG3,0)</f>
        <v/>
      </c>
      <c r="EF3" s="12">
        <f>IFERROR(T3/AD3*AF3,0)</f>
        <v/>
      </c>
      <c r="EG3" s="12">
        <f>IFERROR(INDEX(ADJ!$A$1:$BZ$1000,MATCH(PAYROLL!$D3,ADJ!A$1:A$500,0),MATCH(PAYROLL!EG$2,ADJ!$2:$2,0)),0)</f>
        <v/>
      </c>
      <c r="EH3" s="12">
        <f>IFERROR(INDEX(ADJ!$A$1:$BZ$1000,MATCH(PAYROLL!$D3,ADJ!A$1:A$500,0),MATCH(PAYROLL!EH$2,ADJ!$2:$2,0)),0)</f>
        <v/>
      </c>
      <c r="EI3" s="12">
        <f>IFERROR(INDEX(ADJ!$A$1:$BZ$1000,MATCH(PAYROLL!D3,ADJ!A$1:A$500,0),MATCH(PAYROLL!EI$2,ADJ!$2:$2,0)),0)</f>
        <v/>
      </c>
      <c r="EJ3" s="12">
        <f>IFERROR(INDEX(ADJ!$A$1:$BZ$1000,MATCH(PAYROLL!$D3,ADJ!A$1:A$500,0),MATCH(PAYROLL!EJ$2,ADJ!$2:$2,0)),0)</f>
        <v/>
      </c>
      <c r="EK3" s="12">
        <f>SUM(DZ3:EJ3)</f>
        <v/>
      </c>
    </row>
    <row r="4">
      <c r="A4" t="n">
        <v>2</v>
      </c>
      <c r="B4" t="inlineStr">
        <is>
          <t>Gịp Quốc Long</t>
        </is>
      </c>
      <c r="D4" t="inlineStr">
        <is>
          <t>161634-01</t>
        </is>
      </c>
      <c r="S4">
        <f>IFERROR(INDEX(PIS!$A$1:$BZ$1000,MATCH($D4,PIS!C$1:C$500,0),MATCH("Lương CB tháng trước",PIS!$1:$1,0)),0)</f>
        <v/>
      </c>
      <c r="T4">
        <f>IFERROR(INDEX(PIS!$A$1:$BZ$1000,MATCH($D4,PIS!C$1:C$500,0),MATCH("Lương CB hiện tại",PIS!$1:$1,0)),0)</f>
        <v/>
      </c>
      <c r="U4">
        <f>IFERROR(INDEX(PIS!$A$1:$BZ$1000,MATCH($D4,PIS!C$1:C$500,0),MATCH("Lương đóng BHBB",PIS!$1:$1,0)),0)</f>
        <v/>
      </c>
      <c r="V4">
        <f>IFERROR(INDEX(PIS!$A$1:$BZ$1000,MATCH($D4,PIS!C$1:C$500,0),MATCH(V$2,PIS!$2:$2,0)),0)</f>
        <v/>
      </c>
      <c r="W4">
        <f>IFERROR(INDEX(PIS!$A$1:$BZ$1000,MATCH($D4,PIS!C$1:C$500,0),MATCH(W$2,PIS!$2:$2,0)),0)</f>
        <v/>
      </c>
      <c r="X4">
        <f>IFERROR(INDEX(PIS!$A$1:$BZ$1000,MATCH($D4,PIS!C$1:C$500,0),MATCH(X$2,PIS!$2:$2,0)),0)</f>
        <v/>
      </c>
      <c r="Y4">
        <f>IFERROR(INDEX(PIS!$A$1:$BZ$1000,MATCH($D4,PIS!C$1:C$500,0),MATCH(Y$2,PIS!$2:$2,0)),0)</f>
        <v/>
      </c>
      <c r="Z4">
        <f>IFERROR(INDEX(PIS!$A$1:$BZ$1000,MATCH($D4,PIS!C$1:C$500,0),MATCH(Z$2,PIS!$2:$2,0)),0)</f>
        <v/>
      </c>
      <c r="AA4">
        <f>IFERROR(INDEX(PIS!$A$1:$BZ$1000,MATCH($D4,PIS!C$1:C$500,0),MATCH(AA$2,PIS!$2:$2,0)),0)</f>
        <v/>
      </c>
      <c r="AB4">
        <f>IFERROR(INDEX(PIS!$A$1:$BZ$1000,MATCH($D4,PIS!C$1:C$500,0),MATCH(AB$2,PIS!$2:$2,0)),0)</f>
        <v/>
      </c>
      <c r="AC4">
        <f>SUM(V4:AB4)</f>
        <v/>
      </c>
      <c r="AD4">
        <f>IFERROR(INDEX(TIMESHEET!$A$1:$AI$5000,MATCH($D4,TIMESHEET!A$1:A$500,0),MATCH("T100",TIMESHEET!$2:$2,0)),0)</f>
        <v/>
      </c>
      <c r="AE4">
        <f>IFERROR(INDEX(TIMESHEET!$A$1:$AI$5000,MATCH($D4,TIMESHEET!A$1:A$500,0),MATCH("T202",TIMESHEET!$2:$2,0)),0)</f>
        <v/>
      </c>
      <c r="AF4">
        <f>IFERROR(INDEX(TIMESHEET!$A$1:$AI$5000,MATCH($D4,TIMESHEET!A$1:A$500,0),MATCH("T302",TIMESHEET!$2:$2,0)),0)</f>
        <v/>
      </c>
      <c r="AG4">
        <f>IFERROR(INDEX(TIMESHEET!$A$1:$AI$5000,MATCH($D4,TIMESHEET!A$1:A$500,0),MATCH("T406",TIMESHEET!$2:$2,0)),0)</f>
        <v/>
      </c>
      <c r="AH4">
        <f>AE4+AG4</f>
        <v/>
      </c>
      <c r="AI4">
        <f>IFERROR(INDEX(TIMESHEET!$A$1:$AI$5000,MATCH($D4,TIMESHEET!A$1:A$500,0),MATCH("T409",TIMESHEET!$2:$2,0)),0)</f>
        <v/>
      </c>
      <c r="AJ4">
        <f>IF(AD4-AE4&lt;0,0,AD4-AE4-AF4-AG4)</f>
        <v/>
      </c>
      <c r="AK4">
        <f>IFERROR((T4/AD4*(AD4-AJ4)+T4/AD4*AI4*0.7),0)</f>
        <v/>
      </c>
      <c r="AL4">
        <f>IFERROR(INDEX(ADJ!$A$1:$BZ$1000,MATCH(PAYROLL!D4,ADJ!A$1:A$500,0),MATCH(PAYROLL!AL$2,ADJ!$2:$2,0)),0)</f>
        <v/>
      </c>
      <c r="AM4">
        <f>SUM(AK4:AL4)</f>
        <v/>
      </c>
      <c r="AN4">
        <f>IFERROR(ROUND(V4/$AD4*$AH4,0),0)</f>
        <v/>
      </c>
      <c r="AO4">
        <f>IFERROR(ROUND(W4/$AD4*$AH4,0),0)</f>
        <v/>
      </c>
      <c r="AP4">
        <f>IFERROR(ROUND(X4/$AD4*$AE4,0),0)</f>
        <v/>
      </c>
      <c r="AQ4">
        <f>IFERROR(ROUND(Y4/$AD4*$AH4,0),0)</f>
        <v/>
      </c>
      <c r="AR4">
        <f>IFERROR(ROUND(Z4/$AD4*$AH4,0),0)</f>
        <v/>
      </c>
      <c r="AS4">
        <f>IFERROR(ROUND(AA4/$AD4*$AH4,0),0)</f>
        <v/>
      </c>
      <c r="AT4">
        <f>IFERROR(IF((AE4+AF4+AG4)&gt;13,AB4,ROUND(AB4/AD4*AH4,0)),0)</f>
        <v/>
      </c>
      <c r="AU4">
        <f>IFERROR(INDEX(ADJ!$A$1:$BZ$1000,MATCH(PAYROLL!D4,ADJ!A$1:A$500,0),MATCH(PAYROLL!AU$2,ADJ!$2:$2,0)),0)</f>
        <v/>
      </c>
      <c r="AV4">
        <f>ROUND(SUM(AN4:AU4),0)</f>
        <v/>
      </c>
      <c r="AW4">
        <f>IFERROR(INDEX(TIMESHEET!$A$1:$AI$5000,MATCH(PAYROLL!D4,TIMESHEET!A$1:A$500,0),MATCH("T620",TIMESHEET!$2:$2,0)),0)</f>
        <v/>
      </c>
      <c r="AX4">
        <f>IFERROR(INDEX(TIMESHEET!$A$1:$AI$5000,MATCH(PAYROLL!D4,TIMESHEET!A$1:A$500,0),MATCH("T601",TIMESHEET!$2:$2,0)),0)</f>
        <v/>
      </c>
      <c r="AY4">
        <f>IFERROR(INDEX(TIMESHEET!$A$1:$AI$5000,MATCH(PAYROLL!D4,TIMESHEET!A$1:A$500,0),MATCH("T602",TIMESHEET!$2:$2,0)),0)</f>
        <v/>
      </c>
      <c r="AZ4">
        <f>IFERROR(INDEX(TIMESHEET!$A$1:$AI$5000,MATCH(PAYROLL!D4,TIMESHEET!A$1:A$500,0),MATCH("T603",TIMESHEET!$2:$2,0)),0)</f>
        <v/>
      </c>
      <c r="BA4">
        <f>IFERROR(INDEX(TIMESHEET!$A$1:$AI$5000,MATCH(PAYROLL!D4,TIMESHEET!A$1:A$500,0),MATCH("T611",TIMESHEET!$2:$2,0)),0)</f>
        <v/>
      </c>
      <c r="BB4">
        <f>IFERROR(INDEX(TIMESHEET!$A$1:$AI$5000,MATCH(PAYROLL!D4,TIMESHEET!A$1:A$500,0),MATCH("T612",TIMESHEET!$2:$2,0)),0)</f>
        <v/>
      </c>
      <c r="BC4">
        <f>IFERROR(INDEX(TIMESHEET!$A$1:$AI$5000,MATCH(PAYROLL!D4,TIMESHEET!A$1:A$500,0),MATCH("T613",TIMESHEET!$2:$2,0)),0)</f>
        <v/>
      </c>
      <c r="BD4">
        <f>IFERROR(INDEX(TIMESHEET!$A$1:$AI$5000,MATCH(PAYROLL!D4,TIMESHEET!A$1:A$500,0),MATCH("T500",TIMESHEET!$2:$2,0)),0)</f>
        <v/>
      </c>
      <c r="BE4">
        <f>IFERROR(IF(LEFT(INDEX(PIS!O$1:O$500,MATCH(D4,PIS!C$1:C$500,0)),1)="M",T4/AD4/8*(AW4+AX4*1.5+AY4*2+AZ4*3+BA4*2.1+BB4*2.7+BC4*3.9+BD4*0.3),T4/8*(AW4+AX4*1.5+AY4*2+AZ4*3+BA4*2.1+BB4*2.7+BC4*3.9+BD4*0.3)),0)</f>
        <v/>
      </c>
      <c r="BF4">
        <f>IFERROR(INDEX(ADJ!$A$1:$BZ$1000,MATCH(PAYROLL!$D4,ADJ!A$1:A$500,0),MATCH(PAYROLL!BF$2,ADJ!$2:$2,0)),0)</f>
        <v/>
      </c>
      <c r="BG4">
        <f>IFERROR(INDEX(ADJ!$A$1:$BZ$1000,MATCH(PAYROLL!D4,ADJ!A$1:A$500,0),MATCH(PAYROLL!BG$2,ADJ!$2:$2,0)),0)</f>
        <v/>
      </c>
      <c r="BH4">
        <f>IFERROR(INDEX(ADJ!$A$1:$BZ$1000,MATCH(PAYROLL!D4,ADJ!A$1:A$500,0),MATCH(PAYROLL!BH$2,ADJ!$2:$2,0)),0)</f>
        <v/>
      </c>
      <c r="BI4">
        <f>IFERROR(INDEX(ADJ!$A$1:$BZ$1000,MATCH(PAYROLL!D4,ADJ!A$1:A$500,0),MATCH(PAYROLL!BI$2,ADJ!$2:$2,0)),0)</f>
        <v/>
      </c>
      <c r="BJ4">
        <f>IFERROR(INDEX(ADJ!$A$1:$BZ$1000,MATCH(PAYROLL!D4,ADJ!A$1:A$500,0),MATCH(PAYROLL!BJ$2,ADJ!$2:$2,0)),0)</f>
        <v/>
      </c>
      <c r="BK4">
        <f>SUM(BF4:BJ4)</f>
        <v/>
      </c>
      <c r="BL4">
        <f>IFERROR(INDEX(ADJ!$A$1:$BZ$1000,MATCH(PAYROLL!D4,ADJ!A$1:A$500,0),MATCH(PAYROLL!BL$2,ADJ!$2:$2,0)),0)</f>
        <v/>
      </c>
      <c r="BM4">
        <f>IFERROR(INDEX(ADJ!$A$1:$BZ$1000,MATCH(PAYROLL!D4,ADJ!A$1:A$500,0),MATCH(PAYROLL!BM$2,ADJ!$2:$2,0)),0)</f>
        <v/>
      </c>
      <c r="BN4">
        <f>IFERROR(INDEX(ADJ!$A$1:$BZ$1000,MATCH(PAYROLL!D4,ADJ!A$1:A$500,0),MATCH(PAYROLL!BN$2,ADJ!$2:$2,0)),0)</f>
        <v/>
      </c>
      <c r="BO4">
        <f>IFERROR(INDEX(ADJ!$A$1:$BZ$1000,MATCH(PAYROLL!D4,ADJ!A$1:A$500,0),MATCH(PAYROLL!BO$2,ADJ!$2:$2,0)),0)</f>
        <v/>
      </c>
      <c r="BP4">
        <f>SUM(AM4,AV4,BE4,BK4,BL4:BO4)</f>
        <v/>
      </c>
      <c r="BQ4">
        <f>BO4</f>
        <v/>
      </c>
      <c r="BR4">
        <f>IFERROR(ROUND(IF(LEFT(INDEX(PIS!O$1:O$500,MATCH(D4,PIS!C$1:C$500,0)),1)="D",T4/8*(BD4*0.3),IF(LEFT(INDEX(PIS!O$1:O$500,MATCH(D4,PIS!C$1:C$500,0)),1)="H",T4*($BD4*0.3),T4/$AD4/8*($BD4*0.3))),0),0)</f>
        <v/>
      </c>
      <c r="BS4">
        <f>IF(AP4&lt;1,0,MIN(AP4,730000))</f>
        <v/>
      </c>
      <c r="BT4">
        <f>IFERROR(ROUND((BE4-SUM(AW4:BC4)*T4/AD4/8),0)-BR4,0)</f>
        <v/>
      </c>
      <c r="BU4">
        <f>AO4</f>
        <v/>
      </c>
      <c r="BV4">
        <f>SUM(BQ4:BU4)</f>
        <v/>
      </c>
      <c r="BW4">
        <f>BP4-BV4</f>
        <v/>
      </c>
      <c r="BX4">
        <f>IFERROR(IF(RIGHT(INDEX(PIS!O$1:O$500,MATCH(D4,PIS!C$1:C$500,0)),5)="Gross",MIN(U4+V4,VLOOKUP("R700",TSC!B:C,2,0)*VLOOKUP("R101",TSC!B:C,2,0))*VLOOKUP("R701",TSC!B:C,2,0)%,0),0)</f>
        <v/>
      </c>
      <c r="BY4">
        <f>IFERROR(IF(RIGHT(INDEX(PIS!O$1:O$500,MATCH(D4,PIS!C$1:C$500,0)),5)="Gross",MIN(U4+V4,VLOOKUP("R700",TSC!B:C,2,0)*VLOOKUP("R101",TSC!B:C,2,0))*VLOOKUP("T704",TSC!B:C,2,0)%,0),0)</f>
        <v/>
      </c>
      <c r="BZ4">
        <f>IFERROR(IF(RIGHT(INDEX(PIS!O$1:O$500,MATCH(D4,PIS!C$1:C$500,0)),5)="Gross",MIN(U4+V4,VLOOKUP("R700",TSC!B:C,2,0)*VLOOKUP("R101",TSC!B:C,2,0))*VLOOKUP("T705",TSC!B:C,2,0)%,0),0)</f>
        <v/>
      </c>
      <c r="CA4">
        <f>IFERROR(INDEX(ADJ!$A$1:$BZ$1000,MATCH(PAYROLL!D4,ADJ!A$1:A$500,0),MATCH(PAYROLL!CA$2,ADJ!$2:$2,0)),0)</f>
        <v/>
      </c>
      <c r="CB4">
        <f>IFERROR(INDEX(ADJ!$A$1:$BZ$1000,MATCH(PAYROLL!D4,ADJ!A$1:A$500,0),MATCH(PAYROLL!CB$2,ADJ!$2:$2,0)),0)</f>
        <v/>
      </c>
      <c r="CC4">
        <f>SUM(BX4:CB4)</f>
        <v/>
      </c>
      <c r="CD4">
        <f>IFERROR(INDEX(PIS!$A$1:$BZ$1000,MATCH(PAYROLL!D4,PIS!C$1:C$500,0),MATCH(PAYROLL!CD$1,PIS!$1:$1,0)),0)</f>
        <v/>
      </c>
      <c r="CE4">
        <f>IFERROR(IF(OR(INDEX(PIS!P$1:P$500,MATCH(D4,PIS!C$1:C$500,0))="LT2",INDEX(PIS!P$1:P$500,MATCH(D4,PIS!C$1:C$500,0))="P10"),0,SUM(CC4,CD4*VLOOKUP("R601",TSC!B:C,2,0),VLOOKUP("R602",TSC!B:C,2,0))),0)</f>
        <v/>
      </c>
      <c r="CF4">
        <f>MAX(BW4-CE4,0)</f>
        <v/>
      </c>
      <c r="CG4">
        <f>IFERROR(IF(OR(RIGHT(INDEX(PIS!P$1:P$500,MATCH(D4,PIS!C$1:C$500,0)),5)="P10",RIGHT(INDEX(PIS!P$1:P$500,MATCH(D4,PIS!C$1:C$500,0)),5)="CK"),0,IF(CF4&lt;=5000000,CF4*5%,IF(CF4&lt;=10000000,CF4*10%-250000,IF(CF4&lt;=18000000,CF4*15%-750000,IF(CF4&lt;=32000000,CF4*20%-1650000,IF(CF4&lt;=52000000,CF4*25%-3250000,IF(CF4&lt;=80000000,BH4*30%-5850000,CF4*35%-9850000))))))),0)</f>
        <v/>
      </c>
      <c r="CH4">
        <f>IFERROR(IF(OR(INDEX(PIS!P$1:P$500,MATCH(D4,PIS!C$1:C$500,0))="LT",INDEX(PIS!P$1:P$500,MATCH(D4,PIS!C$1:C$500,0))="CK"),0,IF(CF4&lt;2000000,0,CF4*10%)),0)</f>
        <v/>
      </c>
      <c r="CI4">
        <f>IFERROR(INDEX(ADJ!$A$1:$BZ$1000,MATCH(PAYROLL!D4,ADJ!A$1:A$500,0),MATCH(PAYROLL!CI$2,ADJ!$2:$2,0)),0)</f>
        <v/>
      </c>
      <c r="CJ4">
        <f>IFERROR(INDEX(ADJ!$A$1:$BZ$1000,MATCH(PAYROLL!D4,ADJ!A$1:A$500,0),MATCH(PAYROLL!CJ$2,ADJ!$2:$2,0)),0)</f>
        <v/>
      </c>
      <c r="CK4">
        <f>IFERROR(INDEX(ADJ!$A$1:$BZ$1000,MATCH(PAYROLL!D4,ADJ!A$1:A$500,0),MATCH(PAYROLL!CK$2,ADJ!$2:$2,0)),0)</f>
        <v/>
      </c>
      <c r="CL4">
        <f>SUM(CG4:CK4)</f>
        <v/>
      </c>
      <c r="CM4">
        <f>ROUND(SUM(CH4:CK4),0)</f>
        <v/>
      </c>
      <c r="CN4">
        <f>IFERROR(INDEX(CSDA!D$1:D$500,MATCH($CN$2,CSDA!C$1:C$500,0))*INDEX(PIS!V$1:V$500,MATCH(D4,PIS!C$1:C$500))+INDEX(ADJ!$A$1:$BZ$1000,MATCH(PAYROLL!D4,ADJ!A$1:A$500,0),MATCH(PAYROLL!CN$2,ADJ!$2:$2,0)),0)</f>
        <v/>
      </c>
      <c r="CO4">
        <f>IFERROR(INDEX(ADJ!$A$1:$BZ$1000,MATCH(PAYROLL!D4,ADJ!A$1:A$500,0),MATCH(PAYROLL!CO$2,ADJ!$2:$2,0)),0)</f>
        <v/>
      </c>
      <c r="CP4">
        <f>IFERROR(INDEX(ADJ!$A$1:$BZ$1000,MATCH(PAYROLL!D4,ADJ!A$1:A$500,0),MATCH(PAYROLL!CP$2,ADJ!$2:$2,0)),0)</f>
        <v/>
      </c>
      <c r="CQ4">
        <f>BP4-CL4-CI4-CM4-CN4-CO4-CP4-CC4</f>
        <v/>
      </c>
      <c r="CR4">
        <f>IFERROR(IF(RIGHT(INDEX(PIS!O$1:O$500,MATCH(D4,PIS!C$1:C$500,0)),5)="Gross",MIN(U4+V4,VLOOKUP("R700",TSC!B:C,2,0)*VLOOKUP("R101",TSC!B:C,2,0))*(VLOOKUP("T711",TSC!B:C,2,0)+VLOOKUP("T712",TSC!B:C,2,0))%,MIN(T4+V4,VLOOKUP("R700",TSC!B:C,2,0)*VLOOKUP("R101",TSC!B:C,2,0))*(VLOOKUP("T711",TSC!B:C,2,0)+VLOOKUP("T712",TSC!B:C,2,0)+VLOOKUP("R701",TSC!B:C,2,0))%),0)</f>
        <v/>
      </c>
      <c r="CS4">
        <f>IFERROR(IF(RIGHT(INDEX(PIS!O$1:O$500,MATCH(D4,PIS!C$1:C$500,0)),5)="Gross",MIN(U4+V4,VLOOKUP("R700",TSC!B:C,2,0)*VLOOKUP("R101",TSC!B:C,2,0))*(VLOOKUP("T714",TSC!B:C,2,0))%,MIN(T4+V4,VLOOKUP("R700",TSC!B:C,2,0)*VLOOKUP("R101",TSC!B:C,2,0))*(VLOOKUP("T704",TSC!B:C,2,0)+VLOOKUP("T714",TSC!B:C,2,0))%),0)</f>
        <v/>
      </c>
      <c r="CT4">
        <f>IFERROR(IF(RIGHT(INDEX(PIS!O$1:O$500,MATCH(D4,PIS!C$1:C$500,0)),5)="Gross",MIN(U4+V4,VLOOKUP("R700",TSC!B:C,2,0)*VLOOKUP("R101",TSC!B:C,2,0))*VLOOKUP("T705",TSC!B:C,2,0)%,MIN(T4+V4,VLOOKUP("R700",TSC!B:C,2,0)*VLOOKUP("R101",TSC!B:C,2,0))*VLOOKUP("T705",TSC!B:C,2,0)%),0)</f>
        <v/>
      </c>
      <c r="CU4">
        <f>IFERROR(IF(RIGHT(INDEX(PIS!O$1:O$500,MATCH(D4,PIS!C$1:C$500,0)),5)="Gross",MIN(U4+V4,VLOOKUP("R700",TSC!B:C,2,0)*VLOOKUP("R101",TSC!B:C,2,0))*(VLOOKUP("T713",TSC!B:C,2,0))%,MIN(T4+V4,VLOOKUP("R700",TSC!B:C,2,0)*VLOOKUP("R101",TSC!B:C,2,0))*(VLOOKUP("T713",TSC!B:C,2,0))%),0)</f>
        <v/>
      </c>
      <c r="CV4">
        <f>IFERROR(INDEX(ADJ!$A$1:$BZ$1000,MATCH(PAYROLL!D4,ADJ!A$1:A$500,0),MATCH(PAYROLL!CV$2,ADJ!$2:$2,0)),0)</f>
        <v/>
      </c>
      <c r="CW4">
        <f>IFERROR(INDEX(ADJ!$A$1:$BZ$1000,MATCH(PAYROLL!D4,ADJ!A$1:A$500,0),MATCH(PAYROLL!CW$2,ADJ!$2:$2,0)),0)</f>
        <v/>
      </c>
      <c r="CX4">
        <f>SUM(CR4:CW4)</f>
        <v/>
      </c>
      <c r="CY4">
        <f>ROUND(IF(CR4&gt;0,T4+V4*VLOOKUP("R202",TSC!$B$1:$C$500,2,0),0),0)</f>
        <v/>
      </c>
      <c r="CZ4">
        <f>IFERROR(INDEX(CSDA!D$1:D$500,MATCH($CZ$2,CSDA!C$1:C$500,0)),0)</f>
        <v/>
      </c>
      <c r="DA4">
        <f>ROUND(T4*0.7%,0)</f>
        <v/>
      </c>
      <c r="DB4">
        <f ref="DB4" t="array">IFERROR(INDEX(CSDA!D$1:D$500,MATCH("Trích giữ"&amp;PAYROLL!DB$2,CSDA!A$1:A$500&amp;CSDA!C$1:C$500,0)),0)</f>
        <v/>
      </c>
      <c r="DC4">
        <f ref="DC4" t="array">IFERROR(INDEX(CSDA!D$1:D$500,MATCH("Trích giữ"&amp;PAYROLL!DC$2,CSDA!A$1:A$500&amp;CSDA!C$1:C$500,0)),0)</f>
        <v/>
      </c>
      <c r="DD4">
        <f ref="DD4" t="array">IFERROR(INDEX(CSDA!D$1:D$500,MATCH("Trích giữ"&amp;PAYROLL!DD$2,CSDA!A$1:A$500&amp;CSDA!C$1:C$500,0)),0)</f>
        <v/>
      </c>
      <c r="DE4">
        <f ref="DE4" t="array">IFERROR(INDEX(CSDA!D$1:D$500,MATCH("Trích giữ"&amp;PAYROLL!DE$2,CSDA!A$1:A$500&amp;CSDA!C$1:C$500,0)),0)</f>
        <v/>
      </c>
      <c r="DF4">
        <f>IFERROR(INDEX(CSDA!D$1:D$500,MATCH(PAYROLL!DF$2,CSDA!C$1:C$500,0)),0)</f>
        <v/>
      </c>
      <c r="DG4">
        <f>IFERROR(T4/AD4*11/12,0)</f>
        <v/>
      </c>
      <c r="DH4">
        <f>IFERROR(T4/AD4,0)</f>
        <v/>
      </c>
      <c r="DI4">
        <f ref="DI4" t="array">IFERROR(INDEX(CSDA!D$1:D$500,MATCH("Trích giữ"&amp;PAYROLL!DI$2,CSDA!A$1:A$500&amp;CSDA!C$1:C$500,0)),0)</f>
        <v/>
      </c>
      <c r="DJ4">
        <f>IF(U4=0,T4*21.5%-BL4,0)</f>
        <v/>
      </c>
      <c r="DK4">
        <f ref="DK4" t="array">IFERROR(INDEX(CSDA!D$1:D$500,MATCH("Trích giữ"&amp;PAYROLL!DK$2,CSDA!A$1:A$500&amp;CSDA!C$1:C$500,0)),0)</f>
        <v/>
      </c>
      <c r="DL4">
        <f>IFERROR(INDEX(CSDA!D$1:D$500,MATCH(PAYROLL!DL$2,CSDA!C$1:C$500,0))/12,0)</f>
        <v/>
      </c>
      <c r="DM4">
        <f>SUM(DB4:DL4)</f>
        <v/>
      </c>
      <c r="DN4">
        <f>IFERROR(INDEX(ADJ!$A$1:$BZ$1000,MATCH(PAYROLL!D4,ADJ!A$1:A$500,0),MATCH(PAYROLL!DN$2,ADJ!$2:$2,0)),0)</f>
        <v/>
      </c>
      <c r="DO4">
        <f>IFERROR(SUM(BP4,DM4:DN4,CX4:DA4)-DT4,0)</f>
        <v/>
      </c>
      <c r="DP4">
        <f>DO4*7%</f>
        <v/>
      </c>
      <c r="DQ4">
        <f>IFERROR(INDEX(ADJ!$A$1:$BZ$1000,MATCH(PAYROLL!D4,ADJ!A$1:A$500,0),MATCH(PAYROLL!DQ$2,ADJ!$2:$2,0)),0)</f>
        <v/>
      </c>
      <c r="DR4">
        <f>IFERROR(INDEX(ADJ!$A$1:$BZ$1000,MATCH(PAYROLL!D4,ADJ!A$1:A$500,0),MATCH(PAYROLL!DR$2,ADJ!$2:$2,0)),0)</f>
        <v/>
      </c>
      <c r="DS4">
        <f>SUM(DP4:DR4)</f>
        <v/>
      </c>
      <c r="DT4">
        <f>EK4</f>
        <v/>
      </c>
      <c r="DU4">
        <f>SUM(DO4:DR4)</f>
        <v/>
      </c>
      <c r="DV4">
        <f>ROUND(DU4*0.1,0)</f>
        <v/>
      </c>
      <c r="DW4">
        <f>DU4+DV4</f>
        <v/>
      </c>
      <c r="DZ4">
        <f>IFERROR(INDEX(ADJ!$A$1:$BZ$1000,MATCH(PAYROLL!$D4,ADJ!A$1:A$500,0),MATCH(PAYROLL!DZ$2,ADJ!$2:$2,0)),0)</f>
        <v/>
      </c>
      <c r="EA4">
        <f>IFERROR(INDEX(ADJ!$A$1:$BZ$1000,MATCH(PAYROLL!$D4,ADJ!A$1:A$500,0),MATCH(PAYROLL!EA$2,ADJ!$2:$2,0)),0)</f>
        <v/>
      </c>
      <c r="EB4">
        <f>IFERROR(INDEX(ADJ!$A$1:$BZ$1000,MATCH(PAYROLL!$D4,ADJ!A$1:A$500,0),MATCH(PAYROLL!EB$2,ADJ!$2:$2,0)),0)</f>
        <v/>
      </c>
      <c r="EC4">
        <f>IFERROR(INDEX(ADJ!$A$1:$BZ$1000,MATCH(PAYROLL!$D4,ADJ!A$1:A$500,0),MATCH(PAYROLL!EC$2,ADJ!$2:$2,0)),0)</f>
        <v/>
      </c>
      <c r="ED4">
        <f>IFERROR(INDEX(ADJ!$A$1:$BZ$1000,MATCH(PAYROLL!$D4,ADJ!A$1:A$500,0),MATCH(PAYROLL!ED$2,ADJ!$2:$2,0)),0)</f>
        <v/>
      </c>
      <c r="EE4">
        <f>IFERROR(T4/AD4*AG4,0)</f>
        <v/>
      </c>
      <c r="EF4">
        <f>IFERROR(T4/AD4*AF4,0)</f>
        <v/>
      </c>
      <c r="EG4">
        <f>IFERROR(INDEX(ADJ!$A$1:$BZ$1000,MATCH(PAYROLL!$D4,ADJ!A$1:A$500,0),MATCH(PAYROLL!EG$2,ADJ!$2:$2,0)),0)</f>
        <v/>
      </c>
      <c r="EH4">
        <f>IFERROR(INDEX(ADJ!$A$1:$BZ$1000,MATCH(PAYROLL!$D4,ADJ!A$1:A$500,0),MATCH(PAYROLL!EH$2,ADJ!$2:$2,0)),0)</f>
        <v/>
      </c>
      <c r="EI4">
        <f>IFERROR(INDEX(ADJ!$A$1:$BZ$1000,MATCH(PAYROLL!D4,ADJ!A$1:A$500,0),MATCH(PAYROLL!EI$2,ADJ!$2:$2,0)),0)</f>
        <v/>
      </c>
      <c r="EJ4">
        <f>IFERROR(INDEX(ADJ!$A$1:$BZ$1000,MATCH(PAYROLL!$D4,ADJ!A$1:A$500,0),MATCH(PAYROLL!EJ$2,ADJ!$2:$2,0)),0)</f>
        <v/>
      </c>
      <c r="EK4">
        <f>SUM(DZ4:EJ4)</f>
        <v/>
      </c>
    </row>
    <row r="5">
      <c r="A5" t="n">
        <v>3</v>
      </c>
      <c r="B5" t="inlineStr">
        <is>
          <t>Vũ Trung Dũng</t>
        </is>
      </c>
      <c r="D5" t="inlineStr">
        <is>
          <t>108485-02</t>
        </is>
      </c>
      <c r="S5">
        <f>IFERROR(INDEX(PIS!$A$1:$BZ$1000,MATCH($D5,PIS!C$1:C$500,0),MATCH("Lương CB tháng trước",PIS!$1:$1,0)),0)</f>
        <v/>
      </c>
      <c r="T5">
        <f>IFERROR(INDEX(PIS!$A$1:$BZ$1000,MATCH($D5,PIS!C$1:C$500,0),MATCH("Lương CB hiện tại",PIS!$1:$1,0)),0)</f>
        <v/>
      </c>
      <c r="U5">
        <f>IFERROR(INDEX(PIS!$A$1:$BZ$1000,MATCH($D5,PIS!C$1:C$500,0),MATCH("Lương đóng BHBB",PIS!$1:$1,0)),0)</f>
        <v/>
      </c>
      <c r="V5">
        <f>IFERROR(INDEX(PIS!$A$1:$BZ$1000,MATCH($D5,PIS!C$1:C$500,0),MATCH(V$2,PIS!$2:$2,0)),0)</f>
        <v/>
      </c>
      <c r="W5">
        <f>IFERROR(INDEX(PIS!$A$1:$BZ$1000,MATCH($D5,PIS!C$1:C$500,0),MATCH(W$2,PIS!$2:$2,0)),0)</f>
        <v/>
      </c>
      <c r="X5">
        <f>IFERROR(INDEX(PIS!$A$1:$BZ$1000,MATCH($D5,PIS!C$1:C$500,0),MATCH(X$2,PIS!$2:$2,0)),0)</f>
        <v/>
      </c>
      <c r="Y5">
        <f>IFERROR(INDEX(PIS!$A$1:$BZ$1000,MATCH($D5,PIS!C$1:C$500,0),MATCH(Y$2,PIS!$2:$2,0)),0)</f>
        <v/>
      </c>
      <c r="Z5">
        <f>IFERROR(INDEX(PIS!$A$1:$BZ$1000,MATCH($D5,PIS!C$1:C$500,0),MATCH(Z$2,PIS!$2:$2,0)),0)</f>
        <v/>
      </c>
      <c r="AA5">
        <f>IFERROR(INDEX(PIS!$A$1:$BZ$1000,MATCH($D5,PIS!C$1:C$500,0),MATCH(AA$2,PIS!$2:$2,0)),0)</f>
        <v/>
      </c>
      <c r="AB5">
        <f>IFERROR(INDEX(PIS!$A$1:$BZ$1000,MATCH($D5,PIS!C$1:C$500,0),MATCH(AB$2,PIS!$2:$2,0)),0)</f>
        <v/>
      </c>
      <c r="AC5">
        <f>SUM(V5:AB5)</f>
        <v/>
      </c>
      <c r="AD5">
        <f>IFERROR(INDEX(TIMESHEET!$A$1:$AI$5000,MATCH($D5,TIMESHEET!A$1:A$500,0),MATCH("T100",TIMESHEET!$2:$2,0)),0)</f>
        <v/>
      </c>
      <c r="AE5">
        <f>IFERROR(INDEX(TIMESHEET!$A$1:$AI$5000,MATCH($D5,TIMESHEET!A$1:A$500,0),MATCH("T202",TIMESHEET!$2:$2,0)),0)</f>
        <v/>
      </c>
      <c r="AF5">
        <f>IFERROR(INDEX(TIMESHEET!$A$1:$AI$5000,MATCH($D5,TIMESHEET!A$1:A$500,0),MATCH("T302",TIMESHEET!$2:$2,0)),0)</f>
        <v/>
      </c>
      <c r="AG5">
        <f>IFERROR(INDEX(TIMESHEET!$A$1:$AI$5000,MATCH($D5,TIMESHEET!A$1:A$500,0),MATCH("T406",TIMESHEET!$2:$2,0)),0)</f>
        <v/>
      </c>
      <c r="AH5">
        <f>AE5+AG5</f>
        <v/>
      </c>
      <c r="AI5">
        <f>IFERROR(INDEX(TIMESHEET!$A$1:$AI$5000,MATCH($D5,TIMESHEET!A$1:A$500,0),MATCH("T409",TIMESHEET!$2:$2,0)),0)</f>
        <v/>
      </c>
      <c r="AJ5">
        <f>IF(AD5-AE5&lt;0,0,AD5-AE5-AF5-AG5)</f>
        <v/>
      </c>
      <c r="AK5">
        <f>IFERROR((T5/AD5*(AD5-AJ5)+T5/AD5*AI5*0.7),0)</f>
        <v/>
      </c>
      <c r="AL5">
        <f>IFERROR(INDEX(ADJ!$A$1:$BZ$1000,MATCH(PAYROLL!D5,ADJ!A$1:A$500,0),MATCH(PAYROLL!AL$2,ADJ!$2:$2,0)),0)</f>
        <v/>
      </c>
      <c r="AM5">
        <f>SUM(AK5:AL5)</f>
        <v/>
      </c>
      <c r="AN5">
        <f>IFERROR(ROUND(V5/$AD5*$AH5,0),0)</f>
        <v/>
      </c>
      <c r="AO5">
        <f>IFERROR(ROUND(W5/$AD5*$AH5,0),0)</f>
        <v/>
      </c>
      <c r="AP5">
        <f>IFERROR(ROUND(X5/$AD5*$AE5,0),0)</f>
        <v/>
      </c>
      <c r="AQ5">
        <f>IFERROR(ROUND(Y5/$AD5*$AH5,0),0)</f>
        <v/>
      </c>
      <c r="AR5">
        <f>IFERROR(ROUND(Z5/$AD5*$AH5,0),0)</f>
        <v/>
      </c>
      <c r="AS5">
        <f>IFERROR(ROUND(AA5/$AD5*$AH5,0),0)</f>
        <v/>
      </c>
      <c r="AT5">
        <f>IFERROR(IF((AE5+AF5+AG5)&gt;13,AB5,ROUND(AB5/AD5*AH5,0)),0)</f>
        <v/>
      </c>
      <c r="AU5">
        <f>IFERROR(INDEX(ADJ!$A$1:$BZ$1000,MATCH(PAYROLL!D5,ADJ!A$1:A$500,0),MATCH(PAYROLL!AU$2,ADJ!$2:$2,0)),0)</f>
        <v/>
      </c>
      <c r="AV5">
        <f>ROUND(SUM(AN5:AU5),0)</f>
        <v/>
      </c>
      <c r="AW5">
        <f>IFERROR(INDEX(TIMESHEET!$A$1:$AI$5000,MATCH(PAYROLL!D5,TIMESHEET!A$1:A$500,0),MATCH("T620",TIMESHEET!$2:$2,0)),0)</f>
        <v/>
      </c>
      <c r="AX5">
        <f>IFERROR(INDEX(TIMESHEET!$A$1:$AI$5000,MATCH(PAYROLL!D5,TIMESHEET!A$1:A$500,0),MATCH("T601",TIMESHEET!$2:$2,0)),0)</f>
        <v/>
      </c>
      <c r="AY5">
        <f>IFERROR(INDEX(TIMESHEET!$A$1:$AI$5000,MATCH(PAYROLL!D5,TIMESHEET!A$1:A$500,0),MATCH("T602",TIMESHEET!$2:$2,0)),0)</f>
        <v/>
      </c>
      <c r="AZ5">
        <f>IFERROR(INDEX(TIMESHEET!$A$1:$AI$5000,MATCH(PAYROLL!D5,TIMESHEET!A$1:A$500,0),MATCH("T603",TIMESHEET!$2:$2,0)),0)</f>
        <v/>
      </c>
      <c r="BA5">
        <f>IFERROR(INDEX(TIMESHEET!$A$1:$AI$5000,MATCH(PAYROLL!D5,TIMESHEET!A$1:A$500,0),MATCH("T611",TIMESHEET!$2:$2,0)),0)</f>
        <v/>
      </c>
      <c r="BB5">
        <f>IFERROR(INDEX(TIMESHEET!$A$1:$AI$5000,MATCH(PAYROLL!D5,TIMESHEET!A$1:A$500,0),MATCH("T612",TIMESHEET!$2:$2,0)),0)</f>
        <v/>
      </c>
      <c r="BC5">
        <f>IFERROR(INDEX(TIMESHEET!$A$1:$AI$5000,MATCH(PAYROLL!D5,TIMESHEET!A$1:A$500,0),MATCH("T613",TIMESHEET!$2:$2,0)),0)</f>
        <v/>
      </c>
      <c r="BD5">
        <f>IFERROR(INDEX(TIMESHEET!$A$1:$AI$5000,MATCH(PAYROLL!D5,TIMESHEET!A$1:A$500,0),MATCH("T500",TIMESHEET!$2:$2,0)),0)</f>
        <v/>
      </c>
      <c r="BE5">
        <f>IFERROR(IF(LEFT(INDEX(PIS!O$1:O$500,MATCH(D5,PIS!C$1:C$500,0)),1)="M",T5/AD5/8*(AW5+AX5*1.5+AY5*2+AZ5*3+BA5*2.1+BB5*2.7+BC5*3.9+BD5*0.3),T5/8*(AW5+AX5*1.5+AY5*2+AZ5*3+BA5*2.1+BB5*2.7+BC5*3.9+BD5*0.3)),0)</f>
        <v/>
      </c>
      <c r="BF5">
        <f>IFERROR(INDEX(ADJ!$A$1:$BZ$1000,MATCH(PAYROLL!$D5,ADJ!A$1:A$500,0),MATCH(PAYROLL!BF$2,ADJ!$2:$2,0)),0)</f>
        <v/>
      </c>
      <c r="BG5">
        <f>IFERROR(INDEX(ADJ!$A$1:$BZ$1000,MATCH(PAYROLL!D5,ADJ!A$1:A$500,0),MATCH(PAYROLL!BG$2,ADJ!$2:$2,0)),0)</f>
        <v/>
      </c>
      <c r="BH5">
        <f>IFERROR(INDEX(ADJ!$A$1:$BZ$1000,MATCH(PAYROLL!D5,ADJ!A$1:A$500,0),MATCH(PAYROLL!BH$2,ADJ!$2:$2,0)),0)</f>
        <v/>
      </c>
      <c r="BI5">
        <f>IFERROR(INDEX(ADJ!$A$1:$BZ$1000,MATCH(PAYROLL!D5,ADJ!A$1:A$500,0),MATCH(PAYROLL!BI$2,ADJ!$2:$2,0)),0)</f>
        <v/>
      </c>
      <c r="BJ5">
        <f>IFERROR(INDEX(ADJ!$A$1:$BZ$1000,MATCH(PAYROLL!D5,ADJ!A$1:A$500,0),MATCH(PAYROLL!BJ$2,ADJ!$2:$2,0)),0)</f>
        <v/>
      </c>
      <c r="BK5">
        <f>SUM(BF5:BJ5)</f>
        <v/>
      </c>
      <c r="BL5">
        <f>IFERROR(INDEX(ADJ!$A$1:$BZ$1000,MATCH(PAYROLL!D5,ADJ!A$1:A$500,0),MATCH(PAYROLL!BL$2,ADJ!$2:$2,0)),0)</f>
        <v/>
      </c>
      <c r="BM5">
        <f>IFERROR(INDEX(ADJ!$A$1:$BZ$1000,MATCH(PAYROLL!D5,ADJ!A$1:A$500,0),MATCH(PAYROLL!BM$2,ADJ!$2:$2,0)),0)</f>
        <v/>
      </c>
      <c r="BN5">
        <f>IFERROR(INDEX(ADJ!$A$1:$BZ$1000,MATCH(PAYROLL!D5,ADJ!A$1:A$500,0),MATCH(PAYROLL!BN$2,ADJ!$2:$2,0)),0)</f>
        <v/>
      </c>
      <c r="BO5">
        <f>IFERROR(INDEX(ADJ!$A$1:$BZ$1000,MATCH(PAYROLL!D5,ADJ!A$1:A$500,0),MATCH(PAYROLL!BO$2,ADJ!$2:$2,0)),0)</f>
        <v/>
      </c>
      <c r="BP5">
        <f>SUM(AM5,AV5,BE5,BK5,BL5:BO5)</f>
        <v/>
      </c>
      <c r="BQ5">
        <f>BO5</f>
        <v/>
      </c>
      <c r="BR5">
        <f>IFERROR(ROUND(IF(LEFT(INDEX(PIS!O$1:O$500,MATCH(D5,PIS!C$1:C$500,0)),1)="D",T5/8*(BD5*0.3),IF(LEFT(INDEX(PIS!O$1:O$500,MATCH(D5,PIS!C$1:C$500,0)),1)="H",T5*($BD5*0.3),T5/$AD5/8*($BD5*0.3))),0),0)</f>
        <v/>
      </c>
      <c r="BS5">
        <f>IF(AP5&lt;1,0,MIN(AP5,730000))</f>
        <v/>
      </c>
      <c r="BT5">
        <f>IFERROR(ROUND((BE5-SUM(AW5:BC5)*T5/AD5/8),0)-BR5,0)</f>
        <v/>
      </c>
      <c r="BU5">
        <f>AO5</f>
        <v/>
      </c>
      <c r="BV5">
        <f>SUM(BQ5:BU5)</f>
        <v/>
      </c>
      <c r="BW5">
        <f>BP5-BV5</f>
        <v/>
      </c>
      <c r="BX5">
        <f>IFERROR(IF(RIGHT(INDEX(PIS!O$1:O$500,MATCH(D5,PIS!C$1:C$500,0)),5)="Gross",MIN(U5+V5,VLOOKUP("R700",TSC!B:C,2,0)*VLOOKUP("R101",TSC!B:C,2,0))*VLOOKUP("R701",TSC!B:C,2,0)%,0),0)</f>
        <v/>
      </c>
      <c r="BY5">
        <f>IFERROR(IF(RIGHT(INDEX(PIS!O$1:O$500,MATCH(D5,PIS!C$1:C$500,0)),5)="Gross",MIN(U5+V5,VLOOKUP("R700",TSC!B:C,2,0)*VLOOKUP("R101",TSC!B:C,2,0))*VLOOKUP("T704",TSC!B:C,2,0)%,0),0)</f>
        <v/>
      </c>
      <c r="BZ5">
        <f>IFERROR(IF(RIGHT(INDEX(PIS!O$1:O$500,MATCH(D5,PIS!C$1:C$500,0)),5)="Gross",MIN(U5+V5,VLOOKUP("R700",TSC!B:C,2,0)*VLOOKUP("R101",TSC!B:C,2,0))*VLOOKUP("T705",TSC!B:C,2,0)%,0),0)</f>
        <v/>
      </c>
      <c r="CA5">
        <f>IFERROR(INDEX(ADJ!$A$1:$BZ$1000,MATCH(PAYROLL!D5,ADJ!A$1:A$500,0),MATCH(PAYROLL!CA$2,ADJ!$2:$2,0)),0)</f>
        <v/>
      </c>
      <c r="CB5">
        <f>IFERROR(INDEX(ADJ!$A$1:$BZ$1000,MATCH(PAYROLL!D5,ADJ!A$1:A$500,0),MATCH(PAYROLL!CB$2,ADJ!$2:$2,0)),0)</f>
        <v/>
      </c>
      <c r="CC5">
        <f>SUM(BX5:CB5)</f>
        <v/>
      </c>
      <c r="CD5">
        <f>IFERROR(INDEX(PIS!$A$1:$BZ$1000,MATCH(PAYROLL!D5,PIS!C$1:C$500,0),MATCH(PAYROLL!CD$1,PIS!$1:$1,0)),0)</f>
        <v/>
      </c>
      <c r="CE5">
        <f>IFERROR(IF(OR(INDEX(PIS!P$1:P$500,MATCH(D5,PIS!C$1:C$500,0))="LT2",INDEX(PIS!P$1:P$500,MATCH(D5,PIS!C$1:C$500,0))="P10"),0,SUM(CC5,CD5*VLOOKUP("R601",TSC!B:C,2,0),VLOOKUP("R602",TSC!B:C,2,0))),0)</f>
        <v/>
      </c>
      <c r="CF5">
        <f>MAX(BW5-CE5,0)</f>
        <v/>
      </c>
      <c r="CG5">
        <f>IFERROR(IF(OR(RIGHT(INDEX(PIS!P$1:P$500,MATCH(D5,PIS!C$1:C$500,0)),5)="P10",RIGHT(INDEX(PIS!P$1:P$500,MATCH(D5,PIS!C$1:C$500,0)),5)="CK"),0,IF(CF5&lt;=5000000,CF5*5%,IF(CF5&lt;=10000000,CF5*10%-250000,IF(CF5&lt;=18000000,CF5*15%-750000,IF(CF5&lt;=32000000,CF5*20%-1650000,IF(CF5&lt;=52000000,CF5*25%-3250000,IF(CF5&lt;=80000000,BH5*30%-5850000,CF5*35%-9850000))))))),0)</f>
        <v/>
      </c>
      <c r="CH5">
        <f>IFERROR(IF(OR(INDEX(PIS!P$1:P$500,MATCH(D5,PIS!C$1:C$500,0))="LT",INDEX(PIS!P$1:P$500,MATCH(D5,PIS!C$1:C$500,0))="CK"),0,IF(CF5&lt;2000000,0,CF5*10%)),0)</f>
        <v/>
      </c>
      <c r="CI5">
        <f>IFERROR(INDEX(ADJ!$A$1:$BZ$1000,MATCH(PAYROLL!D5,ADJ!A$1:A$500,0),MATCH(PAYROLL!CI$2,ADJ!$2:$2,0)),0)</f>
        <v/>
      </c>
      <c r="CJ5">
        <f>IFERROR(INDEX(ADJ!$A$1:$BZ$1000,MATCH(PAYROLL!D5,ADJ!A$1:A$500,0),MATCH(PAYROLL!CJ$2,ADJ!$2:$2,0)),0)</f>
        <v/>
      </c>
      <c r="CK5">
        <f>IFERROR(INDEX(ADJ!$A$1:$BZ$1000,MATCH(PAYROLL!D5,ADJ!A$1:A$500,0),MATCH(PAYROLL!CK$2,ADJ!$2:$2,0)),0)</f>
        <v/>
      </c>
      <c r="CL5">
        <f>SUM(CG5:CK5)</f>
        <v/>
      </c>
      <c r="CM5">
        <f>ROUND(SUM(CH5:CK5),0)</f>
        <v/>
      </c>
      <c r="CN5">
        <f>IFERROR(INDEX(CSDA!D$1:D$500,MATCH($CN$2,CSDA!C$1:C$500,0))*INDEX(PIS!V$1:V$500,MATCH(D5,PIS!C$1:C$500))+INDEX(ADJ!$A$1:$BZ$1000,MATCH(PAYROLL!D5,ADJ!A$1:A$500,0),MATCH(PAYROLL!CN$2,ADJ!$2:$2,0)),0)</f>
        <v/>
      </c>
      <c r="CO5">
        <f>IFERROR(INDEX(ADJ!$A$1:$BZ$1000,MATCH(PAYROLL!D5,ADJ!A$1:A$500,0),MATCH(PAYROLL!CO$2,ADJ!$2:$2,0)),0)</f>
        <v/>
      </c>
      <c r="CP5">
        <f>IFERROR(INDEX(ADJ!$A$1:$BZ$1000,MATCH(PAYROLL!D5,ADJ!A$1:A$500,0),MATCH(PAYROLL!CP$2,ADJ!$2:$2,0)),0)</f>
        <v/>
      </c>
      <c r="CQ5">
        <f>BP5-CL5-CI5-CM5-CN5-CO5-CP5-CC5</f>
        <v/>
      </c>
      <c r="CR5">
        <f>IFERROR(IF(RIGHT(INDEX(PIS!O$1:O$500,MATCH(D5,PIS!C$1:C$500,0)),5)="Gross",MIN(U5+V5,VLOOKUP("R700",TSC!B:C,2,0)*VLOOKUP("R101",TSC!B:C,2,0))*(VLOOKUP("T711",TSC!B:C,2,0)+VLOOKUP("T712",TSC!B:C,2,0))%,MIN(T5+V5,VLOOKUP("R700",TSC!B:C,2,0)*VLOOKUP("R101",TSC!B:C,2,0))*(VLOOKUP("T711",TSC!B:C,2,0)+VLOOKUP("T712",TSC!B:C,2,0)+VLOOKUP("R701",TSC!B:C,2,0))%),0)</f>
        <v/>
      </c>
      <c r="CS5">
        <f>IFERROR(IF(RIGHT(INDEX(PIS!O$1:O$500,MATCH(D5,PIS!C$1:C$500,0)),5)="Gross",MIN(U5+V5,VLOOKUP("R700",TSC!B:C,2,0)*VLOOKUP("R101",TSC!B:C,2,0))*(VLOOKUP("T714",TSC!B:C,2,0))%,MIN(T5+V5,VLOOKUP("R700",TSC!B:C,2,0)*VLOOKUP("R101",TSC!B:C,2,0))*(VLOOKUP("T704",TSC!B:C,2,0)+VLOOKUP("T714",TSC!B:C,2,0))%),0)</f>
        <v/>
      </c>
      <c r="CT5">
        <f>IFERROR(IF(RIGHT(INDEX(PIS!O$1:O$500,MATCH(D5,PIS!C$1:C$500,0)),5)="Gross",MIN(U5+V5,VLOOKUP("R700",TSC!B:C,2,0)*VLOOKUP("R101",TSC!B:C,2,0))*VLOOKUP("T705",TSC!B:C,2,0)%,MIN(T5+V5,VLOOKUP("R700",TSC!B:C,2,0)*VLOOKUP("R101",TSC!B:C,2,0))*VLOOKUP("T705",TSC!B:C,2,0)%),0)</f>
        <v/>
      </c>
      <c r="CU5">
        <f>IFERROR(IF(RIGHT(INDEX(PIS!O$1:O$500,MATCH(D5,PIS!C$1:C$500,0)),5)="Gross",MIN(U5+V5,VLOOKUP("R700",TSC!B:C,2,0)*VLOOKUP("R101",TSC!B:C,2,0))*(VLOOKUP("T713",TSC!B:C,2,0))%,MIN(T5+V5,VLOOKUP("R700",TSC!B:C,2,0)*VLOOKUP("R101",TSC!B:C,2,0))*(VLOOKUP("T713",TSC!B:C,2,0))%),0)</f>
        <v/>
      </c>
      <c r="CV5">
        <f>IFERROR(INDEX(ADJ!$A$1:$BZ$1000,MATCH(PAYROLL!D5,ADJ!A$1:A$500,0),MATCH(PAYROLL!CV$2,ADJ!$2:$2,0)),0)</f>
        <v/>
      </c>
      <c r="CW5">
        <f>IFERROR(INDEX(ADJ!$A$1:$BZ$1000,MATCH(PAYROLL!D5,ADJ!A$1:A$500,0),MATCH(PAYROLL!CW$2,ADJ!$2:$2,0)),0)</f>
        <v/>
      </c>
      <c r="CX5">
        <f>SUM(CR5:CW5)</f>
        <v/>
      </c>
      <c r="CY5">
        <f>ROUND(IF(CR5&gt;0,T5+V5*VLOOKUP("R202",TSC!$B$1:$C$500,2,0),0),0)</f>
        <v/>
      </c>
      <c r="CZ5">
        <f>IFERROR(INDEX(CSDA!D$1:D$500,MATCH($CZ$2,CSDA!C$1:C$500,0)),0)</f>
        <v/>
      </c>
      <c r="DA5">
        <f>ROUND(T5*0.7%,0)</f>
        <v/>
      </c>
      <c r="DB5">
        <f ref="DB5" t="array">IFERROR(INDEX(CSDA!D$1:D$500,MATCH("Trích giữ"&amp;PAYROLL!DB$2,CSDA!A$1:A$500&amp;CSDA!C$1:C$500,0)),0)</f>
        <v/>
      </c>
      <c r="DC5">
        <f ref="DC5" t="array">IFERROR(INDEX(CSDA!D$1:D$500,MATCH("Trích giữ"&amp;PAYROLL!DC$2,CSDA!A$1:A$500&amp;CSDA!C$1:C$500,0)),0)</f>
        <v/>
      </c>
      <c r="DD5">
        <f ref="DD5" t="array">IFERROR(INDEX(CSDA!D$1:D$500,MATCH("Trích giữ"&amp;PAYROLL!DD$2,CSDA!A$1:A$500&amp;CSDA!C$1:C$500,0)),0)</f>
        <v/>
      </c>
      <c r="DE5">
        <f ref="DE5" t="array">IFERROR(INDEX(CSDA!D$1:D$500,MATCH("Trích giữ"&amp;PAYROLL!DE$2,CSDA!A$1:A$500&amp;CSDA!C$1:C$500,0)),0)</f>
        <v/>
      </c>
      <c r="DF5">
        <f>IFERROR(INDEX(CSDA!D$1:D$500,MATCH(PAYROLL!DF$2,CSDA!C$1:C$500,0)),0)</f>
        <v/>
      </c>
      <c r="DG5">
        <f>IFERROR(T5/AD5*11/12,0)</f>
        <v/>
      </c>
      <c r="DH5">
        <f>IFERROR(T5/AD5,0)</f>
        <v/>
      </c>
      <c r="DI5">
        <f ref="DI5" t="array">IFERROR(INDEX(CSDA!D$1:D$500,MATCH("Trích giữ"&amp;PAYROLL!DI$2,CSDA!A$1:A$500&amp;CSDA!C$1:C$500,0)),0)</f>
        <v/>
      </c>
      <c r="DJ5">
        <f>IF(U5=0,T5*21.5%-BL5,0)</f>
        <v/>
      </c>
      <c r="DK5">
        <f ref="DK5" t="array">IFERROR(INDEX(CSDA!D$1:D$500,MATCH("Trích giữ"&amp;PAYROLL!DK$2,CSDA!A$1:A$500&amp;CSDA!C$1:C$500,0)),0)</f>
        <v/>
      </c>
      <c r="DL5">
        <f>IFERROR(INDEX(CSDA!D$1:D$500,MATCH(PAYROLL!DL$2,CSDA!C$1:C$500,0))/12,0)</f>
        <v/>
      </c>
      <c r="DM5">
        <f>SUM(DB5:DL5)</f>
        <v/>
      </c>
      <c r="DN5">
        <f>IFERROR(INDEX(ADJ!$A$1:$BZ$1000,MATCH(PAYROLL!D5,ADJ!A$1:A$500,0),MATCH(PAYROLL!DN$2,ADJ!$2:$2,0)),0)</f>
        <v/>
      </c>
      <c r="DO5">
        <f>IFERROR(SUM(BP5,DM5:DN5,CX5:DA5)-DT5,0)</f>
        <v/>
      </c>
      <c r="DP5">
        <f>DO5*7%</f>
        <v/>
      </c>
      <c r="DQ5">
        <f>IFERROR(INDEX(ADJ!$A$1:$BZ$1000,MATCH(PAYROLL!D5,ADJ!A$1:A$500,0),MATCH(PAYROLL!DQ$2,ADJ!$2:$2,0)),0)</f>
        <v/>
      </c>
      <c r="DR5">
        <f>IFERROR(INDEX(ADJ!$A$1:$BZ$1000,MATCH(PAYROLL!D5,ADJ!A$1:A$500,0),MATCH(PAYROLL!DR$2,ADJ!$2:$2,0)),0)</f>
        <v/>
      </c>
      <c r="DS5">
        <f>SUM(DP5:DR5)</f>
        <v/>
      </c>
      <c r="DT5">
        <f>EK5</f>
        <v/>
      </c>
      <c r="DU5">
        <f>SUM(DO5:DR5)</f>
        <v/>
      </c>
      <c r="DV5">
        <f>ROUND(DU5*0.1,0)</f>
        <v/>
      </c>
      <c r="DW5">
        <f>DU5+DV5</f>
        <v/>
      </c>
      <c r="DZ5">
        <f>IFERROR(INDEX(ADJ!$A$1:$BZ$1000,MATCH(PAYROLL!$D5,ADJ!A$1:A$500,0),MATCH(PAYROLL!DZ$2,ADJ!$2:$2,0)),0)</f>
        <v/>
      </c>
      <c r="EA5">
        <f>IFERROR(INDEX(ADJ!$A$1:$BZ$1000,MATCH(PAYROLL!$D5,ADJ!A$1:A$500,0),MATCH(PAYROLL!EA$2,ADJ!$2:$2,0)),0)</f>
        <v/>
      </c>
      <c r="EB5">
        <f>IFERROR(INDEX(ADJ!$A$1:$BZ$1000,MATCH(PAYROLL!$D5,ADJ!A$1:A$500,0),MATCH(PAYROLL!EB$2,ADJ!$2:$2,0)),0)</f>
        <v/>
      </c>
      <c r="EC5">
        <f>IFERROR(INDEX(ADJ!$A$1:$BZ$1000,MATCH(PAYROLL!$D5,ADJ!A$1:A$500,0),MATCH(PAYROLL!EC$2,ADJ!$2:$2,0)),0)</f>
        <v/>
      </c>
      <c r="ED5">
        <f>IFERROR(INDEX(ADJ!$A$1:$BZ$1000,MATCH(PAYROLL!$D5,ADJ!A$1:A$500,0),MATCH(PAYROLL!ED$2,ADJ!$2:$2,0)),0)</f>
        <v/>
      </c>
      <c r="EE5">
        <f>IFERROR(T5/AD5*AG5,0)</f>
        <v/>
      </c>
      <c r="EF5">
        <f>IFERROR(T5/AD5*AF5,0)</f>
        <v/>
      </c>
      <c r="EG5">
        <f>IFERROR(INDEX(ADJ!$A$1:$BZ$1000,MATCH(PAYROLL!$D5,ADJ!A$1:A$500,0),MATCH(PAYROLL!EG$2,ADJ!$2:$2,0)),0)</f>
        <v/>
      </c>
      <c r="EH5">
        <f>IFERROR(INDEX(ADJ!$A$1:$BZ$1000,MATCH(PAYROLL!$D5,ADJ!A$1:A$500,0),MATCH(PAYROLL!EH$2,ADJ!$2:$2,0)),0)</f>
        <v/>
      </c>
      <c r="EI5">
        <f>IFERROR(INDEX(ADJ!$A$1:$BZ$1000,MATCH(PAYROLL!D5,ADJ!A$1:A$500,0),MATCH(PAYROLL!EI$2,ADJ!$2:$2,0)),0)</f>
        <v/>
      </c>
      <c r="EJ5">
        <f>IFERROR(INDEX(ADJ!$A$1:$BZ$1000,MATCH(PAYROLL!$D5,ADJ!A$1:A$500,0),MATCH(PAYROLL!EJ$2,ADJ!$2:$2,0)),0)</f>
        <v/>
      </c>
      <c r="EK5">
        <f>SUM(DZ5:EJ5)</f>
        <v/>
      </c>
    </row>
    <row r="6">
      <c r="A6" t="n">
        <v>4</v>
      </c>
      <c r="B6" t="inlineStr">
        <is>
          <t>Lưu Mạnh Cường</t>
        </is>
      </c>
      <c r="D6" t="inlineStr">
        <is>
          <t>163721-01</t>
        </is>
      </c>
      <c r="S6">
        <f>IFERROR(INDEX(PIS!$A$1:$BZ$1000,MATCH($D6,PIS!C$1:C$500,0),MATCH("Lương CB tháng trước",PIS!$1:$1,0)),0)</f>
        <v/>
      </c>
      <c r="T6">
        <f>IFERROR(INDEX(PIS!$A$1:$BZ$1000,MATCH($D6,PIS!C$1:C$500,0),MATCH("Lương CB hiện tại",PIS!$1:$1,0)),0)</f>
        <v/>
      </c>
      <c r="U6">
        <f>IFERROR(INDEX(PIS!$A$1:$BZ$1000,MATCH($D6,PIS!C$1:C$500,0),MATCH("Lương đóng BHBB",PIS!$1:$1,0)),0)</f>
        <v/>
      </c>
      <c r="V6">
        <f>IFERROR(INDEX(PIS!$A$1:$BZ$1000,MATCH($D6,PIS!C$1:C$500,0),MATCH(V$2,PIS!$2:$2,0)),0)</f>
        <v/>
      </c>
      <c r="W6">
        <f>IFERROR(INDEX(PIS!$A$1:$BZ$1000,MATCH($D6,PIS!C$1:C$500,0),MATCH(W$2,PIS!$2:$2,0)),0)</f>
        <v/>
      </c>
      <c r="X6">
        <f>IFERROR(INDEX(PIS!$A$1:$BZ$1000,MATCH($D6,PIS!C$1:C$500,0),MATCH(X$2,PIS!$2:$2,0)),0)</f>
        <v/>
      </c>
      <c r="Y6">
        <f>IFERROR(INDEX(PIS!$A$1:$BZ$1000,MATCH($D6,PIS!C$1:C$500,0),MATCH(Y$2,PIS!$2:$2,0)),0)</f>
        <v/>
      </c>
      <c r="Z6">
        <f>IFERROR(INDEX(PIS!$A$1:$BZ$1000,MATCH($D6,PIS!C$1:C$500,0),MATCH(Z$2,PIS!$2:$2,0)),0)</f>
        <v/>
      </c>
      <c r="AA6">
        <f>IFERROR(INDEX(PIS!$A$1:$BZ$1000,MATCH($D6,PIS!C$1:C$500,0),MATCH(AA$2,PIS!$2:$2,0)),0)</f>
        <v/>
      </c>
      <c r="AB6">
        <f>IFERROR(INDEX(PIS!$A$1:$BZ$1000,MATCH($D6,PIS!C$1:C$500,0),MATCH(AB$2,PIS!$2:$2,0)),0)</f>
        <v/>
      </c>
      <c r="AC6">
        <f>SUM(V6:AB6)</f>
        <v/>
      </c>
      <c r="AD6">
        <f>IFERROR(INDEX(TIMESHEET!$A$1:$AI$5000,MATCH($D6,TIMESHEET!A$1:A$500,0),MATCH("T100",TIMESHEET!$2:$2,0)),0)</f>
        <v/>
      </c>
      <c r="AE6">
        <f>IFERROR(INDEX(TIMESHEET!$A$1:$AI$5000,MATCH($D6,TIMESHEET!A$1:A$500,0),MATCH("T202",TIMESHEET!$2:$2,0)),0)</f>
        <v/>
      </c>
      <c r="AF6">
        <f>IFERROR(INDEX(TIMESHEET!$A$1:$AI$5000,MATCH($D6,TIMESHEET!A$1:A$500,0),MATCH("T302",TIMESHEET!$2:$2,0)),0)</f>
        <v/>
      </c>
      <c r="AG6">
        <f>IFERROR(INDEX(TIMESHEET!$A$1:$AI$5000,MATCH($D6,TIMESHEET!A$1:A$500,0),MATCH("T406",TIMESHEET!$2:$2,0)),0)</f>
        <v/>
      </c>
      <c r="AH6">
        <f>AE6+AG6</f>
        <v/>
      </c>
      <c r="AI6">
        <f>IFERROR(INDEX(TIMESHEET!$A$1:$AI$5000,MATCH($D6,TIMESHEET!A$1:A$500,0),MATCH("T409",TIMESHEET!$2:$2,0)),0)</f>
        <v/>
      </c>
      <c r="AJ6">
        <f>IF(AD6-AE6&lt;0,0,AD6-AE6-AF6-AG6)</f>
        <v/>
      </c>
      <c r="AK6">
        <f>IFERROR((T6/AD6*(AD6-AJ6)+T6/AD6*AI6*0.7),0)</f>
        <v/>
      </c>
      <c r="AL6">
        <f>IFERROR(INDEX(ADJ!$A$1:$BZ$1000,MATCH(PAYROLL!D6,ADJ!A$1:A$500,0),MATCH(PAYROLL!AL$2,ADJ!$2:$2,0)),0)</f>
        <v/>
      </c>
      <c r="AM6">
        <f>SUM(AK6:AL6)</f>
        <v/>
      </c>
      <c r="AN6">
        <f>IFERROR(ROUND(V6/$AD6*$AH6,0),0)</f>
        <v/>
      </c>
      <c r="AO6">
        <f>IFERROR(ROUND(W6/$AD6*$AH6,0),0)</f>
        <v/>
      </c>
      <c r="AP6">
        <f>IFERROR(ROUND(X6/$AD6*$AE6,0),0)</f>
        <v/>
      </c>
      <c r="AQ6">
        <f>IFERROR(ROUND(Y6/$AD6*$AH6,0),0)</f>
        <v/>
      </c>
      <c r="AR6">
        <f>IFERROR(ROUND(Z6/$AD6*$AH6,0),0)</f>
        <v/>
      </c>
      <c r="AS6">
        <f>IFERROR(ROUND(AA6/$AD6*$AH6,0),0)</f>
        <v/>
      </c>
      <c r="AT6">
        <f>IFERROR(IF((AE6+AF6+AG6)&gt;13,AB6,ROUND(AB6/AD6*AH6,0)),0)</f>
        <v/>
      </c>
      <c r="AU6">
        <f>IFERROR(INDEX(ADJ!$A$1:$BZ$1000,MATCH(PAYROLL!D6,ADJ!A$1:A$500,0),MATCH(PAYROLL!AU$2,ADJ!$2:$2,0)),0)</f>
        <v/>
      </c>
      <c r="AV6">
        <f>ROUND(SUM(AN6:AU6),0)</f>
        <v/>
      </c>
      <c r="AW6">
        <f>IFERROR(INDEX(TIMESHEET!$A$1:$AI$5000,MATCH(PAYROLL!D6,TIMESHEET!A$1:A$500,0),MATCH("T620",TIMESHEET!$2:$2,0)),0)</f>
        <v/>
      </c>
      <c r="AX6">
        <f>IFERROR(INDEX(TIMESHEET!$A$1:$AI$5000,MATCH(PAYROLL!D6,TIMESHEET!A$1:A$500,0),MATCH("T601",TIMESHEET!$2:$2,0)),0)</f>
        <v/>
      </c>
      <c r="AY6">
        <f>IFERROR(INDEX(TIMESHEET!$A$1:$AI$5000,MATCH(PAYROLL!D6,TIMESHEET!A$1:A$500,0),MATCH("T602",TIMESHEET!$2:$2,0)),0)</f>
        <v/>
      </c>
      <c r="AZ6">
        <f>IFERROR(INDEX(TIMESHEET!$A$1:$AI$5000,MATCH(PAYROLL!D6,TIMESHEET!A$1:A$500,0),MATCH("T603",TIMESHEET!$2:$2,0)),0)</f>
        <v/>
      </c>
      <c r="BA6">
        <f>IFERROR(INDEX(TIMESHEET!$A$1:$AI$5000,MATCH(PAYROLL!D6,TIMESHEET!A$1:A$500,0),MATCH("T611",TIMESHEET!$2:$2,0)),0)</f>
        <v/>
      </c>
      <c r="BB6">
        <f>IFERROR(INDEX(TIMESHEET!$A$1:$AI$5000,MATCH(PAYROLL!D6,TIMESHEET!A$1:A$500,0),MATCH("T612",TIMESHEET!$2:$2,0)),0)</f>
        <v/>
      </c>
      <c r="BC6">
        <f>IFERROR(INDEX(TIMESHEET!$A$1:$AI$5000,MATCH(PAYROLL!D6,TIMESHEET!A$1:A$500,0),MATCH("T613",TIMESHEET!$2:$2,0)),0)</f>
        <v/>
      </c>
      <c r="BD6">
        <f>IFERROR(INDEX(TIMESHEET!$A$1:$AI$5000,MATCH(PAYROLL!D6,TIMESHEET!A$1:A$500,0),MATCH("T500",TIMESHEET!$2:$2,0)),0)</f>
        <v/>
      </c>
      <c r="BE6">
        <f>IFERROR(IF(LEFT(INDEX(PIS!O$1:O$500,MATCH(D6,PIS!C$1:C$500,0)),1)="M",T6/AD6/8*(AW6+AX6*1.5+AY6*2+AZ6*3+BA6*2.1+BB6*2.7+BC6*3.9+BD6*0.3),T6/8*(AW6+AX6*1.5+AY6*2+AZ6*3+BA6*2.1+BB6*2.7+BC6*3.9+BD6*0.3)),0)</f>
        <v/>
      </c>
      <c r="BF6">
        <f>IFERROR(INDEX(ADJ!$A$1:$BZ$1000,MATCH(PAYROLL!$D6,ADJ!A$1:A$500,0),MATCH(PAYROLL!BF$2,ADJ!$2:$2,0)),0)</f>
        <v/>
      </c>
      <c r="BG6">
        <f>IFERROR(INDEX(ADJ!$A$1:$BZ$1000,MATCH(PAYROLL!D6,ADJ!A$1:A$500,0),MATCH(PAYROLL!BG$2,ADJ!$2:$2,0)),0)</f>
        <v/>
      </c>
      <c r="BH6">
        <f>IFERROR(INDEX(ADJ!$A$1:$BZ$1000,MATCH(PAYROLL!D6,ADJ!A$1:A$500,0),MATCH(PAYROLL!BH$2,ADJ!$2:$2,0)),0)</f>
        <v/>
      </c>
      <c r="BI6">
        <f>IFERROR(INDEX(ADJ!$A$1:$BZ$1000,MATCH(PAYROLL!D6,ADJ!A$1:A$500,0),MATCH(PAYROLL!BI$2,ADJ!$2:$2,0)),0)</f>
        <v/>
      </c>
      <c r="BJ6">
        <f>IFERROR(INDEX(ADJ!$A$1:$BZ$1000,MATCH(PAYROLL!D6,ADJ!A$1:A$500,0),MATCH(PAYROLL!BJ$2,ADJ!$2:$2,0)),0)</f>
        <v/>
      </c>
      <c r="BK6">
        <f>SUM(BF6:BJ6)</f>
        <v/>
      </c>
      <c r="BL6">
        <f>IFERROR(INDEX(ADJ!$A$1:$BZ$1000,MATCH(PAYROLL!D6,ADJ!A$1:A$500,0),MATCH(PAYROLL!BL$2,ADJ!$2:$2,0)),0)</f>
        <v/>
      </c>
      <c r="BM6">
        <f>IFERROR(INDEX(ADJ!$A$1:$BZ$1000,MATCH(PAYROLL!D6,ADJ!A$1:A$500,0),MATCH(PAYROLL!BM$2,ADJ!$2:$2,0)),0)</f>
        <v/>
      </c>
      <c r="BN6">
        <f>IFERROR(INDEX(ADJ!$A$1:$BZ$1000,MATCH(PAYROLL!D6,ADJ!A$1:A$500,0),MATCH(PAYROLL!BN$2,ADJ!$2:$2,0)),0)</f>
        <v/>
      </c>
      <c r="BO6">
        <f>IFERROR(INDEX(ADJ!$A$1:$BZ$1000,MATCH(PAYROLL!D6,ADJ!A$1:A$500,0),MATCH(PAYROLL!BO$2,ADJ!$2:$2,0)),0)</f>
        <v/>
      </c>
      <c r="BP6">
        <f>SUM(AM6,AV6,BE6,BK6,BL6:BO6)</f>
        <v/>
      </c>
      <c r="BQ6">
        <f>BO6</f>
        <v/>
      </c>
      <c r="BR6">
        <f>IFERROR(ROUND(IF(LEFT(INDEX(PIS!O$1:O$500,MATCH(D6,PIS!C$1:C$500,0)),1)="D",T6/8*(BD6*0.3),IF(LEFT(INDEX(PIS!O$1:O$500,MATCH(D6,PIS!C$1:C$500,0)),1)="H",T6*($BD6*0.3),T6/$AD6/8*($BD6*0.3))),0),0)</f>
        <v/>
      </c>
      <c r="BS6">
        <f>IF(AP6&lt;1,0,MIN(AP6,730000))</f>
        <v/>
      </c>
      <c r="BT6">
        <f>IFERROR(ROUND((BE6-SUM(AW6:BC6)*T6/AD6/8),0)-BR6,0)</f>
        <v/>
      </c>
      <c r="BU6">
        <f>AO6</f>
        <v/>
      </c>
      <c r="BV6">
        <f>SUM(BQ6:BU6)</f>
        <v/>
      </c>
      <c r="BW6">
        <f>BP6-BV6</f>
        <v/>
      </c>
      <c r="BX6">
        <f>IFERROR(IF(RIGHT(INDEX(PIS!O$1:O$500,MATCH(D6,PIS!C$1:C$500,0)),5)="Gross",MIN(U6+V6,VLOOKUP("R700",TSC!B:C,2,0)*VLOOKUP("R101",TSC!B:C,2,0))*VLOOKUP("R701",TSC!B:C,2,0)%,0),0)</f>
        <v/>
      </c>
      <c r="BY6">
        <f>IFERROR(IF(RIGHT(INDEX(PIS!O$1:O$500,MATCH(D6,PIS!C$1:C$500,0)),5)="Gross",MIN(U6+V6,VLOOKUP("R700",TSC!B:C,2,0)*VLOOKUP("R101",TSC!B:C,2,0))*VLOOKUP("T704",TSC!B:C,2,0)%,0),0)</f>
        <v/>
      </c>
      <c r="BZ6">
        <f>IFERROR(IF(RIGHT(INDEX(PIS!O$1:O$500,MATCH(D6,PIS!C$1:C$500,0)),5)="Gross",MIN(U6+V6,VLOOKUP("R700",TSC!B:C,2,0)*VLOOKUP("R101",TSC!B:C,2,0))*VLOOKUP("T705",TSC!B:C,2,0)%,0),0)</f>
        <v/>
      </c>
      <c r="CA6">
        <f>IFERROR(INDEX(ADJ!$A$1:$BZ$1000,MATCH(PAYROLL!D6,ADJ!A$1:A$500,0),MATCH(PAYROLL!CA$2,ADJ!$2:$2,0)),0)</f>
        <v/>
      </c>
      <c r="CB6">
        <f>IFERROR(INDEX(ADJ!$A$1:$BZ$1000,MATCH(PAYROLL!D6,ADJ!A$1:A$500,0),MATCH(PAYROLL!CB$2,ADJ!$2:$2,0)),0)</f>
        <v/>
      </c>
      <c r="CC6">
        <f>SUM(BX6:CB6)</f>
        <v/>
      </c>
      <c r="CD6">
        <f>IFERROR(INDEX(PIS!$A$1:$BZ$1000,MATCH(PAYROLL!D6,PIS!C$1:C$500,0),MATCH(PAYROLL!CD$1,PIS!$1:$1,0)),0)</f>
        <v/>
      </c>
      <c r="CE6">
        <f>IFERROR(IF(OR(INDEX(PIS!P$1:P$500,MATCH(D6,PIS!C$1:C$500,0))="LT2",INDEX(PIS!P$1:P$500,MATCH(D6,PIS!C$1:C$500,0))="P10"),0,SUM(CC6,CD6*VLOOKUP("R601",TSC!B:C,2,0),VLOOKUP("R602",TSC!B:C,2,0))),0)</f>
        <v/>
      </c>
      <c r="CF6">
        <f>MAX(BW6-CE6,0)</f>
        <v/>
      </c>
      <c r="CG6">
        <f>IFERROR(IF(OR(RIGHT(INDEX(PIS!P$1:P$500,MATCH(D6,PIS!C$1:C$500,0)),5)="P10",RIGHT(INDEX(PIS!P$1:P$500,MATCH(D6,PIS!C$1:C$500,0)),5)="CK"),0,IF(CF6&lt;=5000000,CF6*5%,IF(CF6&lt;=10000000,CF6*10%-250000,IF(CF6&lt;=18000000,CF6*15%-750000,IF(CF6&lt;=32000000,CF6*20%-1650000,IF(CF6&lt;=52000000,CF6*25%-3250000,IF(CF6&lt;=80000000,BH6*30%-5850000,CF6*35%-9850000))))))),0)</f>
        <v/>
      </c>
      <c r="CH6">
        <f>IFERROR(IF(OR(INDEX(PIS!P$1:P$500,MATCH(D6,PIS!C$1:C$500,0))="LT",INDEX(PIS!P$1:P$500,MATCH(D6,PIS!C$1:C$500,0))="CK"),0,IF(CF6&lt;2000000,0,CF6*10%)),0)</f>
        <v/>
      </c>
      <c r="CI6">
        <f>IFERROR(INDEX(ADJ!$A$1:$BZ$1000,MATCH(PAYROLL!D6,ADJ!A$1:A$500,0),MATCH(PAYROLL!CI$2,ADJ!$2:$2,0)),0)</f>
        <v/>
      </c>
      <c r="CJ6">
        <f>IFERROR(INDEX(ADJ!$A$1:$BZ$1000,MATCH(PAYROLL!D6,ADJ!A$1:A$500,0),MATCH(PAYROLL!CJ$2,ADJ!$2:$2,0)),0)</f>
        <v/>
      </c>
      <c r="CK6">
        <f>IFERROR(INDEX(ADJ!$A$1:$BZ$1000,MATCH(PAYROLL!D6,ADJ!A$1:A$500,0),MATCH(PAYROLL!CK$2,ADJ!$2:$2,0)),0)</f>
        <v/>
      </c>
      <c r="CL6">
        <f>SUM(CG6:CK6)</f>
        <v/>
      </c>
      <c r="CM6">
        <f>ROUND(SUM(CH6:CK6),0)</f>
        <v/>
      </c>
      <c r="CN6">
        <f>IFERROR(INDEX(CSDA!D$1:D$500,MATCH($CN$2,CSDA!C$1:C$500,0))*INDEX(PIS!V$1:V$500,MATCH(D6,PIS!C$1:C$500))+INDEX(ADJ!$A$1:$BZ$1000,MATCH(PAYROLL!D6,ADJ!A$1:A$500,0),MATCH(PAYROLL!CN$2,ADJ!$2:$2,0)),0)</f>
        <v/>
      </c>
      <c r="CO6">
        <f>IFERROR(INDEX(ADJ!$A$1:$BZ$1000,MATCH(PAYROLL!D6,ADJ!A$1:A$500,0),MATCH(PAYROLL!CO$2,ADJ!$2:$2,0)),0)</f>
        <v/>
      </c>
      <c r="CP6">
        <f>IFERROR(INDEX(ADJ!$A$1:$BZ$1000,MATCH(PAYROLL!D6,ADJ!A$1:A$500,0),MATCH(PAYROLL!CP$2,ADJ!$2:$2,0)),0)</f>
        <v/>
      </c>
      <c r="CQ6">
        <f>BP6-CL6-CI6-CM6-CN6-CO6-CP6-CC6</f>
        <v/>
      </c>
      <c r="CR6">
        <f>IFERROR(IF(RIGHT(INDEX(PIS!O$1:O$500,MATCH(D6,PIS!C$1:C$500,0)),5)="Gross",MIN(U6+V6,VLOOKUP("R700",TSC!B:C,2,0)*VLOOKUP("R101",TSC!B:C,2,0))*(VLOOKUP("T711",TSC!B:C,2,0)+VLOOKUP("T712",TSC!B:C,2,0))%,MIN(T6+V6,VLOOKUP("R700",TSC!B:C,2,0)*VLOOKUP("R101",TSC!B:C,2,0))*(VLOOKUP("T711",TSC!B:C,2,0)+VLOOKUP("T712",TSC!B:C,2,0)+VLOOKUP("R701",TSC!B:C,2,0))%),0)</f>
        <v/>
      </c>
      <c r="CS6">
        <f>IFERROR(IF(RIGHT(INDEX(PIS!O$1:O$500,MATCH(D6,PIS!C$1:C$500,0)),5)="Gross",MIN(U6+V6,VLOOKUP("R700",TSC!B:C,2,0)*VLOOKUP("R101",TSC!B:C,2,0))*(VLOOKUP("T714",TSC!B:C,2,0))%,MIN(T6+V6,VLOOKUP("R700",TSC!B:C,2,0)*VLOOKUP("R101",TSC!B:C,2,0))*(VLOOKUP("T704",TSC!B:C,2,0)+VLOOKUP("T714",TSC!B:C,2,0))%),0)</f>
        <v/>
      </c>
      <c r="CT6">
        <f>IFERROR(IF(RIGHT(INDEX(PIS!O$1:O$500,MATCH(D6,PIS!C$1:C$500,0)),5)="Gross",MIN(U6+V6,VLOOKUP("R700",TSC!B:C,2,0)*VLOOKUP("R101",TSC!B:C,2,0))*VLOOKUP("T705",TSC!B:C,2,0)%,MIN(T6+V6,VLOOKUP("R700",TSC!B:C,2,0)*VLOOKUP("R101",TSC!B:C,2,0))*VLOOKUP("T705",TSC!B:C,2,0)%),0)</f>
        <v/>
      </c>
      <c r="CU6">
        <f>IFERROR(IF(RIGHT(INDEX(PIS!O$1:O$500,MATCH(D6,PIS!C$1:C$500,0)),5)="Gross",MIN(U6+V6,VLOOKUP("R700",TSC!B:C,2,0)*VLOOKUP("R101",TSC!B:C,2,0))*(VLOOKUP("T713",TSC!B:C,2,0))%,MIN(T6+V6,VLOOKUP("R700",TSC!B:C,2,0)*VLOOKUP("R101",TSC!B:C,2,0))*(VLOOKUP("T713",TSC!B:C,2,0))%),0)</f>
        <v/>
      </c>
      <c r="CV6">
        <f>IFERROR(INDEX(ADJ!$A$1:$BZ$1000,MATCH(PAYROLL!D6,ADJ!A$1:A$500,0),MATCH(PAYROLL!CV$2,ADJ!$2:$2,0)),0)</f>
        <v/>
      </c>
      <c r="CW6">
        <f>IFERROR(INDEX(ADJ!$A$1:$BZ$1000,MATCH(PAYROLL!D6,ADJ!A$1:A$500,0),MATCH(PAYROLL!CW$2,ADJ!$2:$2,0)),0)</f>
        <v/>
      </c>
      <c r="CX6">
        <f>SUM(CR6:CW6)</f>
        <v/>
      </c>
      <c r="CY6">
        <f>ROUND(IF(CR6&gt;0,T6+V6*VLOOKUP("R202",TSC!$B$1:$C$500,2,0),0),0)</f>
        <v/>
      </c>
      <c r="CZ6">
        <f>IFERROR(INDEX(CSDA!D$1:D$500,MATCH($CZ$2,CSDA!C$1:C$500,0)),0)</f>
        <v/>
      </c>
      <c r="DA6">
        <f>ROUND(T6*0.7%,0)</f>
        <v/>
      </c>
      <c r="DB6">
        <f ref="DB6" t="array">IFERROR(INDEX(CSDA!D$1:D$500,MATCH("Trích giữ"&amp;PAYROLL!DB$2,CSDA!A$1:A$500&amp;CSDA!C$1:C$500,0)),0)</f>
        <v/>
      </c>
      <c r="DC6">
        <f ref="DC6" t="array">IFERROR(INDEX(CSDA!D$1:D$500,MATCH("Trích giữ"&amp;PAYROLL!DC$2,CSDA!A$1:A$500&amp;CSDA!C$1:C$500,0)),0)</f>
        <v/>
      </c>
      <c r="DD6">
        <f ref="DD6" t="array">IFERROR(INDEX(CSDA!D$1:D$500,MATCH("Trích giữ"&amp;PAYROLL!DD$2,CSDA!A$1:A$500&amp;CSDA!C$1:C$500,0)),0)</f>
        <v/>
      </c>
      <c r="DE6">
        <f ref="DE6" t="array">IFERROR(INDEX(CSDA!D$1:D$500,MATCH("Trích giữ"&amp;PAYROLL!DE$2,CSDA!A$1:A$500&amp;CSDA!C$1:C$500,0)),0)</f>
        <v/>
      </c>
      <c r="DF6">
        <f>IFERROR(INDEX(CSDA!D$1:D$500,MATCH(PAYROLL!DF$2,CSDA!C$1:C$500,0)),0)</f>
        <v/>
      </c>
      <c r="DG6">
        <f>IFERROR(T6/AD6*11/12,0)</f>
        <v/>
      </c>
      <c r="DH6">
        <f>IFERROR(T6/AD6,0)</f>
        <v/>
      </c>
      <c r="DI6">
        <f ref="DI6" t="array">IFERROR(INDEX(CSDA!D$1:D$500,MATCH("Trích giữ"&amp;PAYROLL!DI$2,CSDA!A$1:A$500&amp;CSDA!C$1:C$500,0)),0)</f>
        <v/>
      </c>
      <c r="DJ6">
        <f>IF(U6=0,T6*21.5%-BL6,0)</f>
        <v/>
      </c>
      <c r="DK6">
        <f ref="DK6" t="array">IFERROR(INDEX(CSDA!D$1:D$500,MATCH("Trích giữ"&amp;PAYROLL!DK$2,CSDA!A$1:A$500&amp;CSDA!C$1:C$500,0)),0)</f>
        <v/>
      </c>
      <c r="DL6">
        <f>IFERROR(INDEX(CSDA!D$1:D$500,MATCH(PAYROLL!DL$2,CSDA!C$1:C$500,0))/12,0)</f>
        <v/>
      </c>
      <c r="DM6">
        <f>SUM(DB6:DL6)</f>
        <v/>
      </c>
      <c r="DN6">
        <f>IFERROR(INDEX(ADJ!$A$1:$BZ$1000,MATCH(PAYROLL!D6,ADJ!A$1:A$500,0),MATCH(PAYROLL!DN$2,ADJ!$2:$2,0)),0)</f>
        <v/>
      </c>
      <c r="DO6">
        <f>IFERROR(SUM(BP6,DM6:DN6,CX6:DA6)-DT6,0)</f>
        <v/>
      </c>
      <c r="DP6">
        <f>DO6*7%</f>
        <v/>
      </c>
      <c r="DQ6">
        <f>IFERROR(INDEX(ADJ!$A$1:$BZ$1000,MATCH(PAYROLL!D6,ADJ!A$1:A$500,0),MATCH(PAYROLL!DQ$2,ADJ!$2:$2,0)),0)</f>
        <v/>
      </c>
      <c r="DR6">
        <f>IFERROR(INDEX(ADJ!$A$1:$BZ$1000,MATCH(PAYROLL!D6,ADJ!A$1:A$500,0),MATCH(PAYROLL!DR$2,ADJ!$2:$2,0)),0)</f>
        <v/>
      </c>
      <c r="DS6">
        <f>SUM(DP6:DR6)</f>
        <v/>
      </c>
      <c r="DT6">
        <f>EK6</f>
        <v/>
      </c>
      <c r="DU6">
        <f>SUM(DO6:DR6)</f>
        <v/>
      </c>
      <c r="DV6">
        <f>ROUND(DU6*0.1,0)</f>
        <v/>
      </c>
      <c r="DW6">
        <f>DU6+DV6</f>
        <v/>
      </c>
      <c r="DZ6">
        <f>IFERROR(INDEX(ADJ!$A$1:$BZ$1000,MATCH(PAYROLL!$D6,ADJ!A$1:A$500,0),MATCH(PAYROLL!DZ$2,ADJ!$2:$2,0)),0)</f>
        <v/>
      </c>
      <c r="EA6">
        <f>IFERROR(INDEX(ADJ!$A$1:$BZ$1000,MATCH(PAYROLL!$D6,ADJ!A$1:A$500,0),MATCH(PAYROLL!EA$2,ADJ!$2:$2,0)),0)</f>
        <v/>
      </c>
      <c r="EB6">
        <f>IFERROR(INDEX(ADJ!$A$1:$BZ$1000,MATCH(PAYROLL!$D6,ADJ!A$1:A$500,0),MATCH(PAYROLL!EB$2,ADJ!$2:$2,0)),0)</f>
        <v/>
      </c>
      <c r="EC6">
        <f>IFERROR(INDEX(ADJ!$A$1:$BZ$1000,MATCH(PAYROLL!$D6,ADJ!A$1:A$500,0),MATCH(PAYROLL!EC$2,ADJ!$2:$2,0)),0)</f>
        <v/>
      </c>
      <c r="ED6">
        <f>IFERROR(INDEX(ADJ!$A$1:$BZ$1000,MATCH(PAYROLL!$D6,ADJ!A$1:A$500,0),MATCH(PAYROLL!ED$2,ADJ!$2:$2,0)),0)</f>
        <v/>
      </c>
      <c r="EE6">
        <f>IFERROR(T6/AD6*AG6,0)</f>
        <v/>
      </c>
      <c r="EF6">
        <f>IFERROR(T6/AD6*AF6,0)</f>
        <v/>
      </c>
      <c r="EG6">
        <f>IFERROR(INDEX(ADJ!$A$1:$BZ$1000,MATCH(PAYROLL!$D6,ADJ!A$1:A$500,0),MATCH(PAYROLL!EG$2,ADJ!$2:$2,0)),0)</f>
        <v/>
      </c>
      <c r="EH6">
        <f>IFERROR(INDEX(ADJ!$A$1:$BZ$1000,MATCH(PAYROLL!$D6,ADJ!A$1:A$500,0),MATCH(PAYROLL!EH$2,ADJ!$2:$2,0)),0)</f>
        <v/>
      </c>
      <c r="EI6">
        <f>IFERROR(INDEX(ADJ!$A$1:$BZ$1000,MATCH(PAYROLL!D6,ADJ!A$1:A$500,0),MATCH(PAYROLL!EI$2,ADJ!$2:$2,0)),0)</f>
        <v/>
      </c>
      <c r="EJ6">
        <f>IFERROR(INDEX(ADJ!$A$1:$BZ$1000,MATCH(PAYROLL!$D6,ADJ!A$1:A$500,0),MATCH(PAYROLL!EJ$2,ADJ!$2:$2,0)),0)</f>
        <v/>
      </c>
      <c r="EK6">
        <f>SUM(DZ6:EJ6)</f>
        <v/>
      </c>
    </row>
  </sheetData>
  <dataValidations count="2">
    <dataValidation allowBlank="1" operator="equal" showErrorMessage="1" showInputMessage="1" sqref="F1:EQ1">
      <formula1>0</formula1>
      <formula2>0</formula2>
    </dataValidation>
    <dataValidation allowBlank="1" operator="equal" showErrorMessage="1" showInputMessage="1" sqref="Q2:Q176" type="list">
      <formula1>#REF!</formula1>
      <formula2>0</formula2>
    </dataValidation>
  </dataValidations>
  <pageMargins bottom="0.7875" footer="0.511811023622047" header="0.511811023622047" left="0.7875" right="0.7875" top="0.78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2.5"/>
  <cols>
    <col customWidth="1" max="1" min="1" width="14"/>
    <col customWidth="1" max="2" min="2" width="14"/>
    <col customWidth="1" max="3" min="3" width="16"/>
    <col customWidth="1" max="4" min="4" width="13"/>
    <col customWidth="1" max="5" min="5" width="10"/>
    <col customWidth="1" max="6" min="6" width="14"/>
    <col customWidth="1" max="7" min="7" width="15"/>
    <col customWidth="1" max="8" min="8" width="17"/>
    <col customWidth="1" max="9" min="9" width="19"/>
    <col customWidth="1" max="10" min="10" width="14"/>
    <col customWidth="1" max="11" min="11" width="12"/>
    <col customWidth="1" max="12" min="12" width="14"/>
    <col customWidth="1" max="13" min="13" width="14"/>
    <col customWidth="1" max="14" min="14" width="14"/>
    <col customWidth="1" max="15" min="15" width="15"/>
    <col customWidth="1" max="16" min="16" width="19"/>
    <col customWidth="1" max="17" min="17" width="20"/>
    <col customWidth="1" max="18" min="18" width="25"/>
    <col customWidth="1" max="19" min="19" width="22"/>
    <col customWidth="1" max="20" min="20" width="20"/>
    <col customWidth="1" max="21" min="21" width="11"/>
    <col customWidth="1" max="22" min="22" width="18"/>
    <col customWidth="1" max="23" min="23" width="14"/>
    <col customWidth="1" max="24" min="24" width="30"/>
    <col customWidth="1" max="25" min="25" width="12"/>
    <col customWidth="1" max="26" min="26" width="22"/>
    <col customWidth="1" max="27" min="27" width="9"/>
    <col customWidth="1" max="28" min="28" width="18"/>
    <col customWidth="1" max="29" min="29" width="13"/>
    <col customWidth="1" max="30" min="30" width="14"/>
    <col customWidth="1" max="31" min="31" width="23"/>
  </cols>
  <sheetData>
    <row customHeight="1" ht="25" r="1">
      <c r="A1" s="17" t="inlineStr">
        <is>
          <t>Mã NV gốc</t>
        </is>
      </c>
      <c r="B1" s="17" t="inlineStr">
        <is>
          <t>Họ tên NV</t>
        </is>
      </c>
      <c r="C1" s="17" t="inlineStr">
        <is>
          <t>Mã NV dự án</t>
        </is>
      </c>
      <c r="D1" s="17" t="inlineStr">
        <is>
          <t>Mã dự án</t>
        </is>
      </c>
      <c r="E1" s="17" t="inlineStr">
        <is>
          <t>Dự án</t>
        </is>
      </c>
      <c r="F1" s="17" t="inlineStr">
        <is>
          <t>Ngày sinh</t>
        </is>
      </c>
      <c r="G1" s="17" t="inlineStr">
        <is>
          <t>Tình trạng</t>
        </is>
      </c>
      <c r="H1" s="17" t="inlineStr">
        <is>
          <t>Ngày vào làm</t>
        </is>
      </c>
      <c r="I1" s="17" t="inlineStr">
        <is>
          <t>Ngày nghỉ việc</t>
        </is>
      </c>
      <c r="J1" s="17" t="inlineStr">
        <is>
          <t>Công việc</t>
        </is>
      </c>
      <c r="K1" s="17" t="inlineStr">
        <is>
          <t>Chức vụ</t>
        </is>
      </c>
      <c r="L1" s="17" t="inlineStr">
        <is>
          <t>Chức danh</t>
        </is>
      </c>
      <c r="M1" s="17" t="inlineStr">
        <is>
          <t>Phòng ban</t>
        </is>
      </c>
      <c r="N1" s="17" t="inlineStr">
        <is>
          <t>Loại HĐLĐ</t>
        </is>
      </c>
      <c r="O1" s="17" t="inlineStr">
        <is>
          <t>Loại lương</t>
        </is>
      </c>
      <c r="P1" s="17" t="inlineStr">
        <is>
          <t>Biểu thuế TNCN</t>
        </is>
      </c>
      <c r="Q1" s="17" t="inlineStr">
        <is>
          <t>Đoàn viên 
 1/0</t>
        </is>
      </c>
      <c r="R1" s="17" t="inlineStr">
        <is>
          <t>Lương CB tháng trước</t>
        </is>
      </c>
      <c r="S1" s="17" t="inlineStr">
        <is>
          <t>Lương CB hiện tại</t>
        </is>
      </c>
      <c r="T1" s="17" t="inlineStr">
        <is>
          <t>Lương đóng BHBB</t>
        </is>
      </c>
      <c r="U1" s="17" t="inlineStr">
        <is>
          <t>Số NPT</t>
        </is>
      </c>
      <c r="V1" s="17" t="inlineStr">
        <is>
          <t>Chủ tài khoản</t>
        </is>
      </c>
      <c r="W1" s="17" t="inlineStr">
        <is>
          <t>Tài khoản</t>
        </is>
      </c>
      <c r="X1" s="17" t="inlineStr">
        <is>
          <t>Tên Ngân hàng &amp; Chi nhánh</t>
        </is>
      </c>
      <c r="Y1" s="17" t="inlineStr">
        <is>
          <t>Ký hiệu</t>
        </is>
      </c>
      <c r="Z1" s="17" t="inlineStr">
        <is>
          <t>Ghi chú chi nhánh</t>
        </is>
      </c>
      <c r="AA1" s="17" t="inlineStr">
        <is>
          <t>CMND</t>
        </is>
      </c>
      <c r="AB1" s="17" t="inlineStr">
        <is>
          <t>Tiến trình HS</t>
        </is>
      </c>
      <c r="AC1" s="17" t="inlineStr">
        <is>
          <t>Hợp đồng</t>
        </is>
      </c>
      <c r="AD1" s="17" t="inlineStr">
        <is>
          <t>Đối tượng</t>
        </is>
      </c>
      <c r="AE1" s="17" t="inlineStr">
        <is>
          <t>Ngày kết thúc HĐLĐ</t>
        </is>
      </c>
    </row>
    <row r="2">
      <c r="A2" s="18" t="n"/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</row>
    <row r="3">
      <c r="A3" s="19" t="inlineStr">
        <is>
          <t>161634</t>
        </is>
      </c>
      <c r="B3" s="19" t="inlineStr">
        <is>
          <t>Gịp Quốc Long</t>
        </is>
      </c>
      <c r="C3" s="19" t="inlineStr">
        <is>
          <t>161634-01</t>
        </is>
      </c>
      <c r="D3" s="19" t="inlineStr">
        <is>
          <t>1815</t>
        </is>
      </c>
      <c r="E3" s="19" t="inlineStr">
        <is>
          <t>BAT DONG NAI - EO</t>
        </is>
      </c>
      <c r="F3" s="20" t="inlineStr">
        <is>
          <t>1986-10-11</t>
        </is>
      </c>
      <c r="G3" s="19" t="inlineStr">
        <is>
          <t>OLD</t>
        </is>
      </c>
      <c r="H3" s="20" t="inlineStr">
        <is>
          <t>2023-09-05</t>
        </is>
      </c>
      <c r="I3" s="20" t="inlineStr"/>
      <c r="J3" s="19" t="inlineStr"/>
      <c r="K3" s="19" t="inlineStr">
        <is>
          <t>Nhân viên</t>
        </is>
      </c>
      <c r="L3" s="19" t="inlineStr">
        <is>
          <t>Nhân viên</t>
        </is>
      </c>
      <c r="M3" s="19" t="inlineStr"/>
      <c r="N3" s="19" t="inlineStr">
        <is>
          <t>LC13</t>
        </is>
      </c>
      <c r="O3" s="19" t="inlineStr">
        <is>
          <t>M-GROSS</t>
        </is>
      </c>
      <c r="P3" s="19" t="inlineStr">
        <is>
          <t>LT</t>
        </is>
      </c>
      <c r="Q3" s="19" t="inlineStr">
        <is>
          <t>0</t>
        </is>
      </c>
      <c r="R3" s="21" t="n">
        <v>0</v>
      </c>
      <c r="S3" s="21" t="n">
        <v>10000000</v>
      </c>
      <c r="T3" s="21" t="n">
        <v>10000000</v>
      </c>
      <c r="U3" s="21" t="n">
        <v>0</v>
      </c>
      <c r="V3" s="19" t="inlineStr">
        <is>
          <t>GIP QUOC LONG</t>
        </is>
      </c>
      <c r="W3" s="19" t="inlineStr">
        <is>
          <t>100871267808</t>
        </is>
      </c>
      <c r="X3" s="19" t="inlineStr">
        <is>
          <t>Ngân hàng Thương mại Cổ phần Công thương Việt Nam</t>
        </is>
      </c>
      <c r="Y3" s="19" t="inlineStr">
        <is>
          <t>VIETINBANK</t>
        </is>
      </c>
      <c r="Z3" s="19" t="inlineStr"/>
      <c r="AA3" s="19" t="inlineStr">
        <is>
          <t>075086007974</t>
        </is>
      </c>
      <c r="AB3" s="19" t="inlineStr">
        <is>
          <t>60.0%</t>
        </is>
      </c>
      <c r="AC3" s="19" t="inlineStr">
        <is>
          <t>161634-01-1815/K0714/050923</t>
        </is>
      </c>
      <c r="AD3" s="19" t="inlineStr">
        <is>
          <t>Hợp đồng xác định thời hạn (bao gồm thử việc)</t>
        </is>
      </c>
      <c r="AE3" s="19" t="inlineStr">
        <is>
          <t>2024-09-04</t>
        </is>
      </c>
    </row>
    <row r="4">
      <c r="A4" s="19" t="inlineStr">
        <is>
          <t>163721</t>
        </is>
      </c>
      <c r="B4" s="19" t="inlineStr">
        <is>
          <t>Lưu Mạnh Cường</t>
        </is>
      </c>
      <c r="C4" s="19" t="inlineStr">
        <is>
          <t>163721-01</t>
        </is>
      </c>
      <c r="D4" s="19" t="inlineStr">
        <is>
          <t>1815</t>
        </is>
      </c>
      <c r="E4" s="19" t="inlineStr">
        <is>
          <t>BAT DONG NAI - EO</t>
        </is>
      </c>
      <c r="F4" s="20" t="inlineStr">
        <is>
          <t>1998-09-07</t>
        </is>
      </c>
      <c r="G4" s="19" t="inlineStr">
        <is>
          <t>OLD</t>
        </is>
      </c>
      <c r="H4" s="20" t="inlineStr">
        <is>
          <t>2023-10-11</t>
        </is>
      </c>
      <c r="I4" s="20" t="inlineStr"/>
      <c r="J4" s="19" t="inlineStr"/>
      <c r="K4" s="19" t="inlineStr">
        <is>
          <t>Nhân viên</t>
        </is>
      </c>
      <c r="L4" s="19" t="inlineStr">
        <is>
          <t>Nhân viên</t>
        </is>
      </c>
      <c r="M4" s="19" t="inlineStr"/>
      <c r="N4" s="19" t="inlineStr">
        <is>
          <t>LC13</t>
        </is>
      </c>
      <c r="O4" s="19" t="inlineStr">
        <is>
          <t>M-GROSS</t>
        </is>
      </c>
      <c r="P4" s="19" t="inlineStr">
        <is>
          <t>LT</t>
        </is>
      </c>
      <c r="Q4" s="19" t="inlineStr">
        <is>
          <t>0</t>
        </is>
      </c>
      <c r="R4" s="21" t="n">
        <v>0</v>
      </c>
      <c r="S4" s="21" t="n">
        <v>11000000</v>
      </c>
      <c r="T4" s="21" t="n">
        <v>11000000</v>
      </c>
      <c r="U4" s="21" t="n">
        <v>0</v>
      </c>
      <c r="V4" s="19" t="inlineStr">
        <is>
          <t>LUU MANH CUONG</t>
        </is>
      </c>
      <c r="W4" s="19" t="inlineStr">
        <is>
          <t>0481000896815</t>
        </is>
      </c>
      <c r="X4" s="19" t="inlineStr">
        <is>
          <t>Ngân hàng Thương mại Cổ phần Ngoại thương Việt Nam</t>
        </is>
      </c>
      <c r="Y4" s="19" t="inlineStr">
        <is>
          <t>VCB</t>
        </is>
      </c>
      <c r="Z4" s="19" t="inlineStr"/>
      <c r="AA4" s="19" t="inlineStr">
        <is>
          <t>075098004143</t>
        </is>
      </c>
      <c r="AB4" s="19" t="inlineStr">
        <is>
          <t>20.0%</t>
        </is>
      </c>
      <c r="AC4" s="19" t="inlineStr">
        <is>
          <t>163721-01-1815/K0714/111023</t>
        </is>
      </c>
      <c r="AD4" s="19" t="inlineStr">
        <is>
          <t>Hợp đồng xác định thời hạn (bao gồm thử việc)</t>
        </is>
      </c>
      <c r="AE4" s="19" t="inlineStr">
        <is>
          <t>2024-10-10</t>
        </is>
      </c>
    </row>
    <row r="5">
      <c r="A5" s="19" t="inlineStr">
        <is>
          <t>108485</t>
        </is>
      </c>
      <c r="B5" s="19" t="inlineStr">
        <is>
          <t>Vũ Trung Dũng</t>
        </is>
      </c>
      <c r="C5" s="19" t="inlineStr">
        <is>
          <t>108485-02</t>
        </is>
      </c>
      <c r="D5" s="19" t="inlineStr">
        <is>
          <t>1815</t>
        </is>
      </c>
      <c r="E5" s="19" t="inlineStr">
        <is>
          <t>BAT DONG NAI - EO</t>
        </is>
      </c>
      <c r="F5" s="20" t="inlineStr">
        <is>
          <t>1978-10-11</t>
        </is>
      </c>
      <c r="G5" s="19" t="inlineStr">
        <is>
          <t>OLD</t>
        </is>
      </c>
      <c r="H5" s="20" t="inlineStr">
        <is>
          <t>2023-10-20</t>
        </is>
      </c>
      <c r="I5" s="20" t="inlineStr"/>
      <c r="J5" s="19" t="inlineStr"/>
      <c r="K5" s="19" t="inlineStr">
        <is>
          <t>Nhân viên</t>
        </is>
      </c>
      <c r="L5" s="19" t="inlineStr">
        <is>
          <t>Nhân viên</t>
        </is>
      </c>
      <c r="M5" s="19" t="inlineStr"/>
      <c r="N5" s="19" t="inlineStr">
        <is>
          <t>LC1</t>
        </is>
      </c>
      <c r="O5" s="19" t="inlineStr">
        <is>
          <t>M-GROSS</t>
        </is>
      </c>
      <c r="P5" s="19" t="inlineStr">
        <is>
          <t>LT</t>
        </is>
      </c>
      <c r="Q5" s="19" t="inlineStr">
        <is>
          <t>0</t>
        </is>
      </c>
      <c r="R5" s="21" t="n">
        <v>0</v>
      </c>
      <c r="S5" s="21" t="n">
        <v>9000000</v>
      </c>
      <c r="T5" s="21" t="n">
        <v>9000000</v>
      </c>
      <c r="U5" s="21" t="n">
        <v>0</v>
      </c>
      <c r="V5" s="19" t="inlineStr">
        <is>
          <t>VU TRUNG DUNG</t>
        </is>
      </c>
      <c r="W5" s="19" t="inlineStr">
        <is>
          <t>0015100001417003</t>
        </is>
      </c>
      <c r="X5" s="19" t="inlineStr">
        <is>
          <t>Ngân hàng Thương mại Cổ phần Phương Đông</t>
        </is>
      </c>
      <c r="Y5" s="19" t="inlineStr">
        <is>
          <t>OCB</t>
        </is>
      </c>
      <c r="Z5" s="19" t="inlineStr"/>
      <c r="AA5" s="19" t="inlineStr">
        <is>
          <t>037078000385</t>
        </is>
      </c>
      <c r="AB5" s="19" t="inlineStr">
        <is>
          <t>0%</t>
        </is>
      </c>
      <c r="AC5" s="19" t="inlineStr">
        <is>
          <t>108485-01-1815/K0714/201023</t>
        </is>
      </c>
      <c r="AD5" s="19" t="inlineStr">
        <is>
          <t>Hợp đồng lao động Xác định thời hạn</t>
        </is>
      </c>
      <c r="AE5" s="19" t="inlineStr">
        <is>
          <t>2024-10-19</t>
        </is>
      </c>
    </row>
    <row r="6">
      <c r="A6" s="19" t="inlineStr">
        <is>
          <t>149578</t>
        </is>
      </c>
      <c r="B6" s="19" t="inlineStr">
        <is>
          <t>Nguyễn Thành Chung</t>
        </is>
      </c>
      <c r="C6" s="19" t="inlineStr">
        <is>
          <t>149578-02</t>
        </is>
      </c>
      <c r="D6" s="19" t="inlineStr">
        <is>
          <t>1815</t>
        </is>
      </c>
      <c r="E6" s="19" t="inlineStr">
        <is>
          <t>BAT DONG NAI - EO</t>
        </is>
      </c>
      <c r="F6" s="20" t="inlineStr">
        <is>
          <t>1989-12-22</t>
        </is>
      </c>
      <c r="G6" s="19" t="inlineStr">
        <is>
          <t>OLD</t>
        </is>
      </c>
      <c r="H6" s="20" t="inlineStr">
        <is>
          <t>2023-08-08</t>
        </is>
      </c>
      <c r="I6" s="20" t="inlineStr"/>
      <c r="J6" s="19" t="inlineStr"/>
      <c r="K6" s="19" t="inlineStr">
        <is>
          <t>Nhân viên</t>
        </is>
      </c>
      <c r="L6" s="19" t="inlineStr">
        <is>
          <t>Nhân viên</t>
        </is>
      </c>
      <c r="M6" s="19" t="inlineStr"/>
      <c r="N6" s="19" t="inlineStr">
        <is>
          <t>LC1</t>
        </is>
      </c>
      <c r="O6" s="19" t="inlineStr">
        <is>
          <t>M-GROSS</t>
        </is>
      </c>
      <c r="P6" s="19" t="inlineStr"/>
      <c r="Q6" s="19" t="inlineStr">
        <is>
          <t>1</t>
        </is>
      </c>
      <c r="R6" s="21" t="n">
        <v>0</v>
      </c>
      <c r="S6" s="21" t="n">
        <v>9000000</v>
      </c>
      <c r="T6" s="21" t="n">
        <v>9000000</v>
      </c>
      <c r="U6" s="21" t="n">
        <v>0</v>
      </c>
      <c r="V6" s="19" t="inlineStr">
        <is>
          <t>NGUYEN THANH CHUNG</t>
        </is>
      </c>
      <c r="W6" s="19" t="inlineStr">
        <is>
          <t>0121000885840</t>
        </is>
      </c>
      <c r="X6" s="19" t="inlineStr">
        <is>
          <t>Ngân hàng Thương mại Cổ phần Ngoại thương Việt Nam</t>
        </is>
      </c>
      <c r="Y6" s="19" t="inlineStr">
        <is>
          <t>VCB</t>
        </is>
      </c>
      <c r="Z6" s="19" t="inlineStr"/>
      <c r="AA6" s="19" t="inlineStr">
        <is>
          <t>094089004808</t>
        </is>
      </c>
      <c r="AB6" s="19" t="inlineStr">
        <is>
          <t>30.0%</t>
        </is>
      </c>
      <c r="AC6" s="19" t="inlineStr">
        <is>
          <t>149578-01-1815/K0714/080823</t>
        </is>
      </c>
      <c r="AD6" s="19" t="inlineStr">
        <is>
          <t>Hợp đồng lao động Xác định thời hạn</t>
        </is>
      </c>
      <c r="AE6" s="19" t="inlineStr">
        <is>
          <t>2024-08-07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2.5"/>
  <cols>
    <col customWidth="1" max="1" min="1" width="16"/>
    <col customWidth="1" max="2" min="2" width="14"/>
    <col customWidth="1" max="3" min="3" width="26"/>
    <col customWidth="1" max="4" min="4" width="19"/>
    <col customWidth="1" max="5" min="5" width="35"/>
  </cols>
  <sheetData>
    <row customHeight="1" ht="25" r="1">
      <c r="A1" s="17" t="inlineStr">
        <is>
          <t>Mã NV dự án</t>
        </is>
      </c>
      <c r="B1" s="17" t="inlineStr">
        <is>
          <t>Họ tên NV</t>
        </is>
      </c>
      <c r="C1" s="17" t="inlineStr">
        <is>
          <t>Ngày bắt đầu làm việc</t>
        </is>
      </c>
      <c r="D1" s="17" t="inlineStr">
        <is>
          <t>Ngày nghỉ việc</t>
        </is>
      </c>
      <c r="E1" s="22" t="inlineStr">
        <is>
          <t xml:space="preserve"> Thu nhập không chịu thuế khác</t>
        </is>
      </c>
    </row>
    <row r="2">
      <c r="A2" s="23" t="n"/>
      <c r="B2" s="23" t="n"/>
      <c r="C2" s="23" t="n"/>
      <c r="D2" s="23" t="n"/>
      <c r="E2" s="19" t="inlineStr">
        <is>
          <t>203</t>
        </is>
      </c>
    </row>
    <row r="3">
      <c r="A3" s="19" t="inlineStr">
        <is>
          <t>161634-01</t>
        </is>
      </c>
      <c r="B3" s="19" t="inlineStr">
        <is>
          <t>Gịp Quốc Long</t>
        </is>
      </c>
      <c r="C3" s="20" t="inlineStr">
        <is>
          <t>2023-09-05</t>
        </is>
      </c>
      <c r="D3" s="20" t="inlineStr"/>
      <c r="E3" s="21" t="n">
        <v>1090909</v>
      </c>
    </row>
    <row r="4">
      <c r="A4" s="19" t="inlineStr">
        <is>
          <t>163721-01</t>
        </is>
      </c>
      <c r="B4" s="19" t="inlineStr">
        <is>
          <t>Lưu Mạnh Cường</t>
        </is>
      </c>
      <c r="C4" s="20" t="inlineStr">
        <is>
          <t>2023-10-11</t>
        </is>
      </c>
      <c r="D4" s="20" t="inlineStr"/>
      <c r="E4" s="21" t="n">
        <v>600000</v>
      </c>
    </row>
    <row r="5">
      <c r="A5" s="19" t="inlineStr">
        <is>
          <t>108485-02</t>
        </is>
      </c>
      <c r="B5" s="19" t="inlineStr">
        <is>
          <t>Vũ Trung Dũng</t>
        </is>
      </c>
      <c r="C5" s="20" t="inlineStr">
        <is>
          <t>2023-10-20</t>
        </is>
      </c>
      <c r="D5" s="20" t="inlineStr"/>
      <c r="E5" s="21" t="n">
        <v>490909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2.5"/>
  <cols>
    <col customWidth="1" max="1" min="1" width="50"/>
    <col customWidth="1" max="2" min="2" width="9"/>
    <col customWidth="1" max="3" min="3" width="15"/>
    <col customWidth="1" max="4" min="4" width="15"/>
    <col customWidth="1" max="5" min="5" width="10"/>
    <col customWidth="1" max="6" min="6" width="10"/>
  </cols>
  <sheetData>
    <row customHeight="1" ht="25" r="1">
      <c r="A1" s="24" t="inlineStr">
        <is>
          <t>THAM SỐ CHUNG</t>
        </is>
      </c>
      <c r="F1" s="24" t="inlineStr">
        <is>
          <t>MỨC LƯƠNG TỐI THIỂU VÙNG</t>
        </is>
      </c>
    </row>
    <row r="2">
      <c r="A2" s="25" t="inlineStr">
        <is>
          <t>Tham số</t>
        </is>
      </c>
      <c r="B2" s="25" t="inlineStr">
        <is>
          <t>Mã</t>
        </is>
      </c>
      <c r="C2" s="25" t="inlineStr">
        <is>
          <t>Giá trị</t>
        </is>
      </c>
      <c r="D2" s="25" t="inlineStr">
        <is>
          <t>Áp dụng từ ngày</t>
        </is>
      </c>
      <c r="F2" s="25" t="inlineStr">
        <is>
          <t>Vùng</t>
        </is>
      </c>
      <c r="G2" s="25" t="inlineStr">
        <is>
          <t>Mức</t>
        </is>
      </c>
      <c r="H2" s="25" t="inlineStr">
        <is>
          <t>Mức qua đào tạo</t>
        </is>
      </c>
      <c r="I2" s="25" t="inlineStr">
        <is>
          <t>Áp dụng từ ngày</t>
        </is>
      </c>
    </row>
    <row r="3">
      <c r="A3" s="19" t="inlineStr">
        <is>
          <t>Mức lương cơ sở (Lương tối thiểu chung) (VND)</t>
        </is>
      </c>
      <c r="B3" s="19" t="inlineStr">
        <is>
          <t>R101</t>
        </is>
      </c>
      <c r="C3" s="21" t="n">
        <v>1490000</v>
      </c>
      <c r="D3" s="20" t="inlineStr">
        <is>
          <t>2022-01-01</t>
        </is>
      </c>
    </row>
    <row r="4">
      <c r="A4" s="19" t="inlineStr">
        <is>
          <t>Tỉ lệ làm việc ban đêm (%)</t>
        </is>
      </c>
      <c r="B4" s="19" t="inlineStr">
        <is>
          <t>R102</t>
        </is>
      </c>
      <c r="C4" s="21" t="n">
        <v>0.3</v>
      </c>
      <c r="D4" s="20" t="inlineStr">
        <is>
          <t>2022-03-01</t>
        </is>
      </c>
    </row>
    <row r="5">
      <c r="A5" s="19" t="inlineStr">
        <is>
          <t>Tỉ lệ đoàn phí (EE) (%)</t>
        </is>
      </c>
      <c r="B5" s="19" t="inlineStr">
        <is>
          <t>R201</t>
        </is>
      </c>
      <c r="C5" s="21" t="n">
        <v>1</v>
      </c>
      <c r="D5" s="20" t="inlineStr">
        <is>
          <t>2022-01-01</t>
        </is>
      </c>
    </row>
    <row r="6">
      <c r="A6" s="19" t="inlineStr">
        <is>
          <t>Tỉ lệ đoàn phí (ER) (%)</t>
        </is>
      </c>
      <c r="B6" s="19" t="inlineStr">
        <is>
          <t>R202</t>
        </is>
      </c>
      <c r="C6" s="21" t="n">
        <v>2</v>
      </c>
      <c r="D6" s="20" t="inlineStr">
        <is>
          <t>2022-01-01</t>
        </is>
      </c>
    </row>
    <row r="7">
      <c r="A7" s="19" t="inlineStr">
        <is>
          <t>Tỉ lệ làm thêm giờ Ngày thường (%)</t>
        </is>
      </c>
      <c r="B7" s="19" t="inlineStr">
        <is>
          <t>R301</t>
        </is>
      </c>
      <c r="C7" s="21" t="n">
        <v>1.5</v>
      </c>
      <c r="D7" s="20" t="inlineStr">
        <is>
          <t>2022-01-01</t>
        </is>
      </c>
    </row>
    <row r="8">
      <c r="A8" s="19" t="inlineStr">
        <is>
          <t>Tỉ lệ làm thêm giờ Ngày nghỉ (%)</t>
        </is>
      </c>
      <c r="B8" s="19" t="inlineStr">
        <is>
          <t>R302</t>
        </is>
      </c>
      <c r="C8" s="21" t="n">
        <v>2</v>
      </c>
      <c r="D8" s="20" t="inlineStr">
        <is>
          <t>2022-01-01</t>
        </is>
      </c>
    </row>
    <row r="9">
      <c r="A9" s="19" t="inlineStr">
        <is>
          <t>Tỉ lệ làm thêm giờ Ngày lễ (%)</t>
        </is>
      </c>
      <c r="B9" s="19" t="inlineStr">
        <is>
          <t>R303</t>
        </is>
      </c>
      <c r="C9" s="21" t="n">
        <v>3</v>
      </c>
      <c r="D9" s="20" t="inlineStr">
        <is>
          <t>2022-01-01</t>
        </is>
      </c>
    </row>
    <row r="10">
      <c r="A10" s="19" t="inlineStr">
        <is>
          <t>Tỉ lệ làm thêm giờ ban đêm Ngày thường (%)</t>
        </is>
      </c>
      <c r="B10" s="19" t="inlineStr">
        <is>
          <t>R311</t>
        </is>
      </c>
      <c r="C10" s="21" t="n">
        <v>2.1</v>
      </c>
      <c r="D10" s="20" t="inlineStr">
        <is>
          <t>2022-01-01</t>
        </is>
      </c>
    </row>
    <row r="11">
      <c r="A11" s="19" t="inlineStr">
        <is>
          <t>Tỉ lệ làm thêm giờ ban đêm Ngày nghỉ (%)</t>
        </is>
      </c>
      <c r="B11" s="19" t="inlineStr">
        <is>
          <t>R312</t>
        </is>
      </c>
      <c r="C11" s="21" t="n">
        <v>2.7</v>
      </c>
      <c r="D11" s="20" t="inlineStr">
        <is>
          <t>2022-01-01</t>
        </is>
      </c>
    </row>
    <row r="12">
      <c r="A12" s="19" t="inlineStr">
        <is>
          <t>Tỉ lệ làm thêm giờ ban đêm Ngày lễ (%)</t>
        </is>
      </c>
      <c r="B12" s="19" t="inlineStr">
        <is>
          <t>R313</t>
        </is>
      </c>
      <c r="C12" s="21" t="n">
        <v>3.9</v>
      </c>
      <c r="D12" s="20" t="inlineStr">
        <is>
          <t>2022-01-01</t>
        </is>
      </c>
    </row>
    <row r="13">
      <c r="A13" s="19" t="inlineStr">
        <is>
          <t>Mức cơm trưa (VND)</t>
        </is>
      </c>
      <c r="B13" s="19" t="inlineStr">
        <is>
          <t>R501</t>
        </is>
      </c>
      <c r="C13" s="21" t="n">
        <v>730000</v>
      </c>
      <c r="D13" s="20" t="inlineStr">
        <is>
          <t>2022-01-01</t>
        </is>
      </c>
    </row>
    <row r="14">
      <c r="A14" s="19" t="inlineStr">
        <is>
          <t xml:space="preserve">Mức tỉ lệ tiền thuê nhà (%) </t>
        </is>
      </c>
      <c r="B14" s="19" t="inlineStr">
        <is>
          <t>R502</t>
        </is>
      </c>
      <c r="C14" s="21" t="n">
        <v>15</v>
      </c>
      <c r="D14" s="20" t="inlineStr">
        <is>
          <t>2022-03-01</t>
        </is>
      </c>
    </row>
    <row r="15">
      <c r="A15" s="19" t="inlineStr">
        <is>
          <t>Mức trang phục (VND)</t>
        </is>
      </c>
      <c r="B15" s="19" t="inlineStr">
        <is>
          <t>R503</t>
        </is>
      </c>
      <c r="C15" s="21" t="n">
        <v>5000000</v>
      </c>
      <c r="D15" s="20" t="inlineStr">
        <is>
          <t>2022-03-01</t>
        </is>
      </c>
    </row>
    <row r="16">
      <c r="A16" s="19" t="inlineStr">
        <is>
          <t>Mức giảm trừ NPT (VND) (tháng)</t>
        </is>
      </c>
      <c r="B16" s="19" t="inlineStr">
        <is>
          <t>R601</t>
        </is>
      </c>
      <c r="C16" s="21" t="n">
        <v>4400000</v>
      </c>
      <c r="D16" s="20" t="inlineStr">
        <is>
          <t>2022-01-01</t>
        </is>
      </c>
    </row>
    <row r="17">
      <c r="A17" s="19" t="inlineStr">
        <is>
          <t>Mức giảm trừ bản thân (VND) (tháng)</t>
        </is>
      </c>
      <c r="B17" s="19" t="inlineStr">
        <is>
          <t>R602</t>
        </is>
      </c>
      <c r="C17" s="21" t="n">
        <v>11000000</v>
      </c>
      <c r="D17" s="20" t="inlineStr">
        <is>
          <t>2022-01-01</t>
        </is>
      </c>
    </row>
    <row r="18">
      <c r="A18" s="19" t="inlineStr">
        <is>
          <t>Mức thuế Khấu trừ Cá nhân cư trú (%)</t>
        </is>
      </c>
      <c r="B18" s="19" t="inlineStr">
        <is>
          <t>R610</t>
        </is>
      </c>
      <c r="C18" s="21" t="n">
        <v>10</v>
      </c>
      <c r="D18" s="20" t="inlineStr">
        <is>
          <t>2022-03-01</t>
        </is>
      </c>
    </row>
    <row r="19">
      <c r="A19" s="19" t="inlineStr">
        <is>
          <t>Mức thuế Khấu trừ Cá nhân không cư trú (%)</t>
        </is>
      </c>
      <c r="B19" s="19" t="inlineStr">
        <is>
          <t>R620</t>
        </is>
      </c>
      <c r="C19" s="21" t="n">
        <v>20</v>
      </c>
      <c r="D19" s="20" t="inlineStr">
        <is>
          <t>2022-01-01</t>
        </is>
      </c>
    </row>
    <row r="20">
      <c r="A20" s="19" t="inlineStr">
        <is>
          <t xml:space="preserve">Số lần tính trên lương tối thiểu (lần) </t>
        </is>
      </c>
      <c r="B20" s="19" t="inlineStr">
        <is>
          <t>R700</t>
        </is>
      </c>
      <c r="C20" s="21" t="n">
        <v>20</v>
      </c>
      <c r="D20" s="20" t="inlineStr">
        <is>
          <t>2022-01-01</t>
        </is>
      </c>
    </row>
    <row r="21">
      <c r="A21" s="19" t="inlineStr">
        <is>
          <t>BHXH Hưu trí tử tuất (EE) (%)</t>
        </is>
      </c>
      <c r="B21" s="19" t="inlineStr">
        <is>
          <t>R701</t>
        </is>
      </c>
      <c r="C21" s="21" t="n">
        <v>8</v>
      </c>
      <c r="D21" s="20" t="inlineStr">
        <is>
          <t>2022-01-01</t>
        </is>
      </c>
    </row>
    <row r="22">
      <c r="A22" s="19" t="inlineStr">
        <is>
          <t>BHXH Ốm đau thai sản (EE) (%)</t>
        </is>
      </c>
      <c r="B22" s="19" t="inlineStr">
        <is>
          <t>T702</t>
        </is>
      </c>
      <c r="C22" s="21" t="inlineStr"/>
      <c r="D22" s="20" t="inlineStr">
        <is>
          <t>2022-01-01</t>
        </is>
      </c>
    </row>
    <row r="23">
      <c r="A23" s="19" t="inlineStr">
        <is>
          <t>BHXH TNLĐ BNN (EE) (%)</t>
        </is>
      </c>
      <c r="B23" s="19" t="inlineStr">
        <is>
          <t>T703</t>
        </is>
      </c>
      <c r="C23" s="21" t="n">
        <v>0.75</v>
      </c>
      <c r="D23" s="20" t="inlineStr">
        <is>
          <t>2022-01-01</t>
        </is>
      </c>
    </row>
    <row r="24">
      <c r="A24" s="19" t="inlineStr">
        <is>
          <t>Bảo hiểm Y tế (EE) (%)</t>
        </is>
      </c>
      <c r="B24" s="19" t="inlineStr">
        <is>
          <t>T704</t>
        </is>
      </c>
      <c r="C24" s="21" t="n">
        <v>1.5</v>
      </c>
      <c r="D24" s="20" t="inlineStr">
        <is>
          <t>2022-01-01</t>
        </is>
      </c>
    </row>
    <row r="25">
      <c r="A25" s="19" t="inlineStr">
        <is>
          <t>Bảo hiểm Thất nghiệp (EE) (%)</t>
        </is>
      </c>
      <c r="B25" s="19" t="inlineStr">
        <is>
          <t>T705</t>
        </is>
      </c>
      <c r="C25" s="21" t="n">
        <v>1</v>
      </c>
      <c r="D25" s="20" t="inlineStr">
        <is>
          <t>2022-01-01</t>
        </is>
      </c>
    </row>
    <row r="26">
      <c r="A26" s="19" t="inlineStr">
        <is>
          <t>BHXH Hưu trí tử tuất (ER) (%)</t>
        </is>
      </c>
      <c r="B26" s="19" t="inlineStr">
        <is>
          <t>T711</t>
        </is>
      </c>
      <c r="C26" s="21" t="n">
        <v>14</v>
      </c>
      <c r="D26" s="20" t="inlineStr">
        <is>
          <t>2022-01-01</t>
        </is>
      </c>
    </row>
    <row r="27">
      <c r="A27" s="19" t="inlineStr">
        <is>
          <t>BHXH Ốm đau thai sản(ER) (%)</t>
        </is>
      </c>
      <c r="B27" s="19" t="inlineStr">
        <is>
          <t>T712</t>
        </is>
      </c>
      <c r="C27" s="21" t="n">
        <v>3</v>
      </c>
      <c r="D27" s="20" t="inlineStr">
        <is>
          <t>2022-01-01</t>
        </is>
      </c>
    </row>
    <row r="28">
      <c r="A28" s="19" t="inlineStr">
        <is>
          <t>BHXH TNLĐ BNN (ER) (%)</t>
        </is>
      </c>
      <c r="B28" s="19" t="inlineStr">
        <is>
          <t>T713</t>
        </is>
      </c>
      <c r="C28" s="21" t="n">
        <v>0.5</v>
      </c>
      <c r="D28" s="20" t="inlineStr">
        <is>
          <t>2022-01-01</t>
        </is>
      </c>
    </row>
    <row r="29">
      <c r="A29" s="19" t="inlineStr">
        <is>
          <t>Bảo hiểm Y tế (ER) (%)</t>
        </is>
      </c>
      <c r="B29" s="19" t="inlineStr">
        <is>
          <t>T714</t>
        </is>
      </c>
      <c r="C29" s="21" t="n">
        <v>3</v>
      </c>
      <c r="D29" s="20" t="inlineStr">
        <is>
          <t>2022-01-01</t>
        </is>
      </c>
    </row>
    <row r="30">
      <c r="A30" s="19" t="inlineStr">
        <is>
          <t>Bảo hiểm Thất nghiệp (ER) (%)</t>
        </is>
      </c>
      <c r="B30" s="19" t="inlineStr">
        <is>
          <t>T715</t>
        </is>
      </c>
      <c r="C30" s="21" t="inlineStr"/>
      <c r="D30" s="20" t="inlineStr">
        <is>
          <t>2022-01-01</t>
        </is>
      </c>
    </row>
  </sheetData>
  <mergeCells count="2">
    <mergeCell ref="A1:D1"/>
    <mergeCell ref="F1:I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"/>
  <sheetViews>
    <sheetView topLeftCell="L1" workbookViewId="0">
      <selection activeCell="N2" sqref="N2"/>
    </sheetView>
  </sheetViews>
  <sheetFormatPr baseColWidth="8" defaultRowHeight="12.5"/>
  <cols>
    <col customWidth="1" max="31" min="1" style="8" width="14.36328125"/>
  </cols>
  <sheetData>
    <row customHeight="1" ht="43.5" r="1" thickBot="1">
      <c r="A1" s="7" t="inlineStr">
        <is>
          <t>Mã NV dự án</t>
        </is>
      </c>
      <c r="B1" s="7" t="inlineStr">
        <is>
          <t>Họ tên NV</t>
        </is>
      </c>
      <c r="C1" s="7" t="inlineStr">
        <is>
          <t>Ngày bắt đầu làm việc</t>
        </is>
      </c>
      <c r="D1" s="7" t="inlineStr">
        <is>
          <t>Ngày nghỉ việc</t>
        </is>
      </c>
      <c r="E1" s="7" t="inlineStr">
        <is>
          <t>Công việc</t>
        </is>
      </c>
      <c r="F1" s="7" t="inlineStr">
        <is>
          <t>Ngày công chuẩn</t>
        </is>
      </c>
      <c r="G1" s="7" t="inlineStr">
        <is>
          <t>Làm việc</t>
        </is>
      </c>
      <c r="H1" s="7" t="inlineStr">
        <is>
          <t>Nghỉ lễ</t>
        </is>
      </c>
      <c r="I1" s="7" t="inlineStr">
        <is>
          <t>Ngày nghỉ phép</t>
        </is>
      </c>
      <c r="J1" s="7" t="inlineStr">
        <is>
          <t>Ngày nghỉ phép do công ty sắp xếp</t>
        </is>
      </c>
      <c r="K1" s="7" t="inlineStr">
        <is>
          <t>Ngày nghỉ ốm đau</t>
        </is>
      </c>
      <c r="L1" s="7" t="inlineStr">
        <is>
          <t>Ngày nghỉ thai sản</t>
        </is>
      </c>
      <c r="M1" s="7" t="inlineStr">
        <is>
          <t>Ngày nghỉ không lương</t>
        </is>
      </c>
      <c r="N1" s="7" t="inlineStr">
        <is>
          <t>Ngày nghỉ hưởng lương 70%</t>
        </is>
      </c>
      <c r="O1" s="7" t="inlineStr">
        <is>
          <t>Nghỉ có trả lương</t>
        </is>
      </c>
      <c r="P1" s="7" t="inlineStr">
        <is>
          <t>Mới/ Dừng</t>
        </is>
      </c>
      <c r="Q1" s="7" t="inlineStr">
        <is>
          <t>Ngày công ca đêm</t>
        </is>
      </c>
      <c r="R1" s="7" t="inlineStr">
        <is>
          <t>Ngày giờ độc hại</t>
        </is>
      </c>
      <c r="S1" s="7" t="inlineStr">
        <is>
          <t>Ngày công phụ cấp</t>
        </is>
      </c>
      <c r="T1" s="7" t="inlineStr">
        <is>
          <t>Giờ làm thêm ngày thường ca đêm</t>
        </is>
      </c>
      <c r="U1" s="7" t="inlineStr">
        <is>
          <t>Giờ làm thêm ngày thường 1.0</t>
        </is>
      </c>
      <c r="V1" s="7" t="inlineStr">
        <is>
          <t>Giờ làm thêm ngày thường</t>
        </is>
      </c>
      <c r="W1" s="7" t="inlineStr">
        <is>
          <t>Giờ làm thêm ngày nghỉ</t>
        </is>
      </c>
      <c r="X1" s="7" t="inlineStr">
        <is>
          <t>Giờ làm thêm ngày lễ</t>
        </is>
      </c>
      <c r="Y1" s="7" t="inlineStr">
        <is>
          <t>Giờ làm thêm ngày nghỉ ca đêm</t>
        </is>
      </c>
      <c r="Z1" s="7" t="inlineStr">
        <is>
          <t>Giờ làm thêm ngày lễ ca đêm</t>
        </is>
      </c>
      <c r="AA1" s="7" t="inlineStr">
        <is>
          <t>Lập biên bản</t>
        </is>
      </c>
      <c r="AB1" s="7" t="inlineStr">
        <is>
          <t>ĐI trễ về sớm</t>
        </is>
      </c>
      <c r="AC1" s="7" t="inlineStr">
        <is>
          <t>Cơm chính</t>
        </is>
      </c>
      <c r="AD1" s="7" t="inlineStr">
        <is>
          <t>Cơm phụ</t>
        </is>
      </c>
      <c r="AE1" s="7" t="inlineStr">
        <is>
          <t>Kỷ luật</t>
        </is>
      </c>
    </row>
    <row customFormat="1" customHeight="1" ht="13" r="2" s="6">
      <c r="F2" s="6" t="inlineStr">
        <is>
          <t>T100</t>
        </is>
      </c>
      <c r="G2" s="6" t="inlineStr">
        <is>
          <t>T202</t>
        </is>
      </c>
      <c r="H2" s="6" t="inlineStr">
        <is>
          <t>T301</t>
        </is>
      </c>
      <c r="I2" s="6" t="inlineStr">
        <is>
          <t>T302</t>
        </is>
      </c>
      <c r="J2" s="6" t="inlineStr">
        <is>
          <t>T303</t>
        </is>
      </c>
      <c r="K2" s="6" t="inlineStr">
        <is>
          <t>T311</t>
        </is>
      </c>
      <c r="L2" s="6" t="inlineStr">
        <is>
          <t>T312</t>
        </is>
      </c>
      <c r="M2" s="6" t="inlineStr">
        <is>
          <t>T320</t>
        </is>
      </c>
      <c r="N2" s="6" t="inlineStr">
        <is>
          <t>T409</t>
        </is>
      </c>
      <c r="O2" s="6" t="inlineStr">
        <is>
          <t>T406</t>
        </is>
      </c>
      <c r="P2" s="6" t="inlineStr">
        <is>
          <t>T408</t>
        </is>
      </c>
      <c r="Q2" s="6" t="inlineStr">
        <is>
          <t>T500</t>
        </is>
      </c>
      <c r="R2" s="6" t="inlineStr">
        <is>
          <t>T701</t>
        </is>
      </c>
      <c r="S2" s="6" t="inlineStr">
        <is>
          <t>T801</t>
        </is>
      </c>
      <c r="T2" s="6" t="inlineStr">
        <is>
          <t>T611</t>
        </is>
      </c>
      <c r="U2" s="6" t="inlineStr">
        <is>
          <t>T620</t>
        </is>
      </c>
      <c r="V2" s="6" t="inlineStr">
        <is>
          <t>T601</t>
        </is>
      </c>
      <c r="W2" s="6" t="inlineStr">
        <is>
          <t>T602</t>
        </is>
      </c>
      <c r="X2" s="6" t="inlineStr">
        <is>
          <t>T603</t>
        </is>
      </c>
      <c r="Y2" s="6" t="inlineStr">
        <is>
          <t>T612</t>
        </is>
      </c>
      <c r="Z2" s="6" t="inlineStr">
        <is>
          <t>T613</t>
        </is>
      </c>
      <c r="AA2" s="6" t="inlineStr">
        <is>
          <t>T805</t>
        </is>
      </c>
      <c r="AB2" s="6" t="inlineStr">
        <is>
          <t>T804</t>
        </is>
      </c>
      <c r="AC2" s="6" t="inlineStr">
        <is>
          <t>T802</t>
        </is>
      </c>
      <c r="AD2" s="6" t="inlineStr">
        <is>
          <t>T803</t>
        </is>
      </c>
      <c r="AE2" s="6" t="inlineStr">
        <is>
          <t>T806</t>
        </is>
      </c>
    </row>
    <row r="3">
      <c r="A3" s="19" t="inlineStr">
        <is>
          <t>149578-02</t>
        </is>
      </c>
      <c r="B3" s="19" t="inlineStr">
        <is>
          <t>Nguyễn Thành Chung</t>
        </is>
      </c>
      <c r="C3" s="20" t="inlineStr">
        <is>
          <t>2023-08-08</t>
        </is>
      </c>
      <c r="D3" s="20" t="inlineStr"/>
      <c r="E3" s="19" t="inlineStr"/>
      <c r="F3" s="21" t="n">
        <v>22</v>
      </c>
      <c r="G3" s="21" t="n">
        <v>21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8</v>
      </c>
      <c r="N3" s="21" t="n">
        <v>1</v>
      </c>
      <c r="O3" s="21" t="n">
        <v>0</v>
      </c>
      <c r="P3" s="21" t="n">
        <v>0</v>
      </c>
      <c r="Q3" s="21" t="n">
        <v>64</v>
      </c>
      <c r="R3" s="21" t="n">
        <v>0</v>
      </c>
      <c r="S3" s="21" t="n">
        <v>21</v>
      </c>
      <c r="T3" s="21" t="n">
        <v>0</v>
      </c>
      <c r="U3" s="21" t="n">
        <v>0</v>
      </c>
      <c r="V3" s="21" t="n">
        <v>0</v>
      </c>
      <c r="W3" s="21" t="n">
        <v>32</v>
      </c>
      <c r="X3" s="21" t="n">
        <v>0</v>
      </c>
      <c r="Y3" s="21" t="n">
        <v>0</v>
      </c>
      <c r="Z3" s="21" t="n">
        <v>0</v>
      </c>
      <c r="AA3" s="21" t="n">
        <v>0</v>
      </c>
      <c r="AB3" s="21" t="n">
        <v>0</v>
      </c>
      <c r="AC3" s="21" t="n">
        <v>0</v>
      </c>
      <c r="AD3" s="21" t="n">
        <v>0</v>
      </c>
      <c r="AE3" s="21" t="n">
        <v>0</v>
      </c>
    </row>
    <row r="4">
      <c r="A4" s="19" t="inlineStr">
        <is>
          <t>161634-01</t>
        </is>
      </c>
      <c r="B4" s="19" t="inlineStr">
        <is>
          <t>Gịp Quốc Long</t>
        </is>
      </c>
      <c r="C4" s="20" t="inlineStr">
        <is>
          <t>2023-09-05</t>
        </is>
      </c>
      <c r="D4" s="20" t="inlineStr"/>
      <c r="E4" s="19" t="inlineStr"/>
      <c r="F4" s="21" t="n">
        <v>22</v>
      </c>
      <c r="G4" s="21" t="n">
        <v>21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8</v>
      </c>
      <c r="N4" s="21" t="n">
        <v>1</v>
      </c>
      <c r="O4" s="21" t="n">
        <v>0</v>
      </c>
      <c r="P4" s="21" t="n">
        <v>0</v>
      </c>
      <c r="Q4" s="21" t="n">
        <v>64</v>
      </c>
      <c r="R4" s="21" t="n">
        <v>0</v>
      </c>
      <c r="S4" s="21" t="n">
        <v>21</v>
      </c>
      <c r="T4" s="21" t="n">
        <v>0</v>
      </c>
      <c r="U4" s="21" t="n">
        <v>0</v>
      </c>
      <c r="V4" s="21" t="n">
        <v>0</v>
      </c>
      <c r="W4" s="21" t="n">
        <v>24</v>
      </c>
      <c r="X4" s="21" t="n">
        <v>0</v>
      </c>
      <c r="Y4" s="21" t="n">
        <v>0</v>
      </c>
      <c r="Z4" s="21" t="n">
        <v>0</v>
      </c>
      <c r="AA4" s="21" t="n">
        <v>0</v>
      </c>
      <c r="AB4" s="21" t="n">
        <v>0</v>
      </c>
      <c r="AC4" s="21" t="n">
        <v>0</v>
      </c>
      <c r="AD4" s="21" t="n">
        <v>0</v>
      </c>
      <c r="AE4" s="21" t="n">
        <v>0</v>
      </c>
    </row>
    <row r="5">
      <c r="A5" s="19" t="inlineStr">
        <is>
          <t>108485-02</t>
        </is>
      </c>
      <c r="B5" s="19" t="inlineStr">
        <is>
          <t>Vũ Trung Dũng</t>
        </is>
      </c>
      <c r="C5" s="20" t="inlineStr">
        <is>
          <t>2023-10-20</t>
        </is>
      </c>
      <c r="D5" s="20" t="inlineStr"/>
      <c r="E5" s="19" t="inlineStr"/>
      <c r="F5" s="21" t="n">
        <v>22</v>
      </c>
      <c r="G5" s="21" t="n">
        <v>21</v>
      </c>
      <c r="H5" s="21" t="n">
        <v>0</v>
      </c>
      <c r="I5" s="21" t="n">
        <v>0</v>
      </c>
      <c r="J5" s="21" t="n">
        <v>0</v>
      </c>
      <c r="K5" s="21" t="n">
        <v>0</v>
      </c>
      <c r="L5" s="21" t="n">
        <v>0</v>
      </c>
      <c r="M5" s="21" t="n">
        <v>8</v>
      </c>
      <c r="N5" s="21" t="n">
        <v>1</v>
      </c>
      <c r="O5" s="21" t="n">
        <v>0</v>
      </c>
      <c r="P5" s="21" t="n">
        <v>0</v>
      </c>
      <c r="Q5" s="21" t="n">
        <v>16</v>
      </c>
      <c r="R5" s="21" t="n">
        <v>0</v>
      </c>
      <c r="S5" s="21" t="n">
        <v>21</v>
      </c>
      <c r="T5" s="21" t="n">
        <v>0</v>
      </c>
      <c r="U5" s="21" t="n">
        <v>0</v>
      </c>
      <c r="V5" s="21" t="n">
        <v>0</v>
      </c>
      <c r="W5" s="21" t="n">
        <v>33.5</v>
      </c>
      <c r="X5" s="21" t="n">
        <v>0</v>
      </c>
      <c r="Y5" s="21" t="n">
        <v>0</v>
      </c>
      <c r="Z5" s="21" t="n">
        <v>0</v>
      </c>
      <c r="AA5" s="21" t="n">
        <v>0</v>
      </c>
      <c r="AB5" s="21" t="n">
        <v>0</v>
      </c>
      <c r="AC5" s="21" t="n">
        <v>0</v>
      </c>
      <c r="AD5" s="21" t="n">
        <v>0</v>
      </c>
      <c r="AE5" s="21" t="n">
        <v>0</v>
      </c>
    </row>
    <row r="6">
      <c r="A6" s="19" t="inlineStr">
        <is>
          <t>163721-01</t>
        </is>
      </c>
      <c r="B6" s="19" t="inlineStr">
        <is>
          <t>Lưu Mạnh Cường</t>
        </is>
      </c>
      <c r="C6" s="20" t="inlineStr">
        <is>
          <t>2023-10-11</t>
        </is>
      </c>
      <c r="D6" s="20" t="inlineStr"/>
      <c r="E6" s="19" t="inlineStr"/>
      <c r="F6" s="21" t="n">
        <v>22</v>
      </c>
      <c r="G6" s="21" t="n">
        <v>21</v>
      </c>
      <c r="H6" s="21" t="n">
        <v>0</v>
      </c>
      <c r="I6" s="21" t="n">
        <v>0</v>
      </c>
      <c r="J6" s="21" t="n">
        <v>0</v>
      </c>
      <c r="K6" s="21" t="n">
        <v>0</v>
      </c>
      <c r="L6" s="21" t="n">
        <v>0</v>
      </c>
      <c r="M6" s="21" t="n">
        <v>8</v>
      </c>
      <c r="N6" s="21" t="n">
        <v>1</v>
      </c>
      <c r="O6" s="21" t="n">
        <v>0</v>
      </c>
      <c r="P6" s="21" t="n">
        <v>0</v>
      </c>
      <c r="Q6" s="21" t="n">
        <v>0</v>
      </c>
      <c r="R6" s="21" t="n">
        <v>0</v>
      </c>
      <c r="S6" s="21" t="n">
        <v>21</v>
      </c>
      <c r="T6" s="21" t="n">
        <v>0</v>
      </c>
      <c r="U6" s="21" t="n">
        <v>0</v>
      </c>
      <c r="V6" s="21" t="n">
        <v>2</v>
      </c>
      <c r="W6" s="21" t="n">
        <v>3</v>
      </c>
      <c r="X6" s="21" t="n">
        <v>0</v>
      </c>
      <c r="Y6" s="21" t="n">
        <v>0</v>
      </c>
      <c r="Z6" s="21" t="n">
        <v>0</v>
      </c>
      <c r="AA6" s="21" t="n">
        <v>0</v>
      </c>
      <c r="AB6" s="21" t="n">
        <v>0</v>
      </c>
      <c r="AC6" s="21" t="n">
        <v>0</v>
      </c>
      <c r="AD6" s="21" t="n">
        <v>0</v>
      </c>
      <c r="AE6" s="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9" sqref="G9"/>
    </sheetView>
  </sheetViews>
  <sheetFormatPr baseColWidth="8" defaultRowHeight="12.5"/>
  <cols>
    <col bestFit="1" customWidth="1" max="1" min="1" width="15.7265625"/>
    <col bestFit="1" customWidth="1" max="2" min="2" width="12.1796875"/>
    <col bestFit="1" customWidth="1" max="6" min="6" width="9.453125"/>
  </cols>
  <sheetData>
    <row customHeight="1" ht="13" r="1" thickBot="1">
      <c r="A1" s="9" t="inlineStr">
        <is>
          <t>Chính sách:</t>
        </is>
      </c>
      <c r="B1" t="inlineStr">
        <is>
          <t>QUY ĐỊNH VỀ CHÍNH SÁCH BAT DONG NAI - EO 01082023</t>
        </is>
      </c>
    </row>
    <row customHeight="1" ht="13" r="2" thickBot="1">
      <c r="A2" s="9" t="inlineStr">
        <is>
          <t>Thời gian áp dụng:</t>
        </is>
      </c>
      <c r="B2" t="inlineStr">
        <is>
          <t>01/08/2023 - 31/07/2024</t>
        </is>
      </c>
    </row>
    <row customHeight="1" ht="13" r="3" thickBot="1">
      <c r="A3" s="10" t="n"/>
      <c r="B3" s="11" t="inlineStr">
        <is>
          <t>Quy tắc lương</t>
        </is>
      </c>
      <c r="C3" s="11" t="inlineStr">
        <is>
          <t>Mã</t>
        </is>
      </c>
      <c r="D3" s="11" t="inlineStr">
        <is>
          <t>Số tiền</t>
        </is>
      </c>
      <c r="E3" s="11" t="inlineStr">
        <is>
          <t>Chức vụ</t>
        </is>
      </c>
      <c r="F3" s="11" t="inlineStr">
        <is>
          <t>Chức danh</t>
        </is>
      </c>
    </row>
    <row r="4">
      <c r="A4" s="26" t="inlineStr">
        <is>
          <t>Trích giữ</t>
        </is>
      </c>
      <c r="B4" t="inlineStr">
        <is>
          <t>Khám sức khỏe định kỳ</t>
        </is>
      </c>
      <c r="C4" t="inlineStr">
        <is>
          <t>351</t>
        </is>
      </c>
      <c r="D4" t="n">
        <v>30000</v>
      </c>
    </row>
    <row r="5">
      <c r="A5" s="26" t="inlineStr">
        <is>
          <t>Trích giữ</t>
        </is>
      </c>
      <c r="B5" t="inlineStr">
        <is>
          <t>Đồng phục</t>
        </is>
      </c>
      <c r="C5" t="inlineStr">
        <is>
          <t>352</t>
        </is>
      </c>
      <c r="D5" t="n">
        <v>115667</v>
      </c>
    </row>
    <row r="6">
      <c r="A6" s="26" t="inlineStr">
        <is>
          <t>Công đoàn phí</t>
        </is>
      </c>
      <c r="B6" t="inlineStr">
        <is>
          <t>Trích nộp công đoàn phí</t>
        </is>
      </c>
      <c r="C6" t="inlineStr">
        <is>
          <t>301</t>
        </is>
      </c>
      <c r="D6" t="n">
        <v>45000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2023-12-19T15:26:24Z</dcterms:created>
  <dcterms:modified xmlns:dcterms="http://purl.org/dc/terms/" xmlns:xsi="http://www.w3.org/2001/XMLSchema-instance" xsi:type="dcterms:W3CDTF">2023-12-19T15:54:45Z</dcterms:modified>
  <cp:lastModifiedBy>Tong Thi Phuoc Ngoc</cp:lastModifiedBy>
</cp:coreProperties>
</file>

<file path=docProps/custom.xml><?xml version="1.0" encoding="utf-8"?>
<Properties xmlns="http://schemas.openxmlformats.org/officeDocument/2006/custom-properties">
  <property fmtid="{D5CDD505-2E9C-101B-9397-08002B2CF9AE}" name="Generator" pid="2">
    <vt:lpwstr xmlns:vt="http://schemas.openxmlformats.org/officeDocument/2006/docPropsVTypes">Aeroo Reports 11.0.1.0</vt:lpwstr>
  </property>
  <property fmtid="{D5CDD505-2E9C-101B-9397-08002B2CF9AE}" name="Software" pid="3">
    <vt:lpwstr xmlns:vt="http://schemas.openxmlformats.org/officeDocument/2006/docPropsVTypes">Odoo 11.0+e-20190505</vt:lpwstr>
  </property>
  <property fmtid="{D5CDD505-2E9C-101B-9397-08002B2CF9AE}" name="URL" pid="4">
    <vt:lpwstr xmlns:vt="http://schemas.openxmlformats.org/officeDocument/2006/docPropsVTypes">https://www.odoo.com</vt:lpwstr>
  </property>
</Properties>
</file>