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tudy\DATA101\Day16\"/>
    </mc:Choice>
  </mc:AlternateContent>
  <xr:revisionPtr revIDLastSave="0" documentId="13_ncr:1_{CBDD9468-B3FD-47B9-B22E-31BB926942DD}" xr6:coauthVersionLast="40" xr6:coauthVersionMax="40" xr10:uidLastSave="{00000000-0000-0000-0000-000000000000}"/>
  <bookViews>
    <workbookView xWindow="0" yWindow="0" windowWidth="19200" windowHeight="11490" tabRatio="953" activeTab="2" xr2:uid="{00000000-000D-0000-FFFF-FFFF00000000}"/>
  </bookViews>
  <sheets>
    <sheet name="Timeseries" sheetId="2" r:id="rId1"/>
    <sheet name="Holt'sTrend-Corrected" sheetId="5" r:id="rId2"/>
    <sheet name="Holt's Autocorrelation" sheetId="6" r:id="rId3"/>
    <sheet name="SES" sheetId="3" r:id="rId4"/>
    <sheet name="LinEst" sheetId="4" r:id="rId5"/>
  </sheets>
  <definedNames>
    <definedName name="solver_adj" localSheetId="1" hidden="1">'Holt''sTrend-Corrected'!$C$2:$D$2</definedName>
    <definedName name="solver_adj" localSheetId="3" hidden="1">SES!$C$2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3</definedName>
    <definedName name="solver_eng" localSheetId="3" hidden="1">3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'Holt''sTrend-Corrected'!$C$2:$D$2</definedName>
    <definedName name="solver_lhs1" localSheetId="3" hidden="1">SES!$C$2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1</definedName>
    <definedName name="solver_num" localSheetId="3" hidden="1">1</definedName>
    <definedName name="solver_nwt" localSheetId="1" hidden="1">1</definedName>
    <definedName name="solver_nwt" localSheetId="3" hidden="1">1</definedName>
    <definedName name="solver_opt" localSheetId="1" hidden="1">'Holt''sTrend-Corrected'!$G$2</definedName>
    <definedName name="solver_opt" localSheetId="3" hidden="1">SES!$F$2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1</definedName>
    <definedName name="solver_rel1" localSheetId="3" hidden="1">1</definedName>
    <definedName name="solver_rhs1" localSheetId="1" hidden="1">1</definedName>
    <definedName name="solver_rhs1" localSheetId="3" hidden="1">1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300</definedName>
    <definedName name="solver_tim" localSheetId="3" hidden="1">300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" i="6" l="1"/>
  <c r="F42" i="6"/>
  <c r="G42" i="6"/>
  <c r="H42" i="6"/>
  <c r="I42" i="6"/>
  <c r="J42" i="6"/>
  <c r="K42" i="6"/>
  <c r="L42" i="6"/>
  <c r="M42" i="6"/>
  <c r="N42" i="6"/>
  <c r="O42" i="6"/>
  <c r="D42" i="6"/>
  <c r="E41" i="6"/>
  <c r="F41" i="6"/>
  <c r="G41" i="6"/>
  <c r="H41" i="6"/>
  <c r="I41" i="6"/>
  <c r="J41" i="6"/>
  <c r="K41" i="6"/>
  <c r="L41" i="6"/>
  <c r="M41" i="6"/>
  <c r="N41" i="6"/>
  <c r="O41" i="6"/>
  <c r="D41" i="6"/>
  <c r="E40" i="6"/>
  <c r="F40" i="6"/>
  <c r="G40" i="6"/>
  <c r="H40" i="6"/>
  <c r="I40" i="6"/>
  <c r="J40" i="6"/>
  <c r="K40" i="6"/>
  <c r="L40" i="6"/>
  <c r="M40" i="6"/>
  <c r="N40" i="6"/>
  <c r="O40" i="6"/>
  <c r="D40" i="6"/>
  <c r="D38" i="6"/>
  <c r="E38" i="6"/>
  <c r="F38" i="6"/>
  <c r="G38" i="6"/>
  <c r="H38" i="6"/>
  <c r="I38" i="6"/>
  <c r="J38" i="6"/>
  <c r="K38" i="6"/>
  <c r="L38" i="6"/>
  <c r="M38" i="6"/>
  <c r="N38" i="6"/>
  <c r="O38" i="6"/>
  <c r="E3" i="6"/>
  <c r="F3" i="6"/>
  <c r="G3" i="6"/>
  <c r="H3" i="6"/>
  <c r="I3" i="6"/>
  <c r="J3" i="6"/>
  <c r="K4" i="6" s="1"/>
  <c r="L5" i="6" s="1"/>
  <c r="M6" i="6" s="1"/>
  <c r="N7" i="6" s="1"/>
  <c r="O8" i="6" s="1"/>
  <c r="K3" i="6"/>
  <c r="L4" i="6" s="1"/>
  <c r="M5" i="6" s="1"/>
  <c r="N6" i="6" s="1"/>
  <c r="O7" i="6" s="1"/>
  <c r="L3" i="6"/>
  <c r="M4" i="6" s="1"/>
  <c r="N5" i="6" s="1"/>
  <c r="O6" i="6" s="1"/>
  <c r="M3" i="6"/>
  <c r="N3" i="6"/>
  <c r="O3" i="6"/>
  <c r="E4" i="6"/>
  <c r="F4" i="6"/>
  <c r="G4" i="6"/>
  <c r="H5" i="6" s="1"/>
  <c r="I6" i="6" s="1"/>
  <c r="J7" i="6" s="1"/>
  <c r="K8" i="6" s="1"/>
  <c r="L9" i="6" s="1"/>
  <c r="M10" i="6" s="1"/>
  <c r="N11" i="6" s="1"/>
  <c r="O12" i="6" s="1"/>
  <c r="H4" i="6"/>
  <c r="I5" i="6" s="1"/>
  <c r="J6" i="6" s="1"/>
  <c r="K7" i="6" s="1"/>
  <c r="L8" i="6" s="1"/>
  <c r="M9" i="6" s="1"/>
  <c r="N10" i="6" s="1"/>
  <c r="O11" i="6" s="1"/>
  <c r="I4" i="6"/>
  <c r="J5" i="6" s="1"/>
  <c r="K6" i="6" s="1"/>
  <c r="L7" i="6" s="1"/>
  <c r="M8" i="6" s="1"/>
  <c r="N9" i="6" s="1"/>
  <c r="O10" i="6" s="1"/>
  <c r="J4" i="6"/>
  <c r="N4" i="6"/>
  <c r="O4" i="6"/>
  <c r="E5" i="6"/>
  <c r="F6" i="6" s="1"/>
  <c r="G7" i="6" s="1"/>
  <c r="H8" i="6" s="1"/>
  <c r="I9" i="6" s="1"/>
  <c r="J10" i="6" s="1"/>
  <c r="K11" i="6" s="1"/>
  <c r="L12" i="6" s="1"/>
  <c r="M13" i="6" s="1"/>
  <c r="N14" i="6" s="1"/>
  <c r="O15" i="6" s="1"/>
  <c r="F5" i="6"/>
  <c r="G6" i="6" s="1"/>
  <c r="H7" i="6" s="1"/>
  <c r="I8" i="6" s="1"/>
  <c r="J9" i="6" s="1"/>
  <c r="K10" i="6" s="1"/>
  <c r="L11" i="6" s="1"/>
  <c r="M12" i="6" s="1"/>
  <c r="N13" i="6" s="1"/>
  <c r="O14" i="6" s="1"/>
  <c r="G5" i="6"/>
  <c r="K5" i="6"/>
  <c r="O5" i="6"/>
  <c r="E6" i="6"/>
  <c r="H6" i="6"/>
  <c r="I7" i="6" s="1"/>
  <c r="J8" i="6" s="1"/>
  <c r="K9" i="6" s="1"/>
  <c r="L10" i="6" s="1"/>
  <c r="M11" i="6" s="1"/>
  <c r="N12" i="6" s="1"/>
  <c r="O13" i="6" s="1"/>
  <c r="L6" i="6"/>
  <c r="E7" i="6"/>
  <c r="F8" i="6" s="1"/>
  <c r="G9" i="6" s="1"/>
  <c r="H10" i="6" s="1"/>
  <c r="I11" i="6" s="1"/>
  <c r="J12" i="6" s="1"/>
  <c r="K13" i="6" s="1"/>
  <c r="L14" i="6" s="1"/>
  <c r="M15" i="6" s="1"/>
  <c r="N16" i="6" s="1"/>
  <c r="O17" i="6" s="1"/>
  <c r="F7" i="6"/>
  <c r="G8" i="6" s="1"/>
  <c r="H9" i="6" s="1"/>
  <c r="I10" i="6" s="1"/>
  <c r="J11" i="6" s="1"/>
  <c r="K12" i="6" s="1"/>
  <c r="L13" i="6" s="1"/>
  <c r="M14" i="6" s="1"/>
  <c r="N15" i="6" s="1"/>
  <c r="O16" i="6" s="1"/>
  <c r="M7" i="6"/>
  <c r="N8" i="6" s="1"/>
  <c r="O9" i="6" s="1"/>
  <c r="E8" i="6"/>
  <c r="F9" i="6" s="1"/>
  <c r="G10" i="6" s="1"/>
  <c r="H11" i="6" s="1"/>
  <c r="I12" i="6" s="1"/>
  <c r="J13" i="6" s="1"/>
  <c r="K14" i="6" s="1"/>
  <c r="L15" i="6" s="1"/>
  <c r="M16" i="6" s="1"/>
  <c r="N17" i="6" s="1"/>
  <c r="O18" i="6" s="1"/>
  <c r="E9" i="6"/>
  <c r="E10" i="6"/>
  <c r="F11" i="6" s="1"/>
  <c r="G12" i="6" s="1"/>
  <c r="H13" i="6" s="1"/>
  <c r="I14" i="6" s="1"/>
  <c r="J15" i="6" s="1"/>
  <c r="K16" i="6" s="1"/>
  <c r="L17" i="6" s="1"/>
  <c r="M18" i="6" s="1"/>
  <c r="N19" i="6" s="1"/>
  <c r="O20" i="6" s="1"/>
  <c r="F10" i="6"/>
  <c r="G11" i="6" s="1"/>
  <c r="H12" i="6" s="1"/>
  <c r="I13" i="6" s="1"/>
  <c r="J14" i="6" s="1"/>
  <c r="K15" i="6" s="1"/>
  <c r="L16" i="6" s="1"/>
  <c r="M17" i="6" s="1"/>
  <c r="N18" i="6" s="1"/>
  <c r="O19" i="6" s="1"/>
  <c r="E11" i="6"/>
  <c r="F12" i="6" s="1"/>
  <c r="G13" i="6" s="1"/>
  <c r="H14" i="6" s="1"/>
  <c r="I15" i="6" s="1"/>
  <c r="J16" i="6" s="1"/>
  <c r="K17" i="6" s="1"/>
  <c r="L18" i="6" s="1"/>
  <c r="M19" i="6" s="1"/>
  <c r="N20" i="6" s="1"/>
  <c r="O21" i="6" s="1"/>
  <c r="E12" i="6"/>
  <c r="E13" i="6"/>
  <c r="F13" i="6"/>
  <c r="G14" i="6" s="1"/>
  <c r="H15" i="6" s="1"/>
  <c r="I16" i="6" s="1"/>
  <c r="J17" i="6" s="1"/>
  <c r="K18" i="6" s="1"/>
  <c r="L19" i="6" s="1"/>
  <c r="M20" i="6" s="1"/>
  <c r="N21" i="6" s="1"/>
  <c r="O22" i="6" s="1"/>
  <c r="E14" i="6"/>
  <c r="F14" i="6"/>
  <c r="E15" i="6"/>
  <c r="F15" i="6"/>
  <c r="G16" i="6" s="1"/>
  <c r="H17" i="6" s="1"/>
  <c r="I18" i="6" s="1"/>
  <c r="J19" i="6" s="1"/>
  <c r="K20" i="6" s="1"/>
  <c r="L21" i="6" s="1"/>
  <c r="M22" i="6" s="1"/>
  <c r="N23" i="6" s="1"/>
  <c r="O24" i="6" s="1"/>
  <c r="G15" i="6"/>
  <c r="E16" i="6"/>
  <c r="F17" i="6" s="1"/>
  <c r="G18" i="6" s="1"/>
  <c r="H19" i="6" s="1"/>
  <c r="I20" i="6" s="1"/>
  <c r="J21" i="6" s="1"/>
  <c r="K22" i="6" s="1"/>
  <c r="L23" i="6" s="1"/>
  <c r="M24" i="6" s="1"/>
  <c r="N25" i="6" s="1"/>
  <c r="O26" i="6" s="1"/>
  <c r="F16" i="6"/>
  <c r="H16" i="6"/>
  <c r="E17" i="6"/>
  <c r="G17" i="6"/>
  <c r="I17" i="6"/>
  <c r="E18" i="6"/>
  <c r="F19" i="6" s="1"/>
  <c r="G20" i="6" s="1"/>
  <c r="H21" i="6" s="1"/>
  <c r="I22" i="6" s="1"/>
  <c r="J23" i="6" s="1"/>
  <c r="K24" i="6" s="1"/>
  <c r="L25" i="6" s="1"/>
  <c r="M26" i="6" s="1"/>
  <c r="N27" i="6" s="1"/>
  <c r="O28" i="6" s="1"/>
  <c r="F18" i="6"/>
  <c r="H18" i="6"/>
  <c r="J18" i="6"/>
  <c r="E19" i="6"/>
  <c r="G19" i="6"/>
  <c r="I19" i="6"/>
  <c r="K19" i="6"/>
  <c r="E20" i="6"/>
  <c r="F20" i="6"/>
  <c r="H20" i="6"/>
  <c r="J20" i="6"/>
  <c r="L20" i="6"/>
  <c r="E21" i="6"/>
  <c r="F21" i="6"/>
  <c r="G22" i="6" s="1"/>
  <c r="H23" i="6" s="1"/>
  <c r="I24" i="6" s="1"/>
  <c r="J25" i="6" s="1"/>
  <c r="K26" i="6" s="1"/>
  <c r="L27" i="6" s="1"/>
  <c r="M28" i="6" s="1"/>
  <c r="N29" i="6" s="1"/>
  <c r="O30" i="6" s="1"/>
  <c r="G21" i="6"/>
  <c r="I21" i="6"/>
  <c r="K21" i="6"/>
  <c r="M21" i="6"/>
  <c r="E22" i="6"/>
  <c r="F22" i="6"/>
  <c r="H22" i="6"/>
  <c r="I23" i="6" s="1"/>
  <c r="J24" i="6" s="1"/>
  <c r="K25" i="6" s="1"/>
  <c r="L26" i="6" s="1"/>
  <c r="M27" i="6" s="1"/>
  <c r="N28" i="6" s="1"/>
  <c r="O29" i="6" s="1"/>
  <c r="J22" i="6"/>
  <c r="L22" i="6"/>
  <c r="N22" i="6"/>
  <c r="E23" i="6"/>
  <c r="F24" i="6" s="1"/>
  <c r="G25" i="6" s="1"/>
  <c r="H26" i="6" s="1"/>
  <c r="I27" i="6" s="1"/>
  <c r="J28" i="6" s="1"/>
  <c r="K29" i="6" s="1"/>
  <c r="L30" i="6" s="1"/>
  <c r="M31" i="6" s="1"/>
  <c r="N32" i="6" s="1"/>
  <c r="O33" i="6" s="1"/>
  <c r="F23" i="6"/>
  <c r="G24" i="6" s="1"/>
  <c r="H25" i="6" s="1"/>
  <c r="I26" i="6" s="1"/>
  <c r="J27" i="6" s="1"/>
  <c r="K28" i="6" s="1"/>
  <c r="L29" i="6" s="1"/>
  <c r="M30" i="6" s="1"/>
  <c r="N31" i="6" s="1"/>
  <c r="O32" i="6" s="1"/>
  <c r="G23" i="6"/>
  <c r="K23" i="6"/>
  <c r="M23" i="6"/>
  <c r="N24" i="6" s="1"/>
  <c r="O25" i="6" s="1"/>
  <c r="O23" i="6"/>
  <c r="E24" i="6"/>
  <c r="F25" i="6" s="1"/>
  <c r="G26" i="6" s="1"/>
  <c r="H27" i="6" s="1"/>
  <c r="I28" i="6" s="1"/>
  <c r="J29" i="6" s="1"/>
  <c r="K30" i="6" s="1"/>
  <c r="L31" i="6" s="1"/>
  <c r="M32" i="6" s="1"/>
  <c r="N33" i="6" s="1"/>
  <c r="O34" i="6" s="1"/>
  <c r="H24" i="6"/>
  <c r="L24" i="6"/>
  <c r="E25" i="6"/>
  <c r="I25" i="6"/>
  <c r="M25" i="6"/>
  <c r="E26" i="6"/>
  <c r="F27" i="6" s="1"/>
  <c r="G28" i="6" s="1"/>
  <c r="H29" i="6" s="1"/>
  <c r="I30" i="6" s="1"/>
  <c r="J31" i="6" s="1"/>
  <c r="K32" i="6" s="1"/>
  <c r="L33" i="6" s="1"/>
  <c r="M34" i="6" s="1"/>
  <c r="N35" i="6" s="1"/>
  <c r="O36" i="6" s="1"/>
  <c r="F26" i="6"/>
  <c r="J26" i="6"/>
  <c r="K27" i="6" s="1"/>
  <c r="L28" i="6" s="1"/>
  <c r="M29" i="6" s="1"/>
  <c r="N30" i="6" s="1"/>
  <c r="O31" i="6" s="1"/>
  <c r="N26" i="6"/>
  <c r="E27" i="6"/>
  <c r="G27" i="6"/>
  <c r="O27" i="6"/>
  <c r="E28" i="6"/>
  <c r="F28" i="6"/>
  <c r="G29" i="6" s="1"/>
  <c r="H30" i="6" s="1"/>
  <c r="I31" i="6" s="1"/>
  <c r="J32" i="6" s="1"/>
  <c r="K33" i="6" s="1"/>
  <c r="L34" i="6" s="1"/>
  <c r="M35" i="6" s="1"/>
  <c r="N36" i="6" s="1"/>
  <c r="O37" i="6" s="1"/>
  <c r="H28" i="6"/>
  <c r="I29" i="6" s="1"/>
  <c r="J30" i="6" s="1"/>
  <c r="K31" i="6" s="1"/>
  <c r="L32" i="6" s="1"/>
  <c r="M33" i="6" s="1"/>
  <c r="N34" i="6" s="1"/>
  <c r="O35" i="6" s="1"/>
  <c r="E29" i="6"/>
  <c r="F30" i="6" s="1"/>
  <c r="G31" i="6" s="1"/>
  <c r="H32" i="6" s="1"/>
  <c r="I33" i="6" s="1"/>
  <c r="J34" i="6" s="1"/>
  <c r="K35" i="6" s="1"/>
  <c r="L36" i="6" s="1"/>
  <c r="M37" i="6" s="1"/>
  <c r="F29" i="6"/>
  <c r="G30" i="6" s="1"/>
  <c r="H31" i="6" s="1"/>
  <c r="I32" i="6" s="1"/>
  <c r="J33" i="6" s="1"/>
  <c r="K34" i="6" s="1"/>
  <c r="L35" i="6" s="1"/>
  <c r="M36" i="6" s="1"/>
  <c r="N37" i="6" s="1"/>
  <c r="E30" i="6"/>
  <c r="E31" i="6"/>
  <c r="F32" i="6" s="1"/>
  <c r="G33" i="6" s="1"/>
  <c r="H34" i="6" s="1"/>
  <c r="I35" i="6" s="1"/>
  <c r="J36" i="6" s="1"/>
  <c r="K37" i="6" s="1"/>
  <c r="F31" i="6"/>
  <c r="G32" i="6" s="1"/>
  <c r="H33" i="6" s="1"/>
  <c r="I34" i="6" s="1"/>
  <c r="J35" i="6" s="1"/>
  <c r="K36" i="6" s="1"/>
  <c r="L37" i="6" s="1"/>
  <c r="E32" i="6"/>
  <c r="F33" i="6" s="1"/>
  <c r="G34" i="6" s="1"/>
  <c r="H35" i="6" s="1"/>
  <c r="I36" i="6" s="1"/>
  <c r="J37" i="6" s="1"/>
  <c r="E33" i="6"/>
  <c r="E34" i="6"/>
  <c r="F35" i="6" s="1"/>
  <c r="G36" i="6" s="1"/>
  <c r="H37" i="6" s="1"/>
  <c r="F34" i="6"/>
  <c r="G35" i="6" s="1"/>
  <c r="H36" i="6" s="1"/>
  <c r="I37" i="6" s="1"/>
  <c r="E35" i="6"/>
  <c r="E36" i="6"/>
  <c r="F36" i="6"/>
  <c r="G37" i="6" s="1"/>
  <c r="E37" i="6"/>
  <c r="F37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" i="6"/>
  <c r="C38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2" i="6"/>
  <c r="B38" i="6"/>
  <c r="G42" i="5"/>
  <c r="G43" i="5"/>
  <c r="G44" i="5"/>
  <c r="G45" i="5"/>
  <c r="G46" i="5"/>
  <c r="G47" i="5"/>
  <c r="G48" i="5"/>
  <c r="G49" i="5"/>
  <c r="G50" i="5"/>
  <c r="G51" i="5"/>
  <c r="G52" i="5"/>
  <c r="G53" i="5"/>
  <c r="G6" i="5"/>
  <c r="F6" i="5"/>
  <c r="C6" i="5" s="1"/>
  <c r="E6" i="5"/>
  <c r="D6" i="5" l="1"/>
  <c r="E7" i="5" s="1"/>
  <c r="F7" i="5" s="1"/>
  <c r="G7" i="5" s="1"/>
  <c r="B41" i="2"/>
  <c r="B40" i="2"/>
  <c r="B39" i="2"/>
  <c r="B42" i="2" s="1"/>
  <c r="D2" i="4" a="1"/>
  <c r="D2" i="4" s="1"/>
  <c r="F42" i="3"/>
  <c r="F43" i="3"/>
  <c r="F44" i="3"/>
  <c r="F45" i="3"/>
  <c r="F46" i="3"/>
  <c r="F47" i="3"/>
  <c r="F48" i="3"/>
  <c r="F49" i="3"/>
  <c r="F50" i="3"/>
  <c r="F51" i="3"/>
  <c r="F52" i="3"/>
  <c r="F53" i="3"/>
  <c r="C5" i="3"/>
  <c r="D6" i="3" s="1"/>
  <c r="E6" i="3" s="1"/>
  <c r="D7" i="5" l="1"/>
  <c r="C7" i="5"/>
  <c r="E5" i="4"/>
  <c r="D5" i="4"/>
  <c r="D3" i="4"/>
  <c r="E6" i="4"/>
  <c r="E4" i="4"/>
  <c r="E2" i="4"/>
  <c r="E3" i="4"/>
  <c r="D6" i="4"/>
  <c r="D4" i="4"/>
  <c r="C6" i="3"/>
  <c r="D7" i="3" s="1"/>
  <c r="E7" i="3" s="1"/>
  <c r="F6" i="3"/>
  <c r="F7" i="3"/>
  <c r="C7" i="3"/>
  <c r="D8" i="3" s="1"/>
  <c r="E8" i="3" s="1"/>
  <c r="E8" i="5" l="1"/>
  <c r="F8" i="5" s="1"/>
  <c r="D8" i="5" s="1"/>
  <c r="C8" i="3"/>
  <c r="D9" i="3" s="1"/>
  <c r="E9" i="3" s="1"/>
  <c r="F8" i="3"/>
  <c r="C8" i="5" l="1"/>
  <c r="E9" i="5" s="1"/>
  <c r="F9" i="5" s="1"/>
  <c r="G8" i="5"/>
  <c r="C9" i="3"/>
  <c r="D10" i="3" s="1"/>
  <c r="E10" i="3" s="1"/>
  <c r="F9" i="3"/>
  <c r="D9" i="5" l="1"/>
  <c r="G9" i="5"/>
  <c r="C9" i="5"/>
  <c r="C10" i="3"/>
  <c r="D11" i="3" s="1"/>
  <c r="E11" i="3" s="1"/>
  <c r="F11" i="3" s="1"/>
  <c r="F10" i="3"/>
  <c r="E10" i="5" l="1"/>
  <c r="F10" i="5" s="1"/>
  <c r="C11" i="3"/>
  <c r="D12" i="3" s="1"/>
  <c r="E12" i="3" s="1"/>
  <c r="F12" i="3" s="1"/>
  <c r="D10" i="5" l="1"/>
  <c r="G10" i="5"/>
  <c r="C10" i="5"/>
  <c r="C12" i="3"/>
  <c r="D13" i="3" s="1"/>
  <c r="E13" i="3" s="1"/>
  <c r="E11" i="5" l="1"/>
  <c r="F11" i="5" s="1"/>
  <c r="C13" i="3"/>
  <c r="D14" i="3" s="1"/>
  <c r="E14" i="3" s="1"/>
  <c r="F14" i="3" s="1"/>
  <c r="F13" i="3"/>
  <c r="D11" i="5" l="1"/>
  <c r="G11" i="5"/>
  <c r="C11" i="5"/>
  <c r="C14" i="3"/>
  <c r="D15" i="3" s="1"/>
  <c r="E15" i="3" s="1"/>
  <c r="E12" i="5" l="1"/>
  <c r="F12" i="5" s="1"/>
  <c r="C15" i="3"/>
  <c r="D16" i="3" s="1"/>
  <c r="E16" i="3" s="1"/>
  <c r="F16" i="3" s="1"/>
  <c r="F15" i="3"/>
  <c r="D12" i="5" l="1"/>
  <c r="G12" i="5"/>
  <c r="C12" i="5"/>
  <c r="C16" i="3"/>
  <c r="D17" i="3" s="1"/>
  <c r="E17" i="3" s="1"/>
  <c r="F17" i="3" s="1"/>
  <c r="E13" i="5" l="1"/>
  <c r="F13" i="5" s="1"/>
  <c r="C17" i="3"/>
  <c r="D18" i="3" s="1"/>
  <c r="E18" i="3" s="1"/>
  <c r="D13" i="5" l="1"/>
  <c r="G13" i="5"/>
  <c r="C13" i="5"/>
  <c r="C18" i="3"/>
  <c r="D19" i="3" s="1"/>
  <c r="E19" i="3" s="1"/>
  <c r="F18" i="3"/>
  <c r="E14" i="5" l="1"/>
  <c r="F14" i="5" s="1"/>
  <c r="C14" i="5" s="1"/>
  <c r="F19" i="3"/>
  <c r="C19" i="3"/>
  <c r="D20" i="3" s="1"/>
  <c r="E20" i="3" s="1"/>
  <c r="D14" i="5" l="1"/>
  <c r="E15" i="5" s="1"/>
  <c r="F15" i="5" s="1"/>
  <c r="G14" i="5"/>
  <c r="C20" i="3"/>
  <c r="D21" i="3" s="1"/>
  <c r="E21" i="3" s="1"/>
  <c r="F20" i="3"/>
  <c r="C15" i="5" l="1"/>
  <c r="G15" i="5"/>
  <c r="D15" i="5"/>
  <c r="C21" i="3"/>
  <c r="D22" i="3" s="1"/>
  <c r="E22" i="3" s="1"/>
  <c r="F21" i="3"/>
  <c r="E16" i="5" l="1"/>
  <c r="F16" i="5" s="1"/>
  <c r="C22" i="3"/>
  <c r="D23" i="3" s="1"/>
  <c r="E23" i="3" s="1"/>
  <c r="F23" i="3" s="1"/>
  <c r="F22" i="3"/>
  <c r="D16" i="5" l="1"/>
  <c r="G16" i="5"/>
  <c r="C16" i="5"/>
  <c r="C23" i="3"/>
  <c r="D24" i="3" s="1"/>
  <c r="E24" i="3" s="1"/>
  <c r="F24" i="3" s="1"/>
  <c r="E17" i="5" l="1"/>
  <c r="F17" i="5" s="1"/>
  <c r="C24" i="3"/>
  <c r="D17" i="5" l="1"/>
  <c r="G17" i="5"/>
  <c r="C17" i="5"/>
  <c r="D25" i="3"/>
  <c r="E25" i="3" s="1"/>
  <c r="F25" i="3" s="1"/>
  <c r="E18" i="5" l="1"/>
  <c r="F18" i="5" s="1"/>
  <c r="C18" i="5" s="1"/>
  <c r="C25" i="3"/>
  <c r="D26" i="3" s="1"/>
  <c r="E26" i="3" s="1"/>
  <c r="C26" i="3" s="1"/>
  <c r="D27" i="3" s="1"/>
  <c r="E27" i="3" s="1"/>
  <c r="F27" i="3" s="1"/>
  <c r="D18" i="5" l="1"/>
  <c r="E19" i="5" s="1"/>
  <c r="F19" i="5" s="1"/>
  <c r="G18" i="5"/>
  <c r="F26" i="3"/>
  <c r="C27" i="3"/>
  <c r="D28" i="3" s="1"/>
  <c r="E28" i="3" s="1"/>
  <c r="C19" i="5" l="1"/>
  <c r="G19" i="5"/>
  <c r="D19" i="5"/>
  <c r="C28" i="3"/>
  <c r="D29" i="3" s="1"/>
  <c r="E29" i="3" s="1"/>
  <c r="F28" i="3"/>
  <c r="E20" i="5" l="1"/>
  <c r="F20" i="5" s="1"/>
  <c r="C29" i="3"/>
  <c r="D30" i="3" s="1"/>
  <c r="E30" i="3" s="1"/>
  <c r="F29" i="3"/>
  <c r="C20" i="5" l="1"/>
  <c r="G20" i="5"/>
  <c r="D20" i="5"/>
  <c r="C30" i="3"/>
  <c r="D31" i="3" s="1"/>
  <c r="E31" i="3" s="1"/>
  <c r="F31" i="3" s="1"/>
  <c r="F30" i="3"/>
  <c r="E21" i="5" l="1"/>
  <c r="F21" i="5" s="1"/>
  <c r="C31" i="3"/>
  <c r="D32" i="3" s="1"/>
  <c r="E32" i="3" s="1"/>
  <c r="F32" i="3" s="1"/>
  <c r="D21" i="5" l="1"/>
  <c r="G21" i="5"/>
  <c r="C21" i="5"/>
  <c r="C32" i="3"/>
  <c r="E22" i="5" l="1"/>
  <c r="F22" i="5" s="1"/>
  <c r="C22" i="5" s="1"/>
  <c r="D33" i="3"/>
  <c r="E33" i="3" s="1"/>
  <c r="F33" i="3" s="1"/>
  <c r="D22" i="5" l="1"/>
  <c r="E23" i="5" s="1"/>
  <c r="F23" i="5" s="1"/>
  <c r="G22" i="5"/>
  <c r="C33" i="3"/>
  <c r="D34" i="3" s="1"/>
  <c r="E34" i="3" s="1"/>
  <c r="F34" i="3" s="1"/>
  <c r="C23" i="5" l="1"/>
  <c r="G23" i="5"/>
  <c r="D23" i="5"/>
  <c r="C34" i="3"/>
  <c r="D35" i="3" s="1"/>
  <c r="E35" i="3" s="1"/>
  <c r="F35" i="3" s="1"/>
  <c r="E24" i="5" l="1"/>
  <c r="F24" i="5" s="1"/>
  <c r="C35" i="3"/>
  <c r="D36" i="3" s="1"/>
  <c r="E36" i="3" s="1"/>
  <c r="C36" i="3" s="1"/>
  <c r="D37" i="3" s="1"/>
  <c r="E37" i="3" s="1"/>
  <c r="D24" i="5" l="1"/>
  <c r="G24" i="5"/>
  <c r="C24" i="5"/>
  <c r="F36" i="3"/>
  <c r="C37" i="3"/>
  <c r="D38" i="3" s="1"/>
  <c r="E38" i="3" s="1"/>
  <c r="F37" i="3"/>
  <c r="E25" i="5" l="1"/>
  <c r="F25" i="5" s="1"/>
  <c r="C38" i="3"/>
  <c r="D39" i="3" s="1"/>
  <c r="E39" i="3" s="1"/>
  <c r="F39" i="3" s="1"/>
  <c r="F38" i="3"/>
  <c r="D25" i="5" l="1"/>
  <c r="G25" i="5"/>
  <c r="C25" i="5"/>
  <c r="C39" i="3"/>
  <c r="E26" i="5" l="1"/>
  <c r="F26" i="5" s="1"/>
  <c r="D40" i="3"/>
  <c r="E40" i="3" s="1"/>
  <c r="F40" i="3" s="1"/>
  <c r="D26" i="5" l="1"/>
  <c r="G26" i="5"/>
  <c r="C26" i="5"/>
  <c r="C40" i="3"/>
  <c r="D41" i="3" s="1"/>
  <c r="E41" i="3" s="1"/>
  <c r="F41" i="3" s="1"/>
  <c r="E2" i="3" s="1"/>
  <c r="F2" i="3" s="1"/>
  <c r="E27" i="5" l="1"/>
  <c r="F27" i="5" s="1"/>
  <c r="C41" i="3"/>
  <c r="B45" i="3" s="1"/>
  <c r="D27" i="5" l="1"/>
  <c r="G27" i="5"/>
  <c r="C27" i="5"/>
  <c r="B51" i="3"/>
  <c r="B46" i="3"/>
  <c r="B47" i="3"/>
  <c r="B43" i="3"/>
  <c r="B53" i="3"/>
  <c r="B42" i="3"/>
  <c r="B48" i="3"/>
  <c r="B49" i="3"/>
  <c r="B52" i="3"/>
  <c r="B50" i="3"/>
  <c r="B44" i="3"/>
  <c r="E28" i="5" l="1"/>
  <c r="F28" i="5" s="1"/>
  <c r="D28" i="5" l="1"/>
  <c r="G28" i="5"/>
  <c r="C28" i="5"/>
  <c r="E29" i="5" l="1"/>
  <c r="F29" i="5" s="1"/>
  <c r="D29" i="5" l="1"/>
  <c r="G29" i="5"/>
  <c r="C29" i="5"/>
  <c r="E30" i="5" l="1"/>
  <c r="F30" i="5" s="1"/>
  <c r="D30" i="5" l="1"/>
  <c r="G30" i="5"/>
  <c r="C30" i="5"/>
  <c r="E31" i="5" l="1"/>
  <c r="F31" i="5" s="1"/>
  <c r="D31" i="5" l="1"/>
  <c r="G31" i="5"/>
  <c r="C31" i="5"/>
  <c r="E32" i="5" l="1"/>
  <c r="F32" i="5" s="1"/>
  <c r="C32" i="5" s="1"/>
  <c r="D32" i="5" l="1"/>
  <c r="E33" i="5" s="1"/>
  <c r="F33" i="5" s="1"/>
  <c r="G32" i="5"/>
  <c r="C33" i="5" l="1"/>
  <c r="G33" i="5"/>
  <c r="D33" i="5"/>
  <c r="E34" i="5" l="1"/>
  <c r="F34" i="5" s="1"/>
  <c r="D34" i="5" l="1"/>
  <c r="G34" i="5"/>
  <c r="C34" i="5"/>
  <c r="E35" i="5" l="1"/>
  <c r="F35" i="5" s="1"/>
  <c r="D35" i="5" l="1"/>
  <c r="G35" i="5"/>
  <c r="C35" i="5"/>
  <c r="E36" i="5" l="1"/>
  <c r="F36" i="5" s="1"/>
  <c r="C36" i="5" s="1"/>
  <c r="D36" i="5" l="1"/>
  <c r="E37" i="5" s="1"/>
  <c r="F37" i="5" s="1"/>
  <c r="G36" i="5"/>
  <c r="C37" i="5" l="1"/>
  <c r="G37" i="5"/>
  <c r="D37" i="5"/>
  <c r="E38" i="5" l="1"/>
  <c r="F38" i="5" s="1"/>
  <c r="C38" i="5" l="1"/>
  <c r="G38" i="5"/>
  <c r="D38" i="5"/>
  <c r="E39" i="5" l="1"/>
  <c r="F39" i="5" s="1"/>
  <c r="C39" i="5" s="1"/>
  <c r="D39" i="5" l="1"/>
  <c r="E40" i="5" s="1"/>
  <c r="F40" i="5" s="1"/>
  <c r="C40" i="5" s="1"/>
  <c r="G39" i="5"/>
  <c r="D40" i="5" l="1"/>
  <c r="E41" i="5" s="1"/>
  <c r="F41" i="5" s="1"/>
  <c r="G40" i="5"/>
  <c r="D41" i="5" l="1"/>
  <c r="G41" i="5"/>
  <c r="F2" i="5" s="1"/>
  <c r="G2" i="5" s="1"/>
  <c r="C41" i="5"/>
  <c r="B49" i="5" l="1"/>
  <c r="B50" i="5"/>
  <c r="B44" i="5"/>
  <c r="B43" i="5"/>
  <c r="B51" i="5"/>
  <c r="B45" i="5"/>
  <c r="B48" i="5"/>
  <c r="B52" i="5"/>
  <c r="B47" i="5"/>
  <c r="B53" i="5"/>
  <c r="B42" i="5"/>
  <c r="B46" i="5"/>
</calcChain>
</file>

<file path=xl/sharedStrings.xml><?xml version="1.0" encoding="utf-8"?>
<sst xmlns="http://schemas.openxmlformats.org/spreadsheetml/2006/main" count="33" uniqueCount="23">
  <si>
    <t>Demand</t>
  </si>
  <si>
    <t>t</t>
  </si>
  <si>
    <t>Total Months</t>
  </si>
  <si>
    <t>Level Smoothing parameter (alpha)</t>
  </si>
  <si>
    <t>Level Estimate</t>
  </si>
  <si>
    <t>One-Step Forecast</t>
  </si>
  <si>
    <t>Forecast Error</t>
  </si>
  <si>
    <t>Squared Error</t>
  </si>
  <si>
    <t>SSE</t>
  </si>
  <si>
    <t>Standard Error</t>
  </si>
  <si>
    <t>Slope</t>
  </si>
  <si>
    <t>Slope Standard Error</t>
  </si>
  <si>
    <t>Degrees of Freedom</t>
  </si>
  <si>
    <t>t Test p Value</t>
  </si>
  <si>
    <t>Actual Demand</t>
  </si>
  <si>
    <t>Level smoothing paramenter (alpha)</t>
  </si>
  <si>
    <t>Level smoothing paramenter (gamma)</t>
  </si>
  <si>
    <t>Level</t>
  </si>
  <si>
    <t>Trend</t>
  </si>
  <si>
    <t>One-step Forecast</t>
  </si>
  <si>
    <t>One-step error</t>
  </si>
  <si>
    <t>Deviations from mean</t>
  </si>
  <si>
    <t>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</si>
</sst>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0;\_x0000_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0" borderId="3" xfId="0" applyFont="1" applyBorder="1"/>
    <xf numFmtId="0" fontId="3" fillId="0" borderId="4" xfId="0" applyFon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/>
  </cellXfs>
  <cellStyles count="4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Demand</a:t>
            </a:r>
            <a:r>
              <a:rPr lang="en-US" b="1" baseline="0"/>
              <a:t> for Anduril,</a:t>
            </a:r>
          </a:p>
          <a:p>
            <a:pPr>
              <a:defRPr b="1"/>
            </a:pPr>
            <a:r>
              <a:rPr lang="en-US" b="1" baseline="0"/>
              <a:t>Flame of the West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Timeseries!$B$1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gradFill>
                <a:gsLst>
                  <a:gs pos="0">
                    <a:schemeClr val="bg1">
                      <a:alpha val="84000"/>
                      <a:lumMod val="76000"/>
                    </a:schemeClr>
                  </a:gs>
                  <a:gs pos="74000">
                    <a:schemeClr val="bg1">
                      <a:lumMod val="65000"/>
                    </a:schemeClr>
                  </a:gs>
                  <a:gs pos="83000">
                    <a:schemeClr val="bg1">
                      <a:lumMod val="75000"/>
                    </a:schemeClr>
                  </a:gs>
                  <a:gs pos="100000">
                    <a:schemeClr val="bg1">
                      <a:lumMod val="85000"/>
                    </a:schemeClr>
                  </a:gs>
                </a:gsLst>
                <a:lin ang="0" scaled="0"/>
              </a:gradFill>
              <a:ln w="9525">
                <a:gradFill>
                  <a:gsLst>
                    <a:gs pos="0">
                      <a:schemeClr val="bg1">
                        <a:lumMod val="47000"/>
                        <a:alpha val="94000"/>
                      </a:schemeClr>
                    </a:gs>
                    <a:gs pos="74000">
                      <a:schemeClr val="bg1">
                        <a:lumMod val="65000"/>
                      </a:schemeClr>
                    </a:gs>
                    <a:gs pos="83000">
                      <a:schemeClr val="bg1">
                        <a:lumMod val="75000"/>
                      </a:schemeClr>
                    </a:gs>
                    <a:gs pos="100000">
                      <a:schemeClr val="bg1">
                        <a:lumMod val="85000"/>
                      </a:schemeClr>
                    </a:gs>
                  </a:gsLst>
                  <a:lin ang="5400000" scaled="1"/>
                </a:gradFill>
              </a:ln>
              <a:effectLst/>
            </c:spPr>
          </c:marker>
          <c:xVal>
            <c:numRef>
              <c:f>Timeseries!$A$2:$A$37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Timeseries!$B$2:$B$37</c:f>
              <c:numCache>
                <c:formatCode>General</c:formatCode>
                <c:ptCount val="36"/>
                <c:pt idx="0">
                  <c:v>165</c:v>
                </c:pt>
                <c:pt idx="1">
                  <c:v>171</c:v>
                </c:pt>
                <c:pt idx="2">
                  <c:v>147</c:v>
                </c:pt>
                <c:pt idx="3">
                  <c:v>143</c:v>
                </c:pt>
                <c:pt idx="4">
                  <c:v>164</c:v>
                </c:pt>
                <c:pt idx="5">
                  <c:v>160</c:v>
                </c:pt>
                <c:pt idx="6">
                  <c:v>152</c:v>
                </c:pt>
                <c:pt idx="7">
                  <c:v>150</c:v>
                </c:pt>
                <c:pt idx="8">
                  <c:v>159</c:v>
                </c:pt>
                <c:pt idx="9">
                  <c:v>169</c:v>
                </c:pt>
                <c:pt idx="10">
                  <c:v>173</c:v>
                </c:pt>
                <c:pt idx="11">
                  <c:v>203</c:v>
                </c:pt>
                <c:pt idx="12">
                  <c:v>169</c:v>
                </c:pt>
                <c:pt idx="13">
                  <c:v>166</c:v>
                </c:pt>
                <c:pt idx="14">
                  <c:v>162</c:v>
                </c:pt>
                <c:pt idx="15">
                  <c:v>147</c:v>
                </c:pt>
                <c:pt idx="16">
                  <c:v>188</c:v>
                </c:pt>
                <c:pt idx="17">
                  <c:v>161</c:v>
                </c:pt>
                <c:pt idx="18">
                  <c:v>162</c:v>
                </c:pt>
                <c:pt idx="19">
                  <c:v>169</c:v>
                </c:pt>
                <c:pt idx="20">
                  <c:v>185</c:v>
                </c:pt>
                <c:pt idx="21">
                  <c:v>188</c:v>
                </c:pt>
                <c:pt idx="22">
                  <c:v>200</c:v>
                </c:pt>
                <c:pt idx="23">
                  <c:v>229</c:v>
                </c:pt>
                <c:pt idx="24">
                  <c:v>189</c:v>
                </c:pt>
                <c:pt idx="25">
                  <c:v>218</c:v>
                </c:pt>
                <c:pt idx="26">
                  <c:v>185</c:v>
                </c:pt>
                <c:pt idx="27">
                  <c:v>199</c:v>
                </c:pt>
                <c:pt idx="28">
                  <c:v>210</c:v>
                </c:pt>
                <c:pt idx="29">
                  <c:v>193</c:v>
                </c:pt>
                <c:pt idx="30">
                  <c:v>211</c:v>
                </c:pt>
                <c:pt idx="31">
                  <c:v>208</c:v>
                </c:pt>
                <c:pt idx="32">
                  <c:v>216</c:v>
                </c:pt>
                <c:pt idx="33">
                  <c:v>218</c:v>
                </c:pt>
                <c:pt idx="34">
                  <c:v>264</c:v>
                </c:pt>
                <c:pt idx="35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B-4BAA-AB0C-BBF09F800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049864"/>
        <c:axId val="305056096"/>
      </c:scatterChart>
      <c:valAx>
        <c:axId val="305049864"/>
        <c:scaling>
          <c:orientation val="minMax"/>
          <c:max val="36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56096"/>
        <c:crosses val="autoZero"/>
        <c:crossBetween val="midCat"/>
        <c:majorUnit val="6"/>
      </c:valAx>
      <c:valAx>
        <c:axId val="305056096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04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Holt's Trend-Corrected</a:t>
            </a:r>
            <a:r>
              <a:rPr lang="en-US" b="1" baseline="0"/>
              <a:t>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'Holt''sTrend-Corrected'!$B$6:$B$41</c:f>
              <c:numCache>
                <c:formatCode>General</c:formatCode>
                <c:ptCount val="36"/>
                <c:pt idx="0">
                  <c:v>165</c:v>
                </c:pt>
                <c:pt idx="1">
                  <c:v>171</c:v>
                </c:pt>
                <c:pt idx="2">
                  <c:v>147</c:v>
                </c:pt>
                <c:pt idx="3">
                  <c:v>143</c:v>
                </c:pt>
                <c:pt idx="4">
                  <c:v>164</c:v>
                </c:pt>
                <c:pt idx="5">
                  <c:v>160</c:v>
                </c:pt>
                <c:pt idx="6">
                  <c:v>152</c:v>
                </c:pt>
                <c:pt idx="7">
                  <c:v>150</c:v>
                </c:pt>
                <c:pt idx="8">
                  <c:v>159</c:v>
                </c:pt>
                <c:pt idx="9">
                  <c:v>169</c:v>
                </c:pt>
                <c:pt idx="10">
                  <c:v>173</c:v>
                </c:pt>
                <c:pt idx="11">
                  <c:v>203</c:v>
                </c:pt>
                <c:pt idx="12">
                  <c:v>169</c:v>
                </c:pt>
                <c:pt idx="13">
                  <c:v>166</c:v>
                </c:pt>
                <c:pt idx="14">
                  <c:v>162</c:v>
                </c:pt>
                <c:pt idx="15">
                  <c:v>147</c:v>
                </c:pt>
                <c:pt idx="16">
                  <c:v>188</c:v>
                </c:pt>
                <c:pt idx="17">
                  <c:v>161</c:v>
                </c:pt>
                <c:pt idx="18">
                  <c:v>162</c:v>
                </c:pt>
                <c:pt idx="19">
                  <c:v>169</c:v>
                </c:pt>
                <c:pt idx="20">
                  <c:v>185</c:v>
                </c:pt>
                <c:pt idx="21">
                  <c:v>188</c:v>
                </c:pt>
                <c:pt idx="22">
                  <c:v>200</c:v>
                </c:pt>
                <c:pt idx="23">
                  <c:v>229</c:v>
                </c:pt>
                <c:pt idx="24">
                  <c:v>189</c:v>
                </c:pt>
                <c:pt idx="25">
                  <c:v>218</c:v>
                </c:pt>
                <c:pt idx="26">
                  <c:v>185</c:v>
                </c:pt>
                <c:pt idx="27">
                  <c:v>199</c:v>
                </c:pt>
                <c:pt idx="28">
                  <c:v>210</c:v>
                </c:pt>
                <c:pt idx="29">
                  <c:v>193</c:v>
                </c:pt>
                <c:pt idx="30">
                  <c:v>211</c:v>
                </c:pt>
                <c:pt idx="31">
                  <c:v>208</c:v>
                </c:pt>
                <c:pt idx="32">
                  <c:v>216</c:v>
                </c:pt>
                <c:pt idx="33">
                  <c:v>218</c:v>
                </c:pt>
                <c:pt idx="34">
                  <c:v>264</c:v>
                </c:pt>
                <c:pt idx="35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8-4286-8732-50CB3BE68B3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'Holt''sTrend-Corrected'!$A$42:$A$53</c:f>
              <c:numCache>
                <c:formatCode>General</c:formatCode>
                <c:ptCount val="12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</c:numCache>
            </c:numRef>
          </c:xVal>
          <c:yVal>
            <c:numRef>
              <c:f>'Holt''sTrend-Corrected'!$B$42:$B$53</c:f>
              <c:numCache>
                <c:formatCode>General</c:formatCode>
                <c:ptCount val="12"/>
                <c:pt idx="0">
                  <c:v>291.70948678112427</c:v>
                </c:pt>
                <c:pt idx="1">
                  <c:v>297.053881912213</c:v>
                </c:pt>
                <c:pt idx="2">
                  <c:v>302.39827704330168</c:v>
                </c:pt>
                <c:pt idx="3">
                  <c:v>307.74267217439041</c:v>
                </c:pt>
                <c:pt idx="4">
                  <c:v>313.08706730547908</c:v>
                </c:pt>
                <c:pt idx="5">
                  <c:v>318.43146243656776</c:v>
                </c:pt>
                <c:pt idx="6">
                  <c:v>323.77585756765649</c:v>
                </c:pt>
                <c:pt idx="7">
                  <c:v>329.12025269874516</c:v>
                </c:pt>
                <c:pt idx="8">
                  <c:v>334.46464782983389</c:v>
                </c:pt>
                <c:pt idx="9">
                  <c:v>339.80904296092257</c:v>
                </c:pt>
                <c:pt idx="10">
                  <c:v>345.15343809201124</c:v>
                </c:pt>
                <c:pt idx="11">
                  <c:v>350.49783322309997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8-4286-8732-50CB3BE68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244255"/>
        <c:axId val="942144575"/>
      </c:scatterChart>
      <c:valAx>
        <c:axId val="1027244255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44575"/>
        <c:crosses val="autoZero"/>
        <c:crossBetween val="midCat"/>
        <c:majorUnit val="6"/>
      </c:valAx>
      <c:valAx>
        <c:axId val="94214457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24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alpha val="22000"/>
              </a:schemeClr>
            </a:solidFill>
            <a:ln>
              <a:noFill/>
            </a:ln>
            <a:effectLst/>
          </c:spPr>
          <c:invertIfNegative val="0"/>
          <c:val>
            <c:numRef>
              <c:f>'Holt''s Autocorrelation'!$D$40:$O$40</c:f>
              <c:numCache>
                <c:formatCode>General</c:formatCode>
                <c:ptCount val="12"/>
                <c:pt idx="0">
                  <c:v>-3.4764145438161406E-2</c:v>
                </c:pt>
                <c:pt idx="1">
                  <c:v>5.5244772385276579E-2</c:v>
                </c:pt>
                <c:pt idx="2">
                  <c:v>-1.6815236757767485E-2</c:v>
                </c:pt>
                <c:pt idx="3">
                  <c:v>-0.16306164589092031</c:v>
                </c:pt>
                <c:pt idx="4">
                  <c:v>0.11324379484673493</c:v>
                </c:pt>
                <c:pt idx="5">
                  <c:v>-0.17911302769267867</c:v>
                </c:pt>
                <c:pt idx="6">
                  <c:v>0.13130093002069115</c:v>
                </c:pt>
                <c:pt idx="7">
                  <c:v>-0.32138066011891736</c:v>
                </c:pt>
                <c:pt idx="8">
                  <c:v>-1.229749217914872E-2</c:v>
                </c:pt>
                <c:pt idx="9">
                  <c:v>-0.10709391821428985</c:v>
                </c:pt>
                <c:pt idx="10">
                  <c:v>5.3756032372975639E-2</c:v>
                </c:pt>
                <c:pt idx="11">
                  <c:v>0.40425863603670181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8-4AC2-8E59-B68DE1F2C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03743"/>
        <c:axId val="936705855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'Holt''s Autocorrelation'!$D$41:$O$41</c:f>
              <c:numCache>
                <c:formatCode>General</c:formatCode>
                <c:ptCount val="12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  <c:pt idx="11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8-4AC2-8E59-B68DE1F2C51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'Holt''s Autocorrelation'!$D$42:$O$42</c:f>
              <c:numCache>
                <c:formatCode>General</c:formatCode>
                <c:ptCount val="12"/>
                <c:pt idx="0">
                  <c:v>-0.33333333333333331</c:v>
                </c:pt>
                <c:pt idx="1">
                  <c:v>-0.33333333333333331</c:v>
                </c:pt>
                <c:pt idx="2">
                  <c:v>-0.33333333333333331</c:v>
                </c:pt>
                <c:pt idx="3">
                  <c:v>-0.33333333333333331</c:v>
                </c:pt>
                <c:pt idx="4">
                  <c:v>-0.33333333333333331</c:v>
                </c:pt>
                <c:pt idx="5">
                  <c:v>-0.33333333333333331</c:v>
                </c:pt>
                <c:pt idx="6">
                  <c:v>-0.33333333333333331</c:v>
                </c:pt>
                <c:pt idx="7">
                  <c:v>-0.33333333333333331</c:v>
                </c:pt>
                <c:pt idx="8">
                  <c:v>-0.33333333333333331</c:v>
                </c:pt>
                <c:pt idx="9">
                  <c:v>-0.33333333333333331</c:v>
                </c:pt>
                <c:pt idx="10">
                  <c:v>-0.33333333333333331</c:v>
                </c:pt>
                <c:pt idx="11">
                  <c:v>-0.33333333333333331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8-4AC2-8E59-B68DE1F2C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203743"/>
        <c:axId val="936705855"/>
      </c:lineChart>
      <c:catAx>
        <c:axId val="1197203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705855"/>
        <c:crosses val="autoZero"/>
        <c:auto val="1"/>
        <c:lblAlgn val="ctr"/>
        <c:lblOffset val="100"/>
        <c:noMultiLvlLbl val="0"/>
      </c:catAx>
      <c:valAx>
        <c:axId val="936705855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Autocorrelation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0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95250</xdr:rowOff>
    </xdr:from>
    <xdr:to>
      <xdr:col>6</xdr:col>
      <xdr:colOff>400050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347662</xdr:colOff>
      <xdr:row>26</xdr:row>
      <xdr:rowOff>190500</xdr:rowOff>
    </xdr:from>
    <xdr:to>
      <xdr:col>13</xdr:col>
      <xdr:colOff>0</xdr:colOff>
      <xdr:row>40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5BE69E-15D1-43F6-9621-BBD75DD88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381002</xdr:colOff>
      <xdr:row>3</xdr:row>
      <xdr:rowOff>189200</xdr:rowOff>
    </xdr:from>
    <xdr:to>
      <xdr:col>20</xdr:col>
      <xdr:colOff>638176</xdr:colOff>
      <xdr:row>17</xdr:row>
      <xdr:rowOff>33771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E27A8-21DE-48AE-A0B9-352134FDD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42"/>
  <sheetViews>
    <sheetView zoomScale="85" zoomScaleNormal="85" zoomScalePageLayoutView="150" workbookViewId="0">
      <selection sqref="A1:B37"/>
    </sheetView>
  </sheetViews>
  <sheetFormatPr defaultColWidth="11" defaultRowHeight="15.75" x14ac:dyDescent="0.25"/>
  <cols>
    <col min="1" max="1" width="15.25" customWidth="1"/>
    <col min="2" max="2" width="12.125" style="1" bestFit="1" customWidth="1"/>
  </cols>
  <sheetData>
    <row r="1" spans="1:2" x14ac:dyDescent="0.25">
      <c r="A1" s="2" t="s">
        <v>1</v>
      </c>
      <c r="B1" s="3" t="s">
        <v>0</v>
      </c>
    </row>
    <row r="2" spans="1:2" s="8" customFormat="1" ht="12" customHeight="1" x14ac:dyDescent="0.25">
      <c r="A2" s="6">
        <v>1</v>
      </c>
      <c r="B2" s="7">
        <v>165</v>
      </c>
    </row>
    <row r="3" spans="1:2" s="8" customFormat="1" ht="12" customHeight="1" x14ac:dyDescent="0.25">
      <c r="A3" s="6">
        <v>2</v>
      </c>
      <c r="B3" s="7">
        <v>171</v>
      </c>
    </row>
    <row r="4" spans="1:2" s="8" customFormat="1" ht="12" customHeight="1" x14ac:dyDescent="0.25">
      <c r="A4" s="6">
        <v>3</v>
      </c>
      <c r="B4" s="7">
        <v>147</v>
      </c>
    </row>
    <row r="5" spans="1:2" s="8" customFormat="1" ht="12" customHeight="1" x14ac:dyDescent="0.25">
      <c r="A5" s="6">
        <v>4</v>
      </c>
      <c r="B5" s="7">
        <v>143</v>
      </c>
    </row>
    <row r="6" spans="1:2" s="8" customFormat="1" ht="12" customHeight="1" x14ac:dyDescent="0.25">
      <c r="A6" s="6">
        <v>5</v>
      </c>
      <c r="B6" s="7">
        <v>164</v>
      </c>
    </row>
    <row r="7" spans="1:2" s="8" customFormat="1" ht="12" customHeight="1" x14ac:dyDescent="0.25">
      <c r="A7" s="6">
        <v>6</v>
      </c>
      <c r="B7" s="7">
        <v>160</v>
      </c>
    </row>
    <row r="8" spans="1:2" s="8" customFormat="1" ht="12" customHeight="1" x14ac:dyDescent="0.25">
      <c r="A8" s="6">
        <v>7</v>
      </c>
      <c r="B8" s="7">
        <v>152</v>
      </c>
    </row>
    <row r="9" spans="1:2" s="8" customFormat="1" ht="12" customHeight="1" x14ac:dyDescent="0.25">
      <c r="A9" s="6">
        <v>8</v>
      </c>
      <c r="B9" s="7">
        <v>150</v>
      </c>
    </row>
    <row r="10" spans="1:2" s="8" customFormat="1" ht="12" customHeight="1" x14ac:dyDescent="0.25">
      <c r="A10" s="6">
        <v>9</v>
      </c>
      <c r="B10" s="7">
        <v>159</v>
      </c>
    </row>
    <row r="11" spans="1:2" s="8" customFormat="1" ht="12" customHeight="1" x14ac:dyDescent="0.25">
      <c r="A11" s="6">
        <v>10</v>
      </c>
      <c r="B11" s="7">
        <v>169</v>
      </c>
    </row>
    <row r="12" spans="1:2" s="8" customFormat="1" ht="12" customHeight="1" x14ac:dyDescent="0.25">
      <c r="A12" s="6">
        <v>11</v>
      </c>
      <c r="B12" s="7">
        <v>173</v>
      </c>
    </row>
    <row r="13" spans="1:2" s="8" customFormat="1" ht="12" customHeight="1" x14ac:dyDescent="0.25">
      <c r="A13" s="6">
        <v>12</v>
      </c>
      <c r="B13" s="7">
        <v>203</v>
      </c>
    </row>
    <row r="14" spans="1:2" s="8" customFormat="1" ht="12" customHeight="1" x14ac:dyDescent="0.25">
      <c r="A14" s="6">
        <v>13</v>
      </c>
      <c r="B14" s="7">
        <v>169</v>
      </c>
    </row>
    <row r="15" spans="1:2" s="8" customFormat="1" ht="12" customHeight="1" x14ac:dyDescent="0.25">
      <c r="A15" s="6">
        <v>14</v>
      </c>
      <c r="B15" s="7">
        <v>166</v>
      </c>
    </row>
    <row r="16" spans="1:2" s="8" customFormat="1" ht="12" customHeight="1" x14ac:dyDescent="0.25">
      <c r="A16" s="6">
        <v>15</v>
      </c>
      <c r="B16" s="7">
        <v>162</v>
      </c>
    </row>
    <row r="17" spans="1:2" s="8" customFormat="1" ht="12" customHeight="1" x14ac:dyDescent="0.25">
      <c r="A17" s="6">
        <v>16</v>
      </c>
      <c r="B17" s="7">
        <v>147</v>
      </c>
    </row>
    <row r="18" spans="1:2" s="8" customFormat="1" ht="12" customHeight="1" x14ac:dyDescent="0.25">
      <c r="A18" s="6">
        <v>17</v>
      </c>
      <c r="B18" s="7">
        <v>188</v>
      </c>
    </row>
    <row r="19" spans="1:2" s="8" customFormat="1" ht="12" customHeight="1" x14ac:dyDescent="0.25">
      <c r="A19" s="6">
        <v>18</v>
      </c>
      <c r="B19" s="7">
        <v>161</v>
      </c>
    </row>
    <row r="20" spans="1:2" s="8" customFormat="1" ht="12" customHeight="1" x14ac:dyDescent="0.25">
      <c r="A20" s="6">
        <v>19</v>
      </c>
      <c r="B20" s="7">
        <v>162</v>
      </c>
    </row>
    <row r="21" spans="1:2" s="8" customFormat="1" ht="12" customHeight="1" x14ac:dyDescent="0.25">
      <c r="A21" s="6">
        <v>20</v>
      </c>
      <c r="B21" s="7">
        <v>169</v>
      </c>
    </row>
    <row r="22" spans="1:2" s="8" customFormat="1" ht="12" customHeight="1" x14ac:dyDescent="0.25">
      <c r="A22" s="6">
        <v>21</v>
      </c>
      <c r="B22" s="7">
        <v>185</v>
      </c>
    </row>
    <row r="23" spans="1:2" s="8" customFormat="1" ht="12" customHeight="1" x14ac:dyDescent="0.25">
      <c r="A23" s="6">
        <v>22</v>
      </c>
      <c r="B23" s="7">
        <v>188</v>
      </c>
    </row>
    <row r="24" spans="1:2" s="8" customFormat="1" ht="12" customHeight="1" x14ac:dyDescent="0.25">
      <c r="A24" s="6">
        <v>23</v>
      </c>
      <c r="B24" s="7">
        <v>200</v>
      </c>
    </row>
    <row r="25" spans="1:2" s="8" customFormat="1" ht="12" customHeight="1" x14ac:dyDescent="0.25">
      <c r="A25" s="6">
        <v>24</v>
      </c>
      <c r="B25" s="7">
        <v>229</v>
      </c>
    </row>
    <row r="26" spans="1:2" s="8" customFormat="1" ht="12" customHeight="1" x14ac:dyDescent="0.25">
      <c r="A26" s="6">
        <v>25</v>
      </c>
      <c r="B26" s="7">
        <v>189</v>
      </c>
    </row>
    <row r="27" spans="1:2" s="8" customFormat="1" ht="12" customHeight="1" x14ac:dyDescent="0.25">
      <c r="A27" s="6">
        <v>26</v>
      </c>
      <c r="B27" s="7">
        <v>218</v>
      </c>
    </row>
    <row r="28" spans="1:2" s="8" customFormat="1" ht="12" customHeight="1" x14ac:dyDescent="0.25">
      <c r="A28" s="6">
        <v>27</v>
      </c>
      <c r="B28" s="7">
        <v>185</v>
      </c>
    </row>
    <row r="29" spans="1:2" s="8" customFormat="1" ht="12" customHeight="1" x14ac:dyDescent="0.25">
      <c r="A29" s="6">
        <v>28</v>
      </c>
      <c r="B29" s="7">
        <v>199</v>
      </c>
    </row>
    <row r="30" spans="1:2" s="8" customFormat="1" ht="12" customHeight="1" x14ac:dyDescent="0.25">
      <c r="A30" s="6">
        <v>29</v>
      </c>
      <c r="B30" s="7">
        <v>210</v>
      </c>
    </row>
    <row r="31" spans="1:2" s="8" customFormat="1" ht="12" customHeight="1" x14ac:dyDescent="0.25">
      <c r="A31" s="6">
        <v>30</v>
      </c>
      <c r="B31" s="7">
        <v>193</v>
      </c>
    </row>
    <row r="32" spans="1:2" s="8" customFormat="1" ht="12" customHeight="1" x14ac:dyDescent="0.25">
      <c r="A32" s="6">
        <v>31</v>
      </c>
      <c r="B32" s="7">
        <v>211</v>
      </c>
    </row>
    <row r="33" spans="1:2" s="8" customFormat="1" ht="12" customHeight="1" x14ac:dyDescent="0.25">
      <c r="A33" s="6">
        <v>32</v>
      </c>
      <c r="B33" s="7">
        <v>208</v>
      </c>
    </row>
    <row r="34" spans="1:2" s="8" customFormat="1" ht="12" customHeight="1" x14ac:dyDescent="0.25">
      <c r="A34" s="6">
        <v>33</v>
      </c>
      <c r="B34" s="7">
        <v>216</v>
      </c>
    </row>
    <row r="35" spans="1:2" s="8" customFormat="1" ht="12" customHeight="1" x14ac:dyDescent="0.25">
      <c r="A35" s="6">
        <v>34</v>
      </c>
      <c r="B35" s="7">
        <v>218</v>
      </c>
    </row>
    <row r="36" spans="1:2" s="8" customFormat="1" ht="12" customHeight="1" x14ac:dyDescent="0.25">
      <c r="A36" s="6">
        <v>35</v>
      </c>
      <c r="B36" s="7">
        <v>264</v>
      </c>
    </row>
    <row r="37" spans="1:2" s="8" customFormat="1" ht="12" customHeight="1" x14ac:dyDescent="0.25">
      <c r="A37" s="9">
        <v>36</v>
      </c>
      <c r="B37" s="10">
        <v>304</v>
      </c>
    </row>
    <row r="39" spans="1:2" x14ac:dyDescent="0.25">
      <c r="A39" s="11" t="s">
        <v>10</v>
      </c>
      <c r="B39" s="4">
        <f>LINEST(B2:B37, A2:A37, TRUE,TRUE)</f>
        <v>2.5386100386100385</v>
      </c>
    </row>
    <row r="40" spans="1:2" ht="31.5" x14ac:dyDescent="0.25">
      <c r="A40" s="11" t="s">
        <v>11</v>
      </c>
      <c r="B40" s="4">
        <f>INDEX(LINEST(B2:B37, A2:A37, TRUE,TRUE),2,1)</f>
        <v>0.34018172051263179</v>
      </c>
    </row>
    <row r="41" spans="1:2" ht="31.5" x14ac:dyDescent="0.25">
      <c r="A41" s="11" t="s">
        <v>12</v>
      </c>
      <c r="B41" s="4">
        <f>INDEX(LINEST(B2:B37, A2:A37, TRUE,TRUE),4,2)</f>
        <v>34</v>
      </c>
    </row>
    <row r="42" spans="1:2" x14ac:dyDescent="0.25">
      <c r="A42" s="11" t="s">
        <v>13</v>
      </c>
      <c r="B42" s="5">
        <f>TDIST(ABS(B39/B40),B41,2)</f>
        <v>1.1694156537818746E-8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8A5D-8858-41A1-9E5F-E2AAEF6E1539}">
  <dimension ref="A1:G53"/>
  <sheetViews>
    <sheetView workbookViewId="0">
      <pane ySplit="4" topLeftCell="A17" activePane="bottomLeft" state="frozen"/>
      <selection pane="bottomLeft" activeCell="F6" sqref="F6:F41"/>
    </sheetView>
  </sheetViews>
  <sheetFormatPr defaultRowHeight="15.75" x14ac:dyDescent="0.25"/>
  <cols>
    <col min="2" max="2" width="13.375" bestFit="1" customWidth="1"/>
    <col min="3" max="3" width="18" customWidth="1"/>
    <col min="4" max="4" width="19" customWidth="1"/>
    <col min="5" max="5" width="10.25" customWidth="1"/>
  </cols>
  <sheetData>
    <row r="1" spans="1:7" ht="31.5" x14ac:dyDescent="0.25">
      <c r="C1" s="11" t="s">
        <v>15</v>
      </c>
      <c r="D1" s="11" t="s">
        <v>16</v>
      </c>
      <c r="F1" t="s">
        <v>8</v>
      </c>
      <c r="G1" s="11" t="s">
        <v>9</v>
      </c>
    </row>
    <row r="2" spans="1:7" x14ac:dyDescent="0.25">
      <c r="C2">
        <v>0.65910024540014722</v>
      </c>
      <c r="D2">
        <v>5.3117132530354633E-2</v>
      </c>
      <c r="F2">
        <f>SUM(G6:G41)</f>
        <v>14097.280825538239</v>
      </c>
      <c r="G2">
        <f>SQRT(F2/(36-2))</f>
        <v>20.362364956789218</v>
      </c>
    </row>
    <row r="4" spans="1:7" ht="31.5" x14ac:dyDescent="0.25">
      <c r="A4" t="s">
        <v>1</v>
      </c>
      <c r="B4" t="s">
        <v>14</v>
      </c>
      <c r="C4" t="s">
        <v>17</v>
      </c>
      <c r="D4" t="s">
        <v>18</v>
      </c>
      <c r="E4" s="11" t="s">
        <v>19</v>
      </c>
      <c r="F4" s="11" t="s">
        <v>6</v>
      </c>
      <c r="G4" s="11" t="s">
        <v>7</v>
      </c>
    </row>
    <row r="5" spans="1:7" x14ac:dyDescent="0.25">
      <c r="A5">
        <v>0</v>
      </c>
      <c r="C5">
        <v>155.88</v>
      </c>
      <c r="D5">
        <v>0.83689999999999998</v>
      </c>
    </row>
    <row r="6" spans="1:7" x14ac:dyDescent="0.25">
      <c r="A6">
        <v>1</v>
      </c>
      <c r="B6">
        <v>165</v>
      </c>
      <c r="C6">
        <f>C5+D5+C$2*F6</f>
        <v>162.17629324267395</v>
      </c>
      <c r="D6">
        <f>D5+D$2*C$2*F6</f>
        <v>1.1268873144064349</v>
      </c>
      <c r="E6">
        <f>C5+D5</f>
        <v>156.71690000000001</v>
      </c>
      <c r="F6">
        <f>B6-E6</f>
        <v>8.2830999999999904</v>
      </c>
      <c r="G6">
        <f>F6^2</f>
        <v>68.609745609999834</v>
      </c>
    </row>
    <row r="7" spans="1:7" x14ac:dyDescent="0.25">
      <c r="A7">
        <v>2</v>
      </c>
      <c r="B7">
        <v>171</v>
      </c>
      <c r="C7">
        <f t="shared" ref="C7:C41" si="0">C6+D6+C$2*F7</f>
        <v>168.37615614070933</v>
      </c>
      <c r="D7">
        <f t="shared" ref="D7:D41" si="1">D6+D$2*C$2*F7</f>
        <v>1.3963492308053063</v>
      </c>
      <c r="E7">
        <f t="shared" ref="E7:E41" si="2">C6+D6</f>
        <v>163.3031805570804</v>
      </c>
      <c r="F7">
        <f t="shared" ref="F7:F41" si="3">B7-E7</f>
        <v>7.6968194429196046</v>
      </c>
      <c r="G7">
        <f t="shared" ref="G7:G53" si="4">F7^2</f>
        <v>59.241029536905252</v>
      </c>
    </row>
    <row r="8" spans="1:7" x14ac:dyDescent="0.25">
      <c r="A8">
        <v>3</v>
      </c>
      <c r="B8">
        <v>147</v>
      </c>
      <c r="C8">
        <f t="shared" si="0"/>
        <v>154.76314149277317</v>
      </c>
      <c r="D8">
        <f t="shared" si="1"/>
        <v>0.59909486046187843</v>
      </c>
      <c r="E8">
        <f t="shared" si="2"/>
        <v>169.77250537151463</v>
      </c>
      <c r="F8">
        <f t="shared" si="3"/>
        <v>-22.772505371514626</v>
      </c>
      <c r="G8">
        <f t="shared" si="4"/>
        <v>518.58700089566253</v>
      </c>
    </row>
    <row r="9" spans="1:7" x14ac:dyDescent="0.25">
      <c r="A9">
        <v>4</v>
      </c>
      <c r="B9">
        <v>143</v>
      </c>
      <c r="C9">
        <f t="shared" si="0"/>
        <v>147.2142833391232</v>
      </c>
      <c r="D9">
        <f t="shared" si="1"/>
        <v>0.16629896036019676</v>
      </c>
      <c r="E9">
        <f t="shared" si="2"/>
        <v>155.36223635323506</v>
      </c>
      <c r="F9">
        <f t="shared" si="3"/>
        <v>-12.362236353235062</v>
      </c>
      <c r="G9">
        <f t="shared" si="4"/>
        <v>152.82488765324652</v>
      </c>
    </row>
    <row r="10" spans="1:7" x14ac:dyDescent="0.25">
      <c r="A10">
        <v>5</v>
      </c>
      <c r="B10">
        <v>164</v>
      </c>
      <c r="C10">
        <f t="shared" si="0"/>
        <v>158.33444458430145</v>
      </c>
      <c r="D10">
        <f t="shared" si="1"/>
        <v>0.74813671506213009</v>
      </c>
      <c r="E10">
        <f t="shared" si="2"/>
        <v>147.38058229948339</v>
      </c>
      <c r="F10">
        <f t="shared" si="3"/>
        <v>16.619417700516607</v>
      </c>
      <c r="G10">
        <f t="shared" si="4"/>
        <v>276.2050447042447</v>
      </c>
    </row>
    <row r="11" spans="1:7" x14ac:dyDescent="0.25">
      <c r="A11">
        <v>6</v>
      </c>
      <c r="B11">
        <v>160</v>
      </c>
      <c r="C11">
        <f t="shared" si="0"/>
        <v>159.68725219008772</v>
      </c>
      <c r="D11">
        <f t="shared" si="1"/>
        <v>0.78025509890197264</v>
      </c>
      <c r="E11">
        <f t="shared" si="2"/>
        <v>159.08258129936357</v>
      </c>
      <c r="F11">
        <f t="shared" si="3"/>
        <v>0.91741870063643205</v>
      </c>
      <c r="G11">
        <f t="shared" si="4"/>
        <v>0.84165707227743936</v>
      </c>
    </row>
    <row r="12" spans="1:7" x14ac:dyDescent="0.25">
      <c r="A12">
        <v>7</v>
      </c>
      <c r="B12">
        <v>152</v>
      </c>
      <c r="C12">
        <f t="shared" si="0"/>
        <v>154.88657115688903</v>
      </c>
      <c r="D12">
        <f t="shared" si="1"/>
        <v>0.48381177472973852</v>
      </c>
      <c r="E12">
        <f t="shared" si="2"/>
        <v>160.46750728898968</v>
      </c>
      <c r="F12">
        <f t="shared" si="3"/>
        <v>-8.4675072889896796</v>
      </c>
      <c r="G12">
        <f t="shared" si="4"/>
        <v>71.698679689093353</v>
      </c>
    </row>
    <row r="13" spans="1:7" x14ac:dyDescent="0.25">
      <c r="A13">
        <v>8</v>
      </c>
      <c r="B13">
        <v>150</v>
      </c>
      <c r="C13">
        <f t="shared" si="0"/>
        <v>151.83076222349607</v>
      </c>
      <c r="D13">
        <f t="shared" si="1"/>
        <v>0.29579727246919796</v>
      </c>
      <c r="E13">
        <f t="shared" si="2"/>
        <v>155.37038293161876</v>
      </c>
      <c r="F13">
        <f t="shared" si="3"/>
        <v>-5.3703829316187637</v>
      </c>
      <c r="G13">
        <f t="shared" si="4"/>
        <v>28.841012832222148</v>
      </c>
    </row>
    <row r="14" spans="1:7" x14ac:dyDescent="0.25">
      <c r="A14">
        <v>9</v>
      </c>
      <c r="B14">
        <v>159</v>
      </c>
      <c r="C14">
        <f t="shared" si="0"/>
        <v>156.65684581891787</v>
      </c>
      <c r="D14">
        <f t="shared" si="1"/>
        <v>0.53643309148592433</v>
      </c>
      <c r="E14">
        <f t="shared" si="2"/>
        <v>152.12655949596527</v>
      </c>
      <c r="F14">
        <f t="shared" si="3"/>
        <v>6.8734405040347326</v>
      </c>
      <c r="G14">
        <f t="shared" si="4"/>
        <v>47.244184362505237</v>
      </c>
    </row>
    <row r="15" spans="1:7" x14ac:dyDescent="0.25">
      <c r="A15">
        <v>10</v>
      </c>
      <c r="B15">
        <v>169</v>
      </c>
      <c r="C15">
        <f t="shared" si="0"/>
        <v>164.97509167792774</v>
      </c>
      <c r="D15">
        <f t="shared" si="1"/>
        <v>0.94978067158489998</v>
      </c>
      <c r="E15">
        <f t="shared" si="2"/>
        <v>157.19327891040379</v>
      </c>
      <c r="F15">
        <f t="shared" si="3"/>
        <v>11.806721089596209</v>
      </c>
      <c r="G15">
        <f t="shared" si="4"/>
        <v>139.39866288751588</v>
      </c>
    </row>
    <row r="16" spans="1:7" x14ac:dyDescent="0.25">
      <c r="A16">
        <v>11</v>
      </c>
      <c r="B16">
        <v>173</v>
      </c>
      <c r="C16">
        <f t="shared" si="0"/>
        <v>170.58809072018622</v>
      </c>
      <c r="D16">
        <f t="shared" si="1"/>
        <v>1.1974774597979532</v>
      </c>
      <c r="E16">
        <f t="shared" si="2"/>
        <v>165.92487234951264</v>
      </c>
      <c r="F16">
        <f t="shared" si="3"/>
        <v>7.0751276504873601</v>
      </c>
      <c r="G16">
        <f t="shared" si="4"/>
        <v>50.057431270690792</v>
      </c>
    </row>
    <row r="17" spans="1:7" x14ac:dyDescent="0.25">
      <c r="A17">
        <v>12</v>
      </c>
      <c r="B17">
        <v>203</v>
      </c>
      <c r="C17">
        <f t="shared" si="0"/>
        <v>192.35900785258278</v>
      </c>
      <c r="D17">
        <f t="shared" si="1"/>
        <v>2.2902795814926282</v>
      </c>
      <c r="E17">
        <f t="shared" si="2"/>
        <v>171.78556817998418</v>
      </c>
      <c r="F17">
        <f t="shared" si="3"/>
        <v>31.214431820015818</v>
      </c>
      <c r="G17">
        <f t="shared" si="4"/>
        <v>974.34075384641608</v>
      </c>
    </row>
    <row r="18" spans="1:7" x14ac:dyDescent="0.25">
      <c r="A18">
        <v>13</v>
      </c>
      <c r="B18">
        <v>169</v>
      </c>
      <c r="C18">
        <f t="shared" si="0"/>
        <v>177.74383579193739</v>
      </c>
      <c r="D18">
        <f t="shared" si="1"/>
        <v>1.3923104661316821</v>
      </c>
      <c r="E18">
        <f t="shared" si="2"/>
        <v>194.6492874340754</v>
      </c>
      <c r="F18">
        <f t="shared" si="3"/>
        <v>-25.649287434075404</v>
      </c>
      <c r="G18">
        <f t="shared" si="4"/>
        <v>657.88594587581838</v>
      </c>
    </row>
    <row r="19" spans="1:7" x14ac:dyDescent="0.25">
      <c r="A19">
        <v>14</v>
      </c>
      <c r="B19">
        <v>166</v>
      </c>
      <c r="C19">
        <f t="shared" si="0"/>
        <v>170.47810903576351</v>
      </c>
      <c r="D19">
        <f t="shared" si="1"/>
        <v>0.93242035554173497</v>
      </c>
      <c r="E19">
        <f t="shared" si="2"/>
        <v>179.13614625806906</v>
      </c>
      <c r="F19">
        <f t="shared" si="3"/>
        <v>-13.136146258069061</v>
      </c>
      <c r="G19">
        <f t="shared" si="4"/>
        <v>172.55833851338181</v>
      </c>
    </row>
    <row r="20" spans="1:7" x14ac:dyDescent="0.25">
      <c r="A20">
        <v>15</v>
      </c>
      <c r="B20">
        <v>162</v>
      </c>
      <c r="C20">
        <f t="shared" si="0"/>
        <v>165.20804716015067</v>
      </c>
      <c r="D20">
        <f t="shared" si="1"/>
        <v>0.60296228485232761</v>
      </c>
      <c r="E20">
        <f t="shared" si="2"/>
        <v>171.41052939130523</v>
      </c>
      <c r="F20">
        <f t="shared" si="3"/>
        <v>-9.4105293913052321</v>
      </c>
      <c r="G20">
        <f t="shared" si="4"/>
        <v>88.558063424619618</v>
      </c>
    </row>
    <row r="21" spans="1:7" x14ac:dyDescent="0.25">
      <c r="A21">
        <v>16</v>
      </c>
      <c r="B21">
        <v>147</v>
      </c>
      <c r="C21">
        <f t="shared" si="0"/>
        <v>153.41266850357704</v>
      </c>
      <c r="D21">
        <f t="shared" si="1"/>
        <v>-5.5602034089917485E-2</v>
      </c>
      <c r="E21">
        <f t="shared" si="2"/>
        <v>165.81100944500301</v>
      </c>
      <c r="F21">
        <f t="shared" si="3"/>
        <v>-18.811009445003009</v>
      </c>
      <c r="G21">
        <f t="shared" si="4"/>
        <v>353.85407633999239</v>
      </c>
    </row>
    <row r="22" spans="1:7" x14ac:dyDescent="0.25">
      <c r="A22">
        <v>17</v>
      </c>
      <c r="B22">
        <v>188</v>
      </c>
      <c r="C22">
        <f t="shared" si="0"/>
        <v>176.19023246082915</v>
      </c>
      <c r="D22">
        <f t="shared" si="1"/>
        <v>1.1572302699597836</v>
      </c>
      <c r="E22">
        <f t="shared" si="2"/>
        <v>153.35706646948711</v>
      </c>
      <c r="F22">
        <f t="shared" si="3"/>
        <v>34.642933530512892</v>
      </c>
      <c r="G22">
        <f t="shared" si="4"/>
        <v>1200.1328435995345</v>
      </c>
    </row>
    <row r="23" spans="1:7" x14ac:dyDescent="0.25">
      <c r="A23">
        <v>18</v>
      </c>
      <c r="B23">
        <v>161</v>
      </c>
      <c r="C23">
        <f t="shared" si="0"/>
        <v>166.57284603325618</v>
      </c>
      <c r="D23">
        <f t="shared" si="1"/>
        <v>0.58491352687316422</v>
      </c>
      <c r="E23">
        <f t="shared" si="2"/>
        <v>177.34746273078895</v>
      </c>
      <c r="F23">
        <f t="shared" si="3"/>
        <v>-16.347462730788948</v>
      </c>
      <c r="G23">
        <f t="shared" si="4"/>
        <v>267.23953773453366</v>
      </c>
    </row>
    <row r="24" spans="1:7" x14ac:dyDescent="0.25">
      <c r="A24">
        <v>19</v>
      </c>
      <c r="B24">
        <v>162</v>
      </c>
      <c r="C24">
        <f t="shared" si="0"/>
        <v>163.75827896833314</v>
      </c>
      <c r="D24">
        <f t="shared" si="1"/>
        <v>0.40434286574435707</v>
      </c>
      <c r="E24">
        <f t="shared" si="2"/>
        <v>167.15775956012934</v>
      </c>
      <c r="F24">
        <f t="shared" si="3"/>
        <v>-5.1577595601293353</v>
      </c>
      <c r="G24">
        <f t="shared" si="4"/>
        <v>26.602483680105554</v>
      </c>
    </row>
    <row r="25" spans="1:7" x14ac:dyDescent="0.25">
      <c r="A25">
        <v>20</v>
      </c>
      <c r="B25">
        <v>169</v>
      </c>
      <c r="C25">
        <f t="shared" si="0"/>
        <v>167.35093897033033</v>
      </c>
      <c r="D25">
        <f t="shared" si="1"/>
        <v>0.5736971296194997</v>
      </c>
      <c r="E25">
        <f t="shared" si="2"/>
        <v>164.1626218340775</v>
      </c>
      <c r="F25">
        <f t="shared" si="3"/>
        <v>4.8373781659225017</v>
      </c>
      <c r="G25">
        <f t="shared" si="4"/>
        <v>23.400227520143748</v>
      </c>
    </row>
    <row r="26" spans="1:7" x14ac:dyDescent="0.25">
      <c r="A26">
        <v>21</v>
      </c>
      <c r="B26">
        <v>185</v>
      </c>
      <c r="C26">
        <f t="shared" si="0"/>
        <v>179.1790126367697</v>
      </c>
      <c r="D26">
        <f t="shared" si="1"/>
        <v>1.1714973396722752</v>
      </c>
      <c r="E26">
        <f t="shared" si="2"/>
        <v>167.92463609994982</v>
      </c>
      <c r="F26">
        <f t="shared" si="3"/>
        <v>17.075363900050178</v>
      </c>
      <c r="G26">
        <f t="shared" si="4"/>
        <v>291.56805231913683</v>
      </c>
    </row>
    <row r="27" spans="1:7" x14ac:dyDescent="0.25">
      <c r="A27">
        <v>22</v>
      </c>
      <c r="B27">
        <v>188</v>
      </c>
      <c r="C27">
        <f t="shared" si="0"/>
        <v>185.39229072815505</v>
      </c>
      <c r="D27">
        <f t="shared" si="1"/>
        <v>1.4393022760500096</v>
      </c>
      <c r="E27">
        <f t="shared" si="2"/>
        <v>180.35050997644197</v>
      </c>
      <c r="F27">
        <f t="shared" si="3"/>
        <v>7.6494900235580303</v>
      </c>
      <c r="G27">
        <f t="shared" si="4"/>
        <v>58.514697620513836</v>
      </c>
    </row>
    <row r="28" spans="1:7" x14ac:dyDescent="0.25">
      <c r="A28">
        <v>23</v>
      </c>
      <c r="B28">
        <v>200</v>
      </c>
      <c r="C28">
        <f t="shared" si="0"/>
        <v>195.51089328666251</v>
      </c>
      <c r="D28">
        <f t="shared" si="1"/>
        <v>1.9003218194240474</v>
      </c>
      <c r="E28">
        <f t="shared" si="2"/>
        <v>186.83159300420505</v>
      </c>
      <c r="F28">
        <f t="shared" si="3"/>
        <v>13.168406995794953</v>
      </c>
      <c r="G28">
        <f t="shared" si="4"/>
        <v>173.40694280690147</v>
      </c>
    </row>
    <row r="29" spans="1:7" x14ac:dyDescent="0.25">
      <c r="A29">
        <v>24</v>
      </c>
      <c r="B29">
        <v>229</v>
      </c>
      <c r="C29">
        <f t="shared" si="0"/>
        <v>218.23139098155738</v>
      </c>
      <c r="D29">
        <f t="shared" si="1"/>
        <v>3.006229860706723</v>
      </c>
      <c r="E29">
        <f t="shared" si="2"/>
        <v>197.41121510608656</v>
      </c>
      <c r="F29">
        <f t="shared" si="3"/>
        <v>31.588784893913441</v>
      </c>
      <c r="G29">
        <f t="shared" si="4"/>
        <v>997.85133107393403</v>
      </c>
    </row>
    <row r="30" spans="1:7" x14ac:dyDescent="0.25">
      <c r="A30">
        <v>25</v>
      </c>
      <c r="B30">
        <v>189</v>
      </c>
      <c r="C30">
        <f t="shared" si="0"/>
        <v>199.98979703401093</v>
      </c>
      <c r="D30">
        <f t="shared" si="1"/>
        <v>1.8776063875021147</v>
      </c>
      <c r="E30">
        <f t="shared" si="2"/>
        <v>221.23762084226411</v>
      </c>
      <c r="F30">
        <f t="shared" si="3"/>
        <v>-32.237620842264107</v>
      </c>
      <c r="G30">
        <f t="shared" si="4"/>
        <v>1039.2641975695813</v>
      </c>
    </row>
    <row r="31" spans="1:7" x14ac:dyDescent="0.25">
      <c r="A31">
        <v>26</v>
      </c>
      <c r="B31">
        <v>218</v>
      </c>
      <c r="C31">
        <f t="shared" si="0"/>
        <v>212.50040178533538</v>
      </c>
      <c r="D31">
        <f t="shared" si="1"/>
        <v>2.4424007707883093</v>
      </c>
      <c r="E31">
        <f t="shared" si="2"/>
        <v>201.86740342151305</v>
      </c>
      <c r="F31">
        <f t="shared" si="3"/>
        <v>16.132596578486954</v>
      </c>
      <c r="G31">
        <f t="shared" si="4"/>
        <v>260.26067236420897</v>
      </c>
    </row>
    <row r="32" spans="1:7" x14ac:dyDescent="0.25">
      <c r="A32">
        <v>27</v>
      </c>
      <c r="B32">
        <v>185</v>
      </c>
      <c r="C32">
        <f t="shared" si="0"/>
        <v>195.20749404341441</v>
      </c>
      <c r="D32">
        <f t="shared" si="1"/>
        <v>1.3941177729912944</v>
      </c>
      <c r="E32">
        <f t="shared" si="2"/>
        <v>214.9428025561237</v>
      </c>
      <c r="F32">
        <f t="shared" si="3"/>
        <v>-29.942802556123695</v>
      </c>
      <c r="G32">
        <f t="shared" si="4"/>
        <v>896.5714249150077</v>
      </c>
    </row>
    <row r="33" spans="1:7" x14ac:dyDescent="0.25">
      <c r="A33">
        <v>28</v>
      </c>
      <c r="B33">
        <v>199</v>
      </c>
      <c r="C33">
        <f t="shared" si="0"/>
        <v>198.18239005677754</v>
      </c>
      <c r="D33">
        <f t="shared" si="1"/>
        <v>1.4780841802862241</v>
      </c>
      <c r="E33">
        <f t="shared" si="2"/>
        <v>196.60161181640572</v>
      </c>
      <c r="F33">
        <f t="shared" si="3"/>
        <v>2.3983881835942782</v>
      </c>
      <c r="G33">
        <f t="shared" si="4"/>
        <v>5.7522658792046615</v>
      </c>
    </row>
    <row r="34" spans="1:7" x14ac:dyDescent="0.25">
      <c r="A34">
        <v>29</v>
      </c>
      <c r="B34">
        <v>210</v>
      </c>
      <c r="C34">
        <f t="shared" si="0"/>
        <v>206.47525820473618</v>
      </c>
      <c r="D34">
        <f t="shared" si="1"/>
        <v>1.8400659634628158</v>
      </c>
      <c r="E34">
        <f t="shared" si="2"/>
        <v>199.66047423706377</v>
      </c>
      <c r="F34">
        <f t="shared" si="3"/>
        <v>10.339525762936233</v>
      </c>
      <c r="G34">
        <f t="shared" si="4"/>
        <v>106.9057930024221</v>
      </c>
    </row>
    <row r="35" spans="1:7" x14ac:dyDescent="0.25">
      <c r="A35">
        <v>30</v>
      </c>
      <c r="B35">
        <v>193</v>
      </c>
      <c r="C35">
        <f t="shared" si="0"/>
        <v>198.22099025055624</v>
      </c>
      <c r="D35">
        <f t="shared" si="1"/>
        <v>1.3038838909537311</v>
      </c>
      <c r="E35">
        <f t="shared" si="2"/>
        <v>208.315324168199</v>
      </c>
      <c r="F35">
        <f t="shared" si="3"/>
        <v>-15.315324168198998</v>
      </c>
      <c r="G35">
        <f t="shared" si="4"/>
        <v>234.55915437702035</v>
      </c>
    </row>
    <row r="36" spans="1:7" x14ac:dyDescent="0.25">
      <c r="A36">
        <v>31</v>
      </c>
      <c r="B36">
        <v>211</v>
      </c>
      <c r="C36">
        <f t="shared" si="0"/>
        <v>207.08813241083831</v>
      </c>
      <c r="D36">
        <f t="shared" si="1"/>
        <v>1.7056224828069459</v>
      </c>
      <c r="E36">
        <f t="shared" si="2"/>
        <v>199.52487414150997</v>
      </c>
      <c r="F36">
        <f t="shared" si="3"/>
        <v>11.475125858490031</v>
      </c>
      <c r="G36">
        <f t="shared" si="4"/>
        <v>131.67851346818657</v>
      </c>
    </row>
    <row r="37" spans="1:7" x14ac:dyDescent="0.25">
      <c r="A37">
        <v>32</v>
      </c>
      <c r="B37">
        <v>208</v>
      </c>
      <c r="C37">
        <f t="shared" si="0"/>
        <v>208.2705908484561</v>
      </c>
      <c r="D37">
        <f t="shared" si="1"/>
        <v>1.677833508883517</v>
      </c>
      <c r="E37">
        <f t="shared" si="2"/>
        <v>208.79375489364526</v>
      </c>
      <c r="F37">
        <f t="shared" si="3"/>
        <v>-0.7937548936452572</v>
      </c>
      <c r="G37">
        <f t="shared" si="4"/>
        <v>0.63004683118579352</v>
      </c>
    </row>
    <row r="38" spans="1:7" x14ac:dyDescent="0.25">
      <c r="A38">
        <v>33</v>
      </c>
      <c r="B38">
        <v>216</v>
      </c>
      <c r="C38">
        <f t="shared" si="0"/>
        <v>213.93701934847462</v>
      </c>
      <c r="D38">
        <f t="shared" si="1"/>
        <v>1.8896962376375446</v>
      </c>
      <c r="E38">
        <f t="shared" si="2"/>
        <v>209.9484243573396</v>
      </c>
      <c r="F38">
        <f t="shared" si="3"/>
        <v>6.0515756426603957</v>
      </c>
      <c r="G38">
        <f t="shared" si="4"/>
        <v>36.621567758840584</v>
      </c>
    </row>
    <row r="39" spans="1:7" x14ac:dyDescent="0.25">
      <c r="A39">
        <v>34</v>
      </c>
      <c r="B39">
        <v>218</v>
      </c>
      <c r="C39">
        <f t="shared" si="0"/>
        <v>217.25912787662995</v>
      </c>
      <c r="D39">
        <f t="shared" si="1"/>
        <v>1.965781871111087</v>
      </c>
      <c r="E39">
        <f t="shared" si="2"/>
        <v>215.82671558611216</v>
      </c>
      <c r="F39">
        <f t="shared" si="3"/>
        <v>2.173284413887842</v>
      </c>
      <c r="G39">
        <f t="shared" si="4"/>
        <v>4.7231651436478206</v>
      </c>
    </row>
    <row r="40" spans="1:7" x14ac:dyDescent="0.25">
      <c r="A40">
        <v>35</v>
      </c>
      <c r="B40">
        <v>264</v>
      </c>
      <c r="C40">
        <f t="shared" si="0"/>
        <v>248.73618272081865</v>
      </c>
      <c r="D40">
        <f t="shared" si="1"/>
        <v>3.5333360687615238</v>
      </c>
      <c r="E40">
        <f t="shared" si="2"/>
        <v>219.22490974774104</v>
      </c>
      <c r="F40">
        <f t="shared" si="3"/>
        <v>44.775090252258963</v>
      </c>
      <c r="G40">
        <f t="shared" si="4"/>
        <v>2004.8087070979357</v>
      </c>
    </row>
    <row r="41" spans="1:7" x14ac:dyDescent="0.25">
      <c r="A41">
        <v>36</v>
      </c>
      <c r="B41">
        <v>304</v>
      </c>
      <c r="C41">
        <f t="shared" si="0"/>
        <v>286.36509165003559</v>
      </c>
      <c r="D41">
        <f t="shared" si="1"/>
        <v>5.3443951310886968</v>
      </c>
      <c r="E41">
        <f t="shared" si="2"/>
        <v>252.26951878958016</v>
      </c>
      <c r="F41">
        <f t="shared" si="3"/>
        <v>51.730481210419839</v>
      </c>
      <c r="G41">
        <f t="shared" si="4"/>
        <v>2676.0426862616</v>
      </c>
    </row>
    <row r="42" spans="1:7" x14ac:dyDescent="0.25">
      <c r="A42">
        <v>37</v>
      </c>
      <c r="B42">
        <f>C$41+(A42-A$41)*D$41</f>
        <v>291.70948678112427</v>
      </c>
      <c r="G42">
        <f t="shared" si="4"/>
        <v>0</v>
      </c>
    </row>
    <row r="43" spans="1:7" x14ac:dyDescent="0.25">
      <c r="A43">
        <v>38</v>
      </c>
      <c r="B43">
        <f t="shared" ref="B43:B53" si="5">C$41+(A43-A$41)*D$41</f>
        <v>297.053881912213</v>
      </c>
      <c r="G43">
        <f t="shared" si="4"/>
        <v>0</v>
      </c>
    </row>
    <row r="44" spans="1:7" x14ac:dyDescent="0.25">
      <c r="A44">
        <v>39</v>
      </c>
      <c r="B44">
        <f t="shared" si="5"/>
        <v>302.39827704330168</v>
      </c>
      <c r="G44">
        <f t="shared" si="4"/>
        <v>0</v>
      </c>
    </row>
    <row r="45" spans="1:7" x14ac:dyDescent="0.25">
      <c r="A45">
        <v>40</v>
      </c>
      <c r="B45">
        <f t="shared" si="5"/>
        <v>307.74267217439041</v>
      </c>
      <c r="G45">
        <f t="shared" si="4"/>
        <v>0</v>
      </c>
    </row>
    <row r="46" spans="1:7" x14ac:dyDescent="0.25">
      <c r="A46">
        <v>41</v>
      </c>
      <c r="B46">
        <f t="shared" si="5"/>
        <v>313.08706730547908</v>
      </c>
      <c r="G46">
        <f t="shared" si="4"/>
        <v>0</v>
      </c>
    </row>
    <row r="47" spans="1:7" x14ac:dyDescent="0.25">
      <c r="A47">
        <v>42</v>
      </c>
      <c r="B47">
        <f t="shared" si="5"/>
        <v>318.43146243656776</v>
      </c>
      <c r="G47">
        <f t="shared" si="4"/>
        <v>0</v>
      </c>
    </row>
    <row r="48" spans="1:7" x14ac:dyDescent="0.25">
      <c r="A48">
        <v>43</v>
      </c>
      <c r="B48">
        <f t="shared" si="5"/>
        <v>323.77585756765649</v>
      </c>
      <c r="G48">
        <f t="shared" si="4"/>
        <v>0</v>
      </c>
    </row>
    <row r="49" spans="1:7" x14ac:dyDescent="0.25">
      <c r="A49">
        <v>44</v>
      </c>
      <c r="B49">
        <f t="shared" si="5"/>
        <v>329.12025269874516</v>
      </c>
      <c r="G49">
        <f t="shared" si="4"/>
        <v>0</v>
      </c>
    </row>
    <row r="50" spans="1:7" x14ac:dyDescent="0.25">
      <c r="A50">
        <v>45</v>
      </c>
      <c r="B50">
        <f t="shared" si="5"/>
        <v>334.46464782983389</v>
      </c>
      <c r="G50">
        <f t="shared" si="4"/>
        <v>0</v>
      </c>
    </row>
    <row r="51" spans="1:7" x14ac:dyDescent="0.25">
      <c r="A51">
        <v>46</v>
      </c>
      <c r="B51">
        <f t="shared" si="5"/>
        <v>339.80904296092257</v>
      </c>
      <c r="G51">
        <f t="shared" si="4"/>
        <v>0</v>
      </c>
    </row>
    <row r="52" spans="1:7" x14ac:dyDescent="0.25">
      <c r="A52">
        <v>47</v>
      </c>
      <c r="B52">
        <f t="shared" si="5"/>
        <v>345.15343809201124</v>
      </c>
      <c r="G52">
        <f t="shared" si="4"/>
        <v>0</v>
      </c>
    </row>
    <row r="53" spans="1:7" x14ac:dyDescent="0.25">
      <c r="A53">
        <v>48</v>
      </c>
      <c r="B53">
        <f t="shared" si="5"/>
        <v>350.49783322309997</v>
      </c>
      <c r="G53">
        <f t="shared" si="4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5C61-1EF7-4EEC-A93F-006D16C7702F}">
  <dimension ref="A1:O42"/>
  <sheetViews>
    <sheetView tabSelected="1" topLeftCell="I1" zoomScaleNormal="100" workbookViewId="0">
      <pane ySplit="1" topLeftCell="A2" activePane="bottomLeft" state="frozen"/>
      <selection pane="bottomLeft" activeCell="S22" sqref="S22"/>
    </sheetView>
  </sheetViews>
  <sheetFormatPr defaultRowHeight="15.75" x14ac:dyDescent="0.25"/>
  <cols>
    <col min="2" max="2" width="12.75" bestFit="1" customWidth="1"/>
    <col min="3" max="3" width="19" bestFit="1" customWidth="1"/>
  </cols>
  <sheetData>
    <row r="1" spans="1:15" x14ac:dyDescent="0.25">
      <c r="A1" t="s">
        <v>1</v>
      </c>
      <c r="B1" t="s">
        <v>20</v>
      </c>
      <c r="C1" t="s">
        <v>21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25">
      <c r="A2">
        <v>1</v>
      </c>
      <c r="B2">
        <v>8.2830999999999904</v>
      </c>
      <c r="C2">
        <f>B2-B$38</f>
        <v>4.7066951917852098</v>
      </c>
    </row>
    <row r="3" spans="1:15" x14ac:dyDescent="0.25">
      <c r="A3">
        <v>2</v>
      </c>
      <c r="B3">
        <v>7.6968194429196046</v>
      </c>
      <c r="C3">
        <f t="shared" ref="C3:C37" si="0">B3-B$38</f>
        <v>4.1204146347048241</v>
      </c>
      <c r="D3">
        <f>C2</f>
        <v>4.7066951917852098</v>
      </c>
      <c r="E3">
        <f t="shared" ref="E3:O3" si="1">D2</f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</row>
    <row r="4" spans="1:15" x14ac:dyDescent="0.25">
      <c r="A4">
        <v>3</v>
      </c>
      <c r="B4">
        <v>-22.772505371514626</v>
      </c>
      <c r="C4">
        <f t="shared" si="0"/>
        <v>-26.348910179729408</v>
      </c>
      <c r="D4">
        <f t="shared" ref="D4:O37" si="2">C3</f>
        <v>4.1204146347048241</v>
      </c>
      <c r="E4">
        <f t="shared" si="2"/>
        <v>4.7066951917852098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</row>
    <row r="5" spans="1:15" x14ac:dyDescent="0.25">
      <c r="A5">
        <v>4</v>
      </c>
      <c r="B5">
        <v>-12.362236353235062</v>
      </c>
      <c r="C5">
        <f t="shared" si="0"/>
        <v>-15.938641161449842</v>
      </c>
      <c r="D5">
        <f t="shared" si="2"/>
        <v>-26.348910179729408</v>
      </c>
      <c r="E5">
        <f t="shared" si="2"/>
        <v>4.1204146347048241</v>
      </c>
      <c r="F5">
        <f t="shared" si="2"/>
        <v>4.7066951917852098</v>
      </c>
      <c r="G5">
        <f t="shared" si="2"/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</row>
    <row r="6" spans="1:15" x14ac:dyDescent="0.25">
      <c r="A6">
        <v>5</v>
      </c>
      <c r="B6">
        <v>16.619417700516607</v>
      </c>
      <c r="C6">
        <f t="shared" si="0"/>
        <v>13.043012892301826</v>
      </c>
      <c r="D6">
        <f t="shared" si="2"/>
        <v>-15.938641161449842</v>
      </c>
      <c r="E6">
        <f t="shared" si="2"/>
        <v>-26.348910179729408</v>
      </c>
      <c r="F6">
        <f t="shared" si="2"/>
        <v>4.1204146347048241</v>
      </c>
      <c r="G6">
        <f t="shared" si="2"/>
        <v>4.7066951917852098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</row>
    <row r="7" spans="1:15" x14ac:dyDescent="0.25">
      <c r="A7">
        <v>6</v>
      </c>
      <c r="B7">
        <v>0.91741870063643205</v>
      </c>
      <c r="C7">
        <f t="shared" si="0"/>
        <v>-2.6589861075783485</v>
      </c>
      <c r="D7">
        <f t="shared" si="2"/>
        <v>13.043012892301826</v>
      </c>
      <c r="E7">
        <f t="shared" si="2"/>
        <v>-15.938641161449842</v>
      </c>
      <c r="F7">
        <f t="shared" si="2"/>
        <v>-26.348910179729408</v>
      </c>
      <c r="G7">
        <f t="shared" si="2"/>
        <v>4.1204146347048241</v>
      </c>
      <c r="H7">
        <f t="shared" si="2"/>
        <v>4.7066951917852098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</row>
    <row r="8" spans="1:15" x14ac:dyDescent="0.25">
      <c r="A8">
        <v>7</v>
      </c>
      <c r="B8">
        <v>-8.4675072889896796</v>
      </c>
      <c r="C8">
        <f t="shared" si="0"/>
        <v>-12.04391209720446</v>
      </c>
      <c r="D8">
        <f t="shared" si="2"/>
        <v>-2.6589861075783485</v>
      </c>
      <c r="E8">
        <f t="shared" si="2"/>
        <v>13.043012892301826</v>
      </c>
      <c r="F8">
        <f t="shared" si="2"/>
        <v>-15.938641161449842</v>
      </c>
      <c r="G8">
        <f t="shared" si="2"/>
        <v>-26.348910179729408</v>
      </c>
      <c r="H8">
        <f t="shared" si="2"/>
        <v>4.1204146347048241</v>
      </c>
      <c r="I8">
        <f t="shared" si="2"/>
        <v>4.7066951917852098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</row>
    <row r="9" spans="1:15" x14ac:dyDescent="0.25">
      <c r="A9">
        <v>8</v>
      </c>
      <c r="B9">
        <v>-5.3703829316187637</v>
      </c>
      <c r="C9">
        <f t="shared" si="0"/>
        <v>-8.9467877398335443</v>
      </c>
      <c r="D9">
        <f t="shared" si="2"/>
        <v>-12.04391209720446</v>
      </c>
      <c r="E9">
        <f t="shared" si="2"/>
        <v>-2.6589861075783485</v>
      </c>
      <c r="F9">
        <f t="shared" si="2"/>
        <v>13.043012892301826</v>
      </c>
      <c r="G9">
        <f t="shared" si="2"/>
        <v>-15.938641161449842</v>
      </c>
      <c r="H9">
        <f t="shared" si="2"/>
        <v>-26.348910179729408</v>
      </c>
      <c r="I9">
        <f t="shared" si="2"/>
        <v>4.1204146347048241</v>
      </c>
      <c r="J9">
        <f t="shared" si="2"/>
        <v>4.7066951917852098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</row>
    <row r="10" spans="1:15" x14ac:dyDescent="0.25">
      <c r="A10">
        <v>9</v>
      </c>
      <c r="B10">
        <v>6.8734405040347326</v>
      </c>
      <c r="C10">
        <f t="shared" si="0"/>
        <v>3.297035695819952</v>
      </c>
      <c r="D10">
        <f t="shared" si="2"/>
        <v>-8.9467877398335443</v>
      </c>
      <c r="E10">
        <f t="shared" si="2"/>
        <v>-12.04391209720446</v>
      </c>
      <c r="F10">
        <f t="shared" si="2"/>
        <v>-2.6589861075783485</v>
      </c>
      <c r="G10">
        <f t="shared" si="2"/>
        <v>13.043012892301826</v>
      </c>
      <c r="H10">
        <f t="shared" si="2"/>
        <v>-15.938641161449842</v>
      </c>
      <c r="I10">
        <f t="shared" si="2"/>
        <v>-26.348910179729408</v>
      </c>
      <c r="J10">
        <f t="shared" si="2"/>
        <v>4.1204146347048241</v>
      </c>
      <c r="K10">
        <f t="shared" si="2"/>
        <v>4.7066951917852098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</row>
    <row r="11" spans="1:15" x14ac:dyDescent="0.25">
      <c r="A11">
        <v>10</v>
      </c>
      <c r="B11">
        <v>11.806721089596209</v>
      </c>
      <c r="C11">
        <f t="shared" si="0"/>
        <v>8.2303162813814286</v>
      </c>
      <c r="D11">
        <f t="shared" si="2"/>
        <v>3.297035695819952</v>
      </c>
      <c r="E11">
        <f t="shared" si="2"/>
        <v>-8.9467877398335443</v>
      </c>
      <c r="F11">
        <f t="shared" si="2"/>
        <v>-12.04391209720446</v>
      </c>
      <c r="G11">
        <f t="shared" si="2"/>
        <v>-2.6589861075783485</v>
      </c>
      <c r="H11">
        <f t="shared" si="2"/>
        <v>13.043012892301826</v>
      </c>
      <c r="I11">
        <f t="shared" si="2"/>
        <v>-15.938641161449842</v>
      </c>
      <c r="J11">
        <f t="shared" si="2"/>
        <v>-26.348910179729408</v>
      </c>
      <c r="K11">
        <f t="shared" si="2"/>
        <v>4.1204146347048241</v>
      </c>
      <c r="L11">
        <f t="shared" si="2"/>
        <v>4.7066951917852098</v>
      </c>
      <c r="M11">
        <f t="shared" si="2"/>
        <v>0</v>
      </c>
      <c r="N11">
        <f t="shared" si="2"/>
        <v>0</v>
      </c>
      <c r="O11">
        <f t="shared" si="2"/>
        <v>0</v>
      </c>
    </row>
    <row r="12" spans="1:15" x14ac:dyDescent="0.25">
      <c r="A12">
        <v>11</v>
      </c>
      <c r="B12">
        <v>7.0751276504873601</v>
      </c>
      <c r="C12">
        <f t="shared" si="0"/>
        <v>3.4987228422725796</v>
      </c>
      <c r="D12">
        <f t="shared" si="2"/>
        <v>8.2303162813814286</v>
      </c>
      <c r="E12">
        <f t="shared" si="2"/>
        <v>3.297035695819952</v>
      </c>
      <c r="F12">
        <f t="shared" si="2"/>
        <v>-8.9467877398335443</v>
      </c>
      <c r="G12">
        <f t="shared" si="2"/>
        <v>-12.04391209720446</v>
      </c>
      <c r="H12">
        <f t="shared" si="2"/>
        <v>-2.6589861075783485</v>
      </c>
      <c r="I12">
        <f t="shared" si="2"/>
        <v>13.043012892301826</v>
      </c>
      <c r="J12">
        <f t="shared" si="2"/>
        <v>-15.938641161449842</v>
      </c>
      <c r="K12">
        <f t="shared" si="2"/>
        <v>-26.348910179729408</v>
      </c>
      <c r="L12">
        <f t="shared" si="2"/>
        <v>4.1204146347048241</v>
      </c>
      <c r="M12">
        <f t="shared" si="2"/>
        <v>4.7066951917852098</v>
      </c>
      <c r="N12">
        <f t="shared" si="2"/>
        <v>0</v>
      </c>
      <c r="O12">
        <f t="shared" si="2"/>
        <v>0</v>
      </c>
    </row>
    <row r="13" spans="1:15" x14ac:dyDescent="0.25">
      <c r="A13">
        <v>12</v>
      </c>
      <c r="B13">
        <v>31.214431820015818</v>
      </c>
      <c r="C13">
        <f t="shared" si="0"/>
        <v>27.638027011801036</v>
      </c>
      <c r="D13">
        <f t="shared" si="2"/>
        <v>3.4987228422725796</v>
      </c>
      <c r="E13">
        <f t="shared" si="2"/>
        <v>8.2303162813814286</v>
      </c>
      <c r="F13">
        <f t="shared" si="2"/>
        <v>3.297035695819952</v>
      </c>
      <c r="G13">
        <f t="shared" si="2"/>
        <v>-8.9467877398335443</v>
      </c>
      <c r="H13">
        <f t="shared" si="2"/>
        <v>-12.04391209720446</v>
      </c>
      <c r="I13">
        <f t="shared" si="2"/>
        <v>-2.6589861075783485</v>
      </c>
      <c r="J13">
        <f t="shared" si="2"/>
        <v>13.043012892301826</v>
      </c>
      <c r="K13">
        <f t="shared" si="2"/>
        <v>-15.938641161449842</v>
      </c>
      <c r="L13">
        <f t="shared" si="2"/>
        <v>-26.348910179729408</v>
      </c>
      <c r="M13">
        <f t="shared" si="2"/>
        <v>4.1204146347048241</v>
      </c>
      <c r="N13">
        <f t="shared" si="2"/>
        <v>4.7066951917852098</v>
      </c>
      <c r="O13">
        <f t="shared" si="2"/>
        <v>0</v>
      </c>
    </row>
    <row r="14" spans="1:15" x14ac:dyDescent="0.25">
      <c r="A14">
        <v>13</v>
      </c>
      <c r="B14">
        <v>-25.649287434075404</v>
      </c>
      <c r="C14">
        <f t="shared" si="0"/>
        <v>-29.225692242290187</v>
      </c>
      <c r="D14">
        <f t="shared" si="2"/>
        <v>27.638027011801036</v>
      </c>
      <c r="E14">
        <f t="shared" si="2"/>
        <v>3.4987228422725796</v>
      </c>
      <c r="F14">
        <f t="shared" si="2"/>
        <v>8.2303162813814286</v>
      </c>
      <c r="G14">
        <f t="shared" si="2"/>
        <v>3.297035695819952</v>
      </c>
      <c r="H14">
        <f t="shared" si="2"/>
        <v>-8.9467877398335443</v>
      </c>
      <c r="I14">
        <f t="shared" si="2"/>
        <v>-12.04391209720446</v>
      </c>
      <c r="J14">
        <f t="shared" si="2"/>
        <v>-2.6589861075783485</v>
      </c>
      <c r="K14">
        <f t="shared" si="2"/>
        <v>13.043012892301826</v>
      </c>
      <c r="L14">
        <f t="shared" si="2"/>
        <v>-15.938641161449842</v>
      </c>
      <c r="M14">
        <f t="shared" si="2"/>
        <v>-26.348910179729408</v>
      </c>
      <c r="N14">
        <f t="shared" si="2"/>
        <v>4.1204146347048241</v>
      </c>
      <c r="O14">
        <f t="shared" si="2"/>
        <v>4.7066951917852098</v>
      </c>
    </row>
    <row r="15" spans="1:15" x14ac:dyDescent="0.25">
      <c r="A15">
        <v>14</v>
      </c>
      <c r="B15">
        <v>-13.136146258069061</v>
      </c>
      <c r="C15">
        <f t="shared" si="0"/>
        <v>-16.712551066283844</v>
      </c>
      <c r="D15">
        <f t="shared" si="2"/>
        <v>-29.225692242290187</v>
      </c>
      <c r="E15">
        <f t="shared" si="2"/>
        <v>27.638027011801036</v>
      </c>
      <c r="F15">
        <f t="shared" si="2"/>
        <v>3.4987228422725796</v>
      </c>
      <c r="G15">
        <f t="shared" si="2"/>
        <v>8.2303162813814286</v>
      </c>
      <c r="H15">
        <f t="shared" si="2"/>
        <v>3.297035695819952</v>
      </c>
      <c r="I15">
        <f t="shared" si="2"/>
        <v>-8.9467877398335443</v>
      </c>
      <c r="J15">
        <f t="shared" si="2"/>
        <v>-12.04391209720446</v>
      </c>
      <c r="K15">
        <f t="shared" si="2"/>
        <v>-2.6589861075783485</v>
      </c>
      <c r="L15">
        <f t="shared" si="2"/>
        <v>13.043012892301826</v>
      </c>
      <c r="M15">
        <f t="shared" si="2"/>
        <v>-15.938641161449842</v>
      </c>
      <c r="N15">
        <f t="shared" si="2"/>
        <v>-26.348910179729408</v>
      </c>
      <c r="O15">
        <f t="shared" si="2"/>
        <v>4.1204146347048241</v>
      </c>
    </row>
    <row r="16" spans="1:15" x14ac:dyDescent="0.25">
      <c r="A16">
        <v>15</v>
      </c>
      <c r="B16">
        <v>-9.4105293913052321</v>
      </c>
      <c r="C16">
        <f t="shared" si="0"/>
        <v>-12.986934199520013</v>
      </c>
      <c r="D16">
        <f t="shared" si="2"/>
        <v>-16.712551066283844</v>
      </c>
      <c r="E16">
        <f t="shared" si="2"/>
        <v>-29.225692242290187</v>
      </c>
      <c r="F16">
        <f t="shared" si="2"/>
        <v>27.638027011801036</v>
      </c>
      <c r="G16">
        <f t="shared" si="2"/>
        <v>3.4987228422725796</v>
      </c>
      <c r="H16">
        <f t="shared" si="2"/>
        <v>8.2303162813814286</v>
      </c>
      <c r="I16">
        <f t="shared" si="2"/>
        <v>3.297035695819952</v>
      </c>
      <c r="J16">
        <f t="shared" si="2"/>
        <v>-8.9467877398335443</v>
      </c>
      <c r="K16">
        <f t="shared" si="2"/>
        <v>-12.04391209720446</v>
      </c>
      <c r="L16">
        <f t="shared" si="2"/>
        <v>-2.6589861075783485</v>
      </c>
      <c r="M16">
        <f t="shared" si="2"/>
        <v>13.043012892301826</v>
      </c>
      <c r="N16">
        <f t="shared" si="2"/>
        <v>-15.938641161449842</v>
      </c>
      <c r="O16">
        <f t="shared" si="2"/>
        <v>-26.348910179729408</v>
      </c>
    </row>
    <row r="17" spans="1:15" x14ac:dyDescent="0.25">
      <c r="A17">
        <v>16</v>
      </c>
      <c r="B17">
        <v>-18.811009445003009</v>
      </c>
      <c r="C17">
        <f t="shared" si="0"/>
        <v>-22.387414253217791</v>
      </c>
      <c r="D17">
        <f t="shared" si="2"/>
        <v>-12.986934199520013</v>
      </c>
      <c r="E17">
        <f t="shared" si="2"/>
        <v>-16.712551066283844</v>
      </c>
      <c r="F17">
        <f t="shared" si="2"/>
        <v>-29.225692242290187</v>
      </c>
      <c r="G17">
        <f t="shared" si="2"/>
        <v>27.638027011801036</v>
      </c>
      <c r="H17">
        <f t="shared" si="2"/>
        <v>3.4987228422725796</v>
      </c>
      <c r="I17">
        <f t="shared" si="2"/>
        <v>8.2303162813814286</v>
      </c>
      <c r="J17">
        <f t="shared" si="2"/>
        <v>3.297035695819952</v>
      </c>
      <c r="K17">
        <f t="shared" si="2"/>
        <v>-8.9467877398335443</v>
      </c>
      <c r="L17">
        <f t="shared" si="2"/>
        <v>-12.04391209720446</v>
      </c>
      <c r="M17">
        <f t="shared" si="2"/>
        <v>-2.6589861075783485</v>
      </c>
      <c r="N17">
        <f t="shared" si="2"/>
        <v>13.043012892301826</v>
      </c>
      <c r="O17">
        <f t="shared" si="2"/>
        <v>-15.938641161449842</v>
      </c>
    </row>
    <row r="18" spans="1:15" x14ac:dyDescent="0.25">
      <c r="A18">
        <v>17</v>
      </c>
      <c r="B18">
        <v>34.642933530512892</v>
      </c>
      <c r="C18">
        <f t="shared" si="0"/>
        <v>31.066528722298109</v>
      </c>
      <c r="D18">
        <f t="shared" si="2"/>
        <v>-22.387414253217791</v>
      </c>
      <c r="E18">
        <f t="shared" si="2"/>
        <v>-12.986934199520013</v>
      </c>
      <c r="F18">
        <f t="shared" si="2"/>
        <v>-16.712551066283844</v>
      </c>
      <c r="G18">
        <f t="shared" si="2"/>
        <v>-29.225692242290187</v>
      </c>
      <c r="H18">
        <f t="shared" si="2"/>
        <v>27.638027011801036</v>
      </c>
      <c r="I18">
        <f t="shared" si="2"/>
        <v>3.4987228422725796</v>
      </c>
      <c r="J18">
        <f t="shared" si="2"/>
        <v>8.2303162813814286</v>
      </c>
      <c r="K18">
        <f t="shared" si="2"/>
        <v>3.297035695819952</v>
      </c>
      <c r="L18">
        <f t="shared" si="2"/>
        <v>-8.9467877398335443</v>
      </c>
      <c r="M18">
        <f t="shared" si="2"/>
        <v>-12.04391209720446</v>
      </c>
      <c r="N18">
        <f t="shared" si="2"/>
        <v>-2.6589861075783485</v>
      </c>
      <c r="O18">
        <f t="shared" si="2"/>
        <v>13.043012892301826</v>
      </c>
    </row>
    <row r="19" spans="1:15" x14ac:dyDescent="0.25">
      <c r="A19">
        <v>18</v>
      </c>
      <c r="B19">
        <v>-16.347462730788948</v>
      </c>
      <c r="C19">
        <f t="shared" si="0"/>
        <v>-19.92386753900373</v>
      </c>
      <c r="D19">
        <f t="shared" si="2"/>
        <v>31.066528722298109</v>
      </c>
      <c r="E19">
        <f t="shared" si="2"/>
        <v>-22.387414253217791</v>
      </c>
      <c r="F19">
        <f t="shared" si="2"/>
        <v>-12.986934199520013</v>
      </c>
      <c r="G19">
        <f t="shared" si="2"/>
        <v>-16.712551066283844</v>
      </c>
      <c r="H19">
        <f t="shared" si="2"/>
        <v>-29.225692242290187</v>
      </c>
      <c r="I19">
        <f t="shared" si="2"/>
        <v>27.638027011801036</v>
      </c>
      <c r="J19">
        <f t="shared" si="2"/>
        <v>3.4987228422725796</v>
      </c>
      <c r="K19">
        <f t="shared" si="2"/>
        <v>8.2303162813814286</v>
      </c>
      <c r="L19">
        <f t="shared" si="2"/>
        <v>3.297035695819952</v>
      </c>
      <c r="M19">
        <f t="shared" si="2"/>
        <v>-8.9467877398335443</v>
      </c>
      <c r="N19">
        <f t="shared" si="2"/>
        <v>-12.04391209720446</v>
      </c>
      <c r="O19">
        <f t="shared" si="2"/>
        <v>-2.6589861075783485</v>
      </c>
    </row>
    <row r="20" spans="1:15" x14ac:dyDescent="0.25">
      <c r="A20">
        <v>19</v>
      </c>
      <c r="B20">
        <v>-5.1577595601293353</v>
      </c>
      <c r="C20">
        <f t="shared" si="0"/>
        <v>-8.7341643683441159</v>
      </c>
      <c r="D20">
        <f t="shared" si="2"/>
        <v>-19.92386753900373</v>
      </c>
      <c r="E20">
        <f t="shared" si="2"/>
        <v>31.066528722298109</v>
      </c>
      <c r="F20">
        <f t="shared" si="2"/>
        <v>-22.387414253217791</v>
      </c>
      <c r="G20">
        <f t="shared" si="2"/>
        <v>-12.986934199520013</v>
      </c>
      <c r="H20">
        <f t="shared" si="2"/>
        <v>-16.712551066283844</v>
      </c>
      <c r="I20">
        <f t="shared" si="2"/>
        <v>-29.225692242290187</v>
      </c>
      <c r="J20">
        <f t="shared" si="2"/>
        <v>27.638027011801036</v>
      </c>
      <c r="K20">
        <f t="shared" si="2"/>
        <v>3.4987228422725796</v>
      </c>
      <c r="L20">
        <f t="shared" si="2"/>
        <v>8.2303162813814286</v>
      </c>
      <c r="M20">
        <f t="shared" si="2"/>
        <v>3.297035695819952</v>
      </c>
      <c r="N20">
        <f t="shared" si="2"/>
        <v>-8.9467877398335443</v>
      </c>
      <c r="O20">
        <f t="shared" si="2"/>
        <v>-12.04391209720446</v>
      </c>
    </row>
    <row r="21" spans="1:15" x14ac:dyDescent="0.25">
      <c r="A21">
        <v>20</v>
      </c>
      <c r="B21">
        <v>4.8373781659225017</v>
      </c>
      <c r="C21">
        <f t="shared" si="0"/>
        <v>1.2609733577077211</v>
      </c>
      <c r="D21">
        <f t="shared" si="2"/>
        <v>-8.7341643683441159</v>
      </c>
      <c r="E21">
        <f t="shared" si="2"/>
        <v>-19.92386753900373</v>
      </c>
      <c r="F21">
        <f t="shared" si="2"/>
        <v>31.066528722298109</v>
      </c>
      <c r="G21">
        <f t="shared" si="2"/>
        <v>-22.387414253217791</v>
      </c>
      <c r="H21">
        <f t="shared" si="2"/>
        <v>-12.986934199520013</v>
      </c>
      <c r="I21">
        <f t="shared" si="2"/>
        <v>-16.712551066283844</v>
      </c>
      <c r="J21">
        <f t="shared" si="2"/>
        <v>-29.225692242290187</v>
      </c>
      <c r="K21">
        <f t="shared" si="2"/>
        <v>27.638027011801036</v>
      </c>
      <c r="L21">
        <f t="shared" si="2"/>
        <v>3.4987228422725796</v>
      </c>
      <c r="M21">
        <f t="shared" si="2"/>
        <v>8.2303162813814286</v>
      </c>
      <c r="N21">
        <f t="shared" si="2"/>
        <v>3.297035695819952</v>
      </c>
      <c r="O21">
        <f t="shared" si="2"/>
        <v>-8.9467877398335443</v>
      </c>
    </row>
    <row r="22" spans="1:15" x14ac:dyDescent="0.25">
      <c r="A22">
        <v>21</v>
      </c>
      <c r="B22">
        <v>17.075363900050178</v>
      </c>
      <c r="C22">
        <f t="shared" si="0"/>
        <v>13.498959091835397</v>
      </c>
      <c r="D22">
        <f t="shared" si="2"/>
        <v>1.2609733577077211</v>
      </c>
      <c r="E22">
        <f t="shared" si="2"/>
        <v>-8.7341643683441159</v>
      </c>
      <c r="F22">
        <f t="shared" si="2"/>
        <v>-19.92386753900373</v>
      </c>
      <c r="G22">
        <f t="shared" si="2"/>
        <v>31.066528722298109</v>
      </c>
      <c r="H22">
        <f t="shared" si="2"/>
        <v>-22.387414253217791</v>
      </c>
      <c r="I22">
        <f t="shared" si="2"/>
        <v>-12.986934199520013</v>
      </c>
      <c r="J22">
        <f t="shared" si="2"/>
        <v>-16.712551066283844</v>
      </c>
      <c r="K22">
        <f t="shared" si="2"/>
        <v>-29.225692242290187</v>
      </c>
      <c r="L22">
        <f t="shared" si="2"/>
        <v>27.638027011801036</v>
      </c>
      <c r="M22">
        <f t="shared" si="2"/>
        <v>3.4987228422725796</v>
      </c>
      <c r="N22">
        <f t="shared" si="2"/>
        <v>8.2303162813814286</v>
      </c>
      <c r="O22">
        <f t="shared" si="2"/>
        <v>3.297035695819952</v>
      </c>
    </row>
    <row r="23" spans="1:15" x14ac:dyDescent="0.25">
      <c r="A23">
        <v>22</v>
      </c>
      <c r="B23">
        <v>7.6494900235580303</v>
      </c>
      <c r="C23">
        <f t="shared" si="0"/>
        <v>4.0730852153432497</v>
      </c>
      <c r="D23">
        <f t="shared" si="2"/>
        <v>13.498959091835397</v>
      </c>
      <c r="E23">
        <f t="shared" si="2"/>
        <v>1.2609733577077211</v>
      </c>
      <c r="F23">
        <f t="shared" si="2"/>
        <v>-8.7341643683441159</v>
      </c>
      <c r="G23">
        <f t="shared" si="2"/>
        <v>-19.92386753900373</v>
      </c>
      <c r="H23">
        <f t="shared" si="2"/>
        <v>31.066528722298109</v>
      </c>
      <c r="I23">
        <f t="shared" si="2"/>
        <v>-22.387414253217791</v>
      </c>
      <c r="J23">
        <f t="shared" si="2"/>
        <v>-12.986934199520013</v>
      </c>
      <c r="K23">
        <f t="shared" si="2"/>
        <v>-16.712551066283844</v>
      </c>
      <c r="L23">
        <f t="shared" si="2"/>
        <v>-29.225692242290187</v>
      </c>
      <c r="M23">
        <f t="shared" si="2"/>
        <v>27.638027011801036</v>
      </c>
      <c r="N23">
        <f t="shared" si="2"/>
        <v>3.4987228422725796</v>
      </c>
      <c r="O23">
        <f t="shared" si="2"/>
        <v>8.2303162813814286</v>
      </c>
    </row>
    <row r="24" spans="1:15" x14ac:dyDescent="0.25">
      <c r="A24">
        <v>23</v>
      </c>
      <c r="B24">
        <v>13.168406995794953</v>
      </c>
      <c r="C24">
        <f t="shared" si="0"/>
        <v>9.5920021875801726</v>
      </c>
      <c r="D24">
        <f t="shared" si="2"/>
        <v>4.0730852153432497</v>
      </c>
      <c r="E24">
        <f t="shared" si="2"/>
        <v>13.498959091835397</v>
      </c>
      <c r="F24">
        <f t="shared" ref="E24:O37" si="3">E23</f>
        <v>1.2609733577077211</v>
      </c>
      <c r="G24">
        <f t="shared" si="3"/>
        <v>-8.7341643683441159</v>
      </c>
      <c r="H24">
        <f t="shared" si="3"/>
        <v>-19.92386753900373</v>
      </c>
      <c r="I24">
        <f t="shared" si="3"/>
        <v>31.066528722298109</v>
      </c>
      <c r="J24">
        <f t="shared" si="3"/>
        <v>-22.387414253217791</v>
      </c>
      <c r="K24">
        <f t="shared" si="3"/>
        <v>-12.986934199520013</v>
      </c>
      <c r="L24">
        <f t="shared" si="3"/>
        <v>-16.712551066283844</v>
      </c>
      <c r="M24">
        <f t="shared" si="3"/>
        <v>-29.225692242290187</v>
      </c>
      <c r="N24">
        <f t="shared" si="3"/>
        <v>27.638027011801036</v>
      </c>
      <c r="O24">
        <f t="shared" si="3"/>
        <v>3.4987228422725796</v>
      </c>
    </row>
    <row r="25" spans="1:15" x14ac:dyDescent="0.25">
      <c r="A25">
        <v>24</v>
      </c>
      <c r="B25">
        <v>31.588784893913441</v>
      </c>
      <c r="C25">
        <f t="shared" si="0"/>
        <v>28.012380085698659</v>
      </c>
      <c r="D25">
        <f t="shared" si="2"/>
        <v>9.5920021875801726</v>
      </c>
      <c r="E25">
        <f t="shared" si="3"/>
        <v>4.0730852153432497</v>
      </c>
      <c r="F25">
        <f t="shared" si="3"/>
        <v>13.498959091835397</v>
      </c>
      <c r="G25">
        <f t="shared" si="3"/>
        <v>1.2609733577077211</v>
      </c>
      <c r="H25">
        <f t="shared" si="3"/>
        <v>-8.7341643683441159</v>
      </c>
      <c r="I25">
        <f t="shared" si="3"/>
        <v>-19.92386753900373</v>
      </c>
      <c r="J25">
        <f t="shared" si="3"/>
        <v>31.066528722298109</v>
      </c>
      <c r="K25">
        <f t="shared" si="3"/>
        <v>-22.387414253217791</v>
      </c>
      <c r="L25">
        <f t="shared" si="3"/>
        <v>-12.986934199520013</v>
      </c>
      <c r="M25">
        <f t="shared" si="3"/>
        <v>-16.712551066283844</v>
      </c>
      <c r="N25">
        <f t="shared" si="3"/>
        <v>-29.225692242290187</v>
      </c>
      <c r="O25">
        <f t="shared" si="3"/>
        <v>27.638027011801036</v>
      </c>
    </row>
    <row r="26" spans="1:15" x14ac:dyDescent="0.25">
      <c r="A26">
        <v>25</v>
      </c>
      <c r="B26">
        <v>-32.237620842264107</v>
      </c>
      <c r="C26">
        <f t="shared" si="0"/>
        <v>-35.814025650478889</v>
      </c>
      <c r="D26">
        <f t="shared" si="2"/>
        <v>28.012380085698659</v>
      </c>
      <c r="E26">
        <f t="shared" si="3"/>
        <v>9.5920021875801726</v>
      </c>
      <c r="F26">
        <f t="shared" si="3"/>
        <v>4.0730852153432497</v>
      </c>
      <c r="G26">
        <f t="shared" si="3"/>
        <v>13.498959091835397</v>
      </c>
      <c r="H26">
        <f t="shared" si="3"/>
        <v>1.2609733577077211</v>
      </c>
      <c r="I26">
        <f t="shared" si="3"/>
        <v>-8.7341643683441159</v>
      </c>
      <c r="J26">
        <f t="shared" si="3"/>
        <v>-19.92386753900373</v>
      </c>
      <c r="K26">
        <f t="shared" si="3"/>
        <v>31.066528722298109</v>
      </c>
      <c r="L26">
        <f t="shared" si="3"/>
        <v>-22.387414253217791</v>
      </c>
      <c r="M26">
        <f t="shared" si="3"/>
        <v>-12.986934199520013</v>
      </c>
      <c r="N26">
        <f t="shared" si="3"/>
        <v>-16.712551066283844</v>
      </c>
      <c r="O26">
        <f t="shared" si="3"/>
        <v>-29.225692242290187</v>
      </c>
    </row>
    <row r="27" spans="1:15" x14ac:dyDescent="0.25">
      <c r="A27">
        <v>26</v>
      </c>
      <c r="B27">
        <v>16.132596578486954</v>
      </c>
      <c r="C27">
        <f t="shared" si="0"/>
        <v>12.556191770272173</v>
      </c>
      <c r="D27">
        <f t="shared" si="2"/>
        <v>-35.814025650478889</v>
      </c>
      <c r="E27">
        <f t="shared" si="3"/>
        <v>28.012380085698659</v>
      </c>
      <c r="F27">
        <f t="shared" si="3"/>
        <v>9.5920021875801726</v>
      </c>
      <c r="G27">
        <f t="shared" si="3"/>
        <v>4.0730852153432497</v>
      </c>
      <c r="H27">
        <f t="shared" si="3"/>
        <v>13.498959091835397</v>
      </c>
      <c r="I27">
        <f t="shared" si="3"/>
        <v>1.2609733577077211</v>
      </c>
      <c r="J27">
        <f t="shared" si="3"/>
        <v>-8.7341643683441159</v>
      </c>
      <c r="K27">
        <f t="shared" si="3"/>
        <v>-19.92386753900373</v>
      </c>
      <c r="L27">
        <f t="shared" si="3"/>
        <v>31.066528722298109</v>
      </c>
      <c r="M27">
        <f t="shared" si="3"/>
        <v>-22.387414253217791</v>
      </c>
      <c r="N27">
        <f t="shared" si="3"/>
        <v>-12.986934199520013</v>
      </c>
      <c r="O27">
        <f t="shared" si="3"/>
        <v>-16.712551066283844</v>
      </c>
    </row>
    <row r="28" spans="1:15" x14ac:dyDescent="0.25">
      <c r="A28">
        <v>27</v>
      </c>
      <c r="B28">
        <v>-29.942802556123695</v>
      </c>
      <c r="C28">
        <f t="shared" si="0"/>
        <v>-33.519207364338477</v>
      </c>
      <c r="D28">
        <f t="shared" si="2"/>
        <v>12.556191770272173</v>
      </c>
      <c r="E28">
        <f t="shared" si="3"/>
        <v>-35.814025650478889</v>
      </c>
      <c r="F28">
        <f t="shared" si="3"/>
        <v>28.012380085698659</v>
      </c>
      <c r="G28">
        <f t="shared" si="3"/>
        <v>9.5920021875801726</v>
      </c>
      <c r="H28">
        <f t="shared" si="3"/>
        <v>4.0730852153432497</v>
      </c>
      <c r="I28">
        <f t="shared" si="3"/>
        <v>13.498959091835397</v>
      </c>
      <c r="J28">
        <f t="shared" si="3"/>
        <v>1.2609733577077211</v>
      </c>
      <c r="K28">
        <f t="shared" si="3"/>
        <v>-8.7341643683441159</v>
      </c>
      <c r="L28">
        <f t="shared" si="3"/>
        <v>-19.92386753900373</v>
      </c>
      <c r="M28">
        <f t="shared" si="3"/>
        <v>31.066528722298109</v>
      </c>
      <c r="N28">
        <f t="shared" si="3"/>
        <v>-22.387414253217791</v>
      </c>
      <c r="O28">
        <f t="shared" si="3"/>
        <v>-12.986934199520013</v>
      </c>
    </row>
    <row r="29" spans="1:15" x14ac:dyDescent="0.25">
      <c r="A29">
        <v>28</v>
      </c>
      <c r="B29">
        <v>2.3983881835942782</v>
      </c>
      <c r="C29">
        <f t="shared" si="0"/>
        <v>-1.1780166246205024</v>
      </c>
      <c r="D29">
        <f t="shared" si="2"/>
        <v>-33.519207364338477</v>
      </c>
      <c r="E29">
        <f t="shared" si="3"/>
        <v>12.556191770272173</v>
      </c>
      <c r="F29">
        <f t="shared" si="3"/>
        <v>-35.814025650478889</v>
      </c>
      <c r="G29">
        <f t="shared" si="3"/>
        <v>28.012380085698659</v>
      </c>
      <c r="H29">
        <f t="shared" si="3"/>
        <v>9.5920021875801726</v>
      </c>
      <c r="I29">
        <f t="shared" si="3"/>
        <v>4.0730852153432497</v>
      </c>
      <c r="J29">
        <f t="shared" si="3"/>
        <v>13.498959091835397</v>
      </c>
      <c r="K29">
        <f t="shared" si="3"/>
        <v>1.2609733577077211</v>
      </c>
      <c r="L29">
        <f t="shared" si="3"/>
        <v>-8.7341643683441159</v>
      </c>
      <c r="M29">
        <f t="shared" si="3"/>
        <v>-19.92386753900373</v>
      </c>
      <c r="N29">
        <f t="shared" si="3"/>
        <v>31.066528722298109</v>
      </c>
      <c r="O29">
        <f t="shared" si="3"/>
        <v>-22.387414253217791</v>
      </c>
    </row>
    <row r="30" spans="1:15" x14ac:dyDescent="0.25">
      <c r="A30">
        <v>29</v>
      </c>
      <c r="B30">
        <v>10.339525762936233</v>
      </c>
      <c r="C30">
        <f t="shared" si="0"/>
        <v>6.7631209547214528</v>
      </c>
      <c r="D30">
        <f t="shared" si="2"/>
        <v>-1.1780166246205024</v>
      </c>
      <c r="E30">
        <f t="shared" si="3"/>
        <v>-33.519207364338477</v>
      </c>
      <c r="F30">
        <f t="shared" si="3"/>
        <v>12.556191770272173</v>
      </c>
      <c r="G30">
        <f t="shared" si="3"/>
        <v>-35.814025650478889</v>
      </c>
      <c r="H30">
        <f t="shared" si="3"/>
        <v>28.012380085698659</v>
      </c>
      <c r="I30">
        <f t="shared" si="3"/>
        <v>9.5920021875801726</v>
      </c>
      <c r="J30">
        <f t="shared" si="3"/>
        <v>4.0730852153432497</v>
      </c>
      <c r="K30">
        <f t="shared" si="3"/>
        <v>13.498959091835397</v>
      </c>
      <c r="L30">
        <f t="shared" si="3"/>
        <v>1.2609733577077211</v>
      </c>
      <c r="M30">
        <f t="shared" si="3"/>
        <v>-8.7341643683441159</v>
      </c>
      <c r="N30">
        <f t="shared" si="3"/>
        <v>-19.92386753900373</v>
      </c>
      <c r="O30">
        <f t="shared" si="3"/>
        <v>31.066528722298109</v>
      </c>
    </row>
    <row r="31" spans="1:15" x14ac:dyDescent="0.25">
      <c r="A31">
        <v>30</v>
      </c>
      <c r="B31">
        <v>-15.315324168198998</v>
      </c>
      <c r="C31">
        <f t="shared" si="0"/>
        <v>-18.891728976413781</v>
      </c>
      <c r="D31">
        <f t="shared" si="2"/>
        <v>6.7631209547214528</v>
      </c>
      <c r="E31">
        <f t="shared" si="3"/>
        <v>-1.1780166246205024</v>
      </c>
      <c r="F31">
        <f t="shared" si="3"/>
        <v>-33.519207364338477</v>
      </c>
      <c r="G31">
        <f t="shared" si="3"/>
        <v>12.556191770272173</v>
      </c>
      <c r="H31">
        <f t="shared" si="3"/>
        <v>-35.814025650478889</v>
      </c>
      <c r="I31">
        <f t="shared" si="3"/>
        <v>28.012380085698659</v>
      </c>
      <c r="J31">
        <f t="shared" si="3"/>
        <v>9.5920021875801726</v>
      </c>
      <c r="K31">
        <f t="shared" si="3"/>
        <v>4.0730852153432497</v>
      </c>
      <c r="L31">
        <f t="shared" si="3"/>
        <v>13.498959091835397</v>
      </c>
      <c r="M31">
        <f t="shared" si="3"/>
        <v>1.2609733577077211</v>
      </c>
      <c r="N31">
        <f t="shared" si="3"/>
        <v>-8.7341643683441159</v>
      </c>
      <c r="O31">
        <f t="shared" si="3"/>
        <v>-19.92386753900373</v>
      </c>
    </row>
    <row r="32" spans="1:15" x14ac:dyDescent="0.25">
      <c r="A32">
        <v>31</v>
      </c>
      <c r="B32">
        <v>11.475125858490031</v>
      </c>
      <c r="C32">
        <f t="shared" si="0"/>
        <v>7.8987210502752507</v>
      </c>
      <c r="D32">
        <f t="shared" si="2"/>
        <v>-18.891728976413781</v>
      </c>
      <c r="E32">
        <f t="shared" si="3"/>
        <v>6.7631209547214528</v>
      </c>
      <c r="F32">
        <f t="shared" si="3"/>
        <v>-1.1780166246205024</v>
      </c>
      <c r="G32">
        <f t="shared" si="3"/>
        <v>-33.519207364338477</v>
      </c>
      <c r="H32">
        <f t="shared" si="3"/>
        <v>12.556191770272173</v>
      </c>
      <c r="I32">
        <f t="shared" si="3"/>
        <v>-35.814025650478889</v>
      </c>
      <c r="J32">
        <f t="shared" si="3"/>
        <v>28.012380085698659</v>
      </c>
      <c r="K32">
        <f t="shared" si="3"/>
        <v>9.5920021875801726</v>
      </c>
      <c r="L32">
        <f t="shared" si="3"/>
        <v>4.0730852153432497</v>
      </c>
      <c r="M32">
        <f t="shared" si="3"/>
        <v>13.498959091835397</v>
      </c>
      <c r="N32">
        <f t="shared" si="3"/>
        <v>1.2609733577077211</v>
      </c>
      <c r="O32">
        <f t="shared" si="3"/>
        <v>-8.7341643683441159</v>
      </c>
    </row>
    <row r="33" spans="1:15" x14ac:dyDescent="0.25">
      <c r="A33">
        <v>32</v>
      </c>
      <c r="B33">
        <v>-0.7937548936452572</v>
      </c>
      <c r="C33">
        <f t="shared" si="0"/>
        <v>-4.3701597018600378</v>
      </c>
      <c r="D33">
        <f t="shared" si="2"/>
        <v>7.8987210502752507</v>
      </c>
      <c r="E33">
        <f t="shared" si="3"/>
        <v>-18.891728976413781</v>
      </c>
      <c r="F33">
        <f t="shared" si="3"/>
        <v>6.7631209547214528</v>
      </c>
      <c r="G33">
        <f t="shared" si="3"/>
        <v>-1.1780166246205024</v>
      </c>
      <c r="H33">
        <f t="shared" si="3"/>
        <v>-33.519207364338477</v>
      </c>
      <c r="I33">
        <f t="shared" si="3"/>
        <v>12.556191770272173</v>
      </c>
      <c r="J33">
        <f t="shared" si="3"/>
        <v>-35.814025650478889</v>
      </c>
      <c r="K33">
        <f t="shared" si="3"/>
        <v>28.012380085698659</v>
      </c>
      <c r="L33">
        <f t="shared" si="3"/>
        <v>9.5920021875801726</v>
      </c>
      <c r="M33">
        <f t="shared" si="3"/>
        <v>4.0730852153432497</v>
      </c>
      <c r="N33">
        <f t="shared" si="3"/>
        <v>13.498959091835397</v>
      </c>
      <c r="O33">
        <f t="shared" si="3"/>
        <v>1.2609733577077211</v>
      </c>
    </row>
    <row r="34" spans="1:15" x14ac:dyDescent="0.25">
      <c r="A34">
        <v>33</v>
      </c>
      <c r="B34">
        <v>6.0515756426603957</v>
      </c>
      <c r="C34">
        <f t="shared" si="0"/>
        <v>2.4751708344456151</v>
      </c>
      <c r="D34">
        <f t="shared" si="2"/>
        <v>-4.3701597018600378</v>
      </c>
      <c r="E34">
        <f t="shared" si="3"/>
        <v>7.8987210502752507</v>
      </c>
      <c r="F34">
        <f t="shared" si="3"/>
        <v>-18.891728976413781</v>
      </c>
      <c r="G34">
        <f t="shared" si="3"/>
        <v>6.7631209547214528</v>
      </c>
      <c r="H34">
        <f t="shared" si="3"/>
        <v>-1.1780166246205024</v>
      </c>
      <c r="I34">
        <f t="shared" si="3"/>
        <v>-33.519207364338477</v>
      </c>
      <c r="J34">
        <f t="shared" si="3"/>
        <v>12.556191770272173</v>
      </c>
      <c r="K34">
        <f t="shared" si="3"/>
        <v>-35.814025650478889</v>
      </c>
      <c r="L34">
        <f t="shared" si="3"/>
        <v>28.012380085698659</v>
      </c>
      <c r="M34">
        <f t="shared" si="3"/>
        <v>9.5920021875801726</v>
      </c>
      <c r="N34">
        <f t="shared" si="3"/>
        <v>4.0730852153432497</v>
      </c>
      <c r="O34">
        <f t="shared" si="3"/>
        <v>13.498959091835397</v>
      </c>
    </row>
    <row r="35" spans="1:15" x14ac:dyDescent="0.25">
      <c r="A35">
        <v>34</v>
      </c>
      <c r="B35">
        <v>2.173284413887842</v>
      </c>
      <c r="C35">
        <f t="shared" si="0"/>
        <v>-1.4031203943269386</v>
      </c>
      <c r="D35">
        <f t="shared" si="2"/>
        <v>2.4751708344456151</v>
      </c>
      <c r="E35">
        <f t="shared" si="3"/>
        <v>-4.3701597018600378</v>
      </c>
      <c r="F35">
        <f t="shared" si="3"/>
        <v>7.8987210502752507</v>
      </c>
      <c r="G35">
        <f t="shared" si="3"/>
        <v>-18.891728976413781</v>
      </c>
      <c r="H35">
        <f t="shared" si="3"/>
        <v>6.7631209547214528</v>
      </c>
      <c r="I35">
        <f t="shared" si="3"/>
        <v>-1.1780166246205024</v>
      </c>
      <c r="J35">
        <f t="shared" si="3"/>
        <v>-33.519207364338477</v>
      </c>
      <c r="K35">
        <f t="shared" si="3"/>
        <v>12.556191770272173</v>
      </c>
      <c r="L35">
        <f t="shared" si="3"/>
        <v>-35.814025650478889</v>
      </c>
      <c r="M35">
        <f t="shared" si="3"/>
        <v>28.012380085698659</v>
      </c>
      <c r="N35">
        <f t="shared" si="3"/>
        <v>9.5920021875801726</v>
      </c>
      <c r="O35">
        <f t="shared" si="3"/>
        <v>4.0730852153432497</v>
      </c>
    </row>
    <row r="36" spans="1:15" x14ac:dyDescent="0.25">
      <c r="A36">
        <v>35</v>
      </c>
      <c r="B36">
        <v>44.775090252258963</v>
      </c>
      <c r="C36">
        <f t="shared" si="0"/>
        <v>41.19868544404418</v>
      </c>
      <c r="D36">
        <f t="shared" si="2"/>
        <v>-1.4031203943269386</v>
      </c>
      <c r="E36">
        <f t="shared" si="3"/>
        <v>2.4751708344456151</v>
      </c>
      <c r="F36">
        <f t="shared" si="3"/>
        <v>-4.3701597018600378</v>
      </c>
      <c r="G36">
        <f t="shared" si="3"/>
        <v>7.8987210502752507</v>
      </c>
      <c r="H36">
        <f t="shared" si="3"/>
        <v>-18.891728976413781</v>
      </c>
      <c r="I36">
        <f t="shared" si="3"/>
        <v>6.7631209547214528</v>
      </c>
      <c r="J36">
        <f t="shared" si="3"/>
        <v>-1.1780166246205024</v>
      </c>
      <c r="K36">
        <f t="shared" si="3"/>
        <v>-33.519207364338477</v>
      </c>
      <c r="L36">
        <f t="shared" si="3"/>
        <v>12.556191770272173</v>
      </c>
      <c r="M36">
        <f t="shared" si="3"/>
        <v>-35.814025650478889</v>
      </c>
      <c r="N36">
        <f t="shared" si="3"/>
        <v>28.012380085698659</v>
      </c>
      <c r="O36">
        <f t="shared" si="3"/>
        <v>9.5920021875801726</v>
      </c>
    </row>
    <row r="37" spans="1:15" x14ac:dyDescent="0.25">
      <c r="A37">
        <v>36</v>
      </c>
      <c r="B37">
        <v>51.730481210419839</v>
      </c>
      <c r="C37">
        <f t="shared" si="0"/>
        <v>48.154076402205057</v>
      </c>
      <c r="D37">
        <f t="shared" si="2"/>
        <v>41.19868544404418</v>
      </c>
      <c r="E37">
        <f t="shared" si="3"/>
        <v>-1.4031203943269386</v>
      </c>
      <c r="F37">
        <f t="shared" si="3"/>
        <v>2.4751708344456151</v>
      </c>
      <c r="G37">
        <f t="shared" si="3"/>
        <v>-4.3701597018600378</v>
      </c>
      <c r="H37">
        <f t="shared" si="3"/>
        <v>7.8987210502752507</v>
      </c>
      <c r="I37">
        <f t="shared" si="3"/>
        <v>-18.891728976413781</v>
      </c>
      <c r="J37">
        <f t="shared" si="3"/>
        <v>6.7631209547214528</v>
      </c>
      <c r="K37">
        <f t="shared" si="3"/>
        <v>-1.1780166246205024</v>
      </c>
      <c r="L37">
        <f t="shared" si="3"/>
        <v>-33.519207364338477</v>
      </c>
      <c r="M37">
        <f t="shared" si="3"/>
        <v>12.556191770272173</v>
      </c>
      <c r="N37">
        <f t="shared" si="3"/>
        <v>-35.814025650478889</v>
      </c>
      <c r="O37">
        <f t="shared" si="3"/>
        <v>28.012380085698659</v>
      </c>
    </row>
    <row r="38" spans="1:15" x14ac:dyDescent="0.25">
      <c r="B38">
        <f>AVERAGE(B2:B37)</f>
        <v>3.5764048082147806</v>
      </c>
      <c r="C38">
        <f>SUMPRODUCT($C2:$C37,C2:C37)</f>
        <v>13636.816656858249</v>
      </c>
      <c r="D38">
        <f t="shared" ref="D38:O38" si="4">SUMPRODUCT($C2:$C37,D2:D37)</f>
        <v>-474.07227757256214</v>
      </c>
      <c r="E38">
        <f t="shared" si="4"/>
        <v>753.36283226788225</v>
      </c>
      <c r="F38">
        <f t="shared" si="4"/>
        <v>-229.30630070733872</v>
      </c>
      <c r="G38">
        <f t="shared" si="4"/>
        <v>-2223.6417687800235</v>
      </c>
      <c r="H38">
        <f t="shared" si="4"/>
        <v>1544.2848678517933</v>
      </c>
      <c r="I38">
        <f t="shared" si="4"/>
        <v>-2442.5315194998334</v>
      </c>
      <c r="J38">
        <f t="shared" si="4"/>
        <v>1790.5267095671404</v>
      </c>
      <c r="K38">
        <f t="shared" si="4"/>
        <v>-4382.6091391017517</v>
      </c>
      <c r="L38">
        <f t="shared" si="4"/>
        <v>-167.69864618619931</v>
      </c>
      <c r="M38">
        <f t="shared" si="4"/>
        <v>-1460.4201277528427</v>
      </c>
      <c r="N38">
        <f t="shared" si="4"/>
        <v>733.06115767040546</v>
      </c>
      <c r="O38">
        <f t="shared" si="4"/>
        <v>5512.8009015840917</v>
      </c>
    </row>
    <row r="40" spans="1:15" x14ac:dyDescent="0.25">
      <c r="C40" t="s">
        <v>22</v>
      </c>
      <c r="D40">
        <f>D38/$C38</f>
        <v>-3.4764145438161406E-2</v>
      </c>
      <c r="E40">
        <f t="shared" ref="E40:O40" si="5">E38/$C38</f>
        <v>5.5244772385276579E-2</v>
      </c>
      <c r="F40">
        <f t="shared" si="5"/>
        <v>-1.6815236757767485E-2</v>
      </c>
      <c r="G40">
        <f t="shared" si="5"/>
        <v>-0.16306164589092031</v>
      </c>
      <c r="H40">
        <f t="shared" si="5"/>
        <v>0.11324379484673493</v>
      </c>
      <c r="I40">
        <f t="shared" si="5"/>
        <v>-0.17911302769267867</v>
      </c>
      <c r="J40">
        <f t="shared" si="5"/>
        <v>0.13130093002069115</v>
      </c>
      <c r="K40">
        <f t="shared" si="5"/>
        <v>-0.32138066011891736</v>
      </c>
      <c r="L40">
        <f t="shared" si="5"/>
        <v>-1.229749217914872E-2</v>
      </c>
      <c r="M40">
        <f t="shared" si="5"/>
        <v>-0.10709391821428985</v>
      </c>
      <c r="N40">
        <f t="shared" si="5"/>
        <v>5.3756032372975639E-2</v>
      </c>
      <c r="O40">
        <f t="shared" si="5"/>
        <v>0.40425863603670181</v>
      </c>
    </row>
    <row r="41" spans="1:15" x14ac:dyDescent="0.25">
      <c r="D41">
        <f>2/SQRT(36)</f>
        <v>0.33333333333333331</v>
      </c>
      <c r="E41">
        <f t="shared" ref="E41:O41" si="6">2/SQRT(36)</f>
        <v>0.33333333333333331</v>
      </c>
      <c r="F41">
        <f t="shared" si="6"/>
        <v>0.33333333333333331</v>
      </c>
      <c r="G41">
        <f t="shared" si="6"/>
        <v>0.33333333333333331</v>
      </c>
      <c r="H41">
        <f t="shared" si="6"/>
        <v>0.33333333333333331</v>
      </c>
      <c r="I41">
        <f t="shared" si="6"/>
        <v>0.33333333333333331</v>
      </c>
      <c r="J41">
        <f t="shared" si="6"/>
        <v>0.33333333333333331</v>
      </c>
      <c r="K41">
        <f t="shared" si="6"/>
        <v>0.33333333333333331</v>
      </c>
      <c r="L41">
        <f t="shared" si="6"/>
        <v>0.33333333333333331</v>
      </c>
      <c r="M41">
        <f t="shared" si="6"/>
        <v>0.33333333333333331</v>
      </c>
      <c r="N41">
        <f t="shared" si="6"/>
        <v>0.33333333333333331</v>
      </c>
      <c r="O41">
        <f t="shared" si="6"/>
        <v>0.33333333333333331</v>
      </c>
    </row>
    <row r="42" spans="1:15" x14ac:dyDescent="0.25">
      <c r="D42">
        <f>-2/SQRT(36)</f>
        <v>-0.33333333333333331</v>
      </c>
      <c r="E42">
        <f t="shared" ref="E42:O42" si="7">-2/SQRT(36)</f>
        <v>-0.33333333333333331</v>
      </c>
      <c r="F42">
        <f t="shared" si="7"/>
        <v>-0.33333333333333331</v>
      </c>
      <c r="G42">
        <f t="shared" si="7"/>
        <v>-0.33333333333333331</v>
      </c>
      <c r="H42">
        <f t="shared" si="7"/>
        <v>-0.33333333333333331</v>
      </c>
      <c r="I42">
        <f t="shared" si="7"/>
        <v>-0.33333333333333331</v>
      </c>
      <c r="J42">
        <f t="shared" si="7"/>
        <v>-0.33333333333333331</v>
      </c>
      <c r="K42">
        <f t="shared" si="7"/>
        <v>-0.33333333333333331</v>
      </c>
      <c r="L42">
        <f t="shared" si="7"/>
        <v>-0.33333333333333331</v>
      </c>
      <c r="M42">
        <f t="shared" si="7"/>
        <v>-0.33333333333333331</v>
      </c>
      <c r="N42">
        <f t="shared" si="7"/>
        <v>-0.33333333333333331</v>
      </c>
      <c r="O42">
        <f t="shared" si="7"/>
        <v>-0.33333333333333331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>
      <pane ySplit="4" topLeftCell="A5" activePane="bottomLeft" state="frozen"/>
      <selection pane="bottomLeft" activeCell="B9" sqref="B9"/>
    </sheetView>
  </sheetViews>
  <sheetFormatPr defaultRowHeight="15.75" x14ac:dyDescent="0.25"/>
  <cols>
    <col min="3" max="3" width="16" customWidth="1"/>
  </cols>
  <sheetData>
    <row r="1" spans="1:6" ht="31.5" x14ac:dyDescent="0.25">
      <c r="A1" s="11" t="s">
        <v>2</v>
      </c>
      <c r="C1" s="11" t="s">
        <v>3</v>
      </c>
      <c r="E1" t="s">
        <v>8</v>
      </c>
      <c r="F1" s="11" t="s">
        <v>9</v>
      </c>
    </row>
    <row r="2" spans="1:6" x14ac:dyDescent="0.25">
      <c r="A2">
        <v>36</v>
      </c>
      <c r="C2">
        <v>0.73208960745276708</v>
      </c>
      <c r="E2">
        <f>SUM(F6:F41)</f>
        <v>14555.771064023327</v>
      </c>
      <c r="F2">
        <f>SQRT(E2/(36-1))</f>
        <v>20.39311583004935</v>
      </c>
    </row>
    <row r="4" spans="1:6" ht="31.5" x14ac:dyDescent="0.25">
      <c r="A4" s="13" t="s">
        <v>1</v>
      </c>
      <c r="B4" s="13" t="s">
        <v>0</v>
      </c>
      <c r="C4" t="s">
        <v>4</v>
      </c>
      <c r="D4" s="11" t="s">
        <v>5</v>
      </c>
      <c r="E4" s="11" t="s">
        <v>6</v>
      </c>
      <c r="F4" s="11" t="s">
        <v>7</v>
      </c>
    </row>
    <row r="5" spans="1:6" x14ac:dyDescent="0.25">
      <c r="A5" s="13">
        <v>0</v>
      </c>
      <c r="B5" s="13"/>
      <c r="C5">
        <f>AVERAGE(B6:B17)</f>
        <v>163</v>
      </c>
    </row>
    <row r="6" spans="1:6" x14ac:dyDescent="0.25">
      <c r="A6" s="12">
        <v>1</v>
      </c>
      <c r="B6" s="12">
        <v>165</v>
      </c>
      <c r="C6">
        <f>C5+C$2*E6</f>
        <v>164.46417921490553</v>
      </c>
      <c r="D6">
        <f>C5</f>
        <v>163</v>
      </c>
      <c r="E6">
        <f>B6-D6</f>
        <v>2</v>
      </c>
      <c r="F6">
        <f>E6^2</f>
        <v>4</v>
      </c>
    </row>
    <row r="7" spans="1:6" x14ac:dyDescent="0.25">
      <c r="A7" s="12">
        <v>2</v>
      </c>
      <c r="B7" s="12">
        <v>171</v>
      </c>
      <c r="C7">
        <f t="shared" ref="C7:C41" si="0">C6+C$2*E7</f>
        <v>169.24898568784698</v>
      </c>
      <c r="D7">
        <f t="shared" ref="D7:D41" si="1">C6</f>
        <v>164.46417921490553</v>
      </c>
      <c r="E7">
        <f t="shared" ref="E7:E41" si="2">B7-D7</f>
        <v>6.5358207850944723</v>
      </c>
      <c r="F7">
        <f t="shared" ref="F7:F53" si="3">E7^2</f>
        <v>42.716953334872926</v>
      </c>
    </row>
    <row r="8" spans="1:6" x14ac:dyDescent="0.25">
      <c r="A8" s="12">
        <v>3</v>
      </c>
      <c r="B8" s="12">
        <v>147</v>
      </c>
      <c r="C8">
        <f t="shared" si="0"/>
        <v>152.96073448940885</v>
      </c>
      <c r="D8">
        <f t="shared" si="1"/>
        <v>169.24898568784698</v>
      </c>
      <c r="E8">
        <f t="shared" si="2"/>
        <v>-22.248985687846982</v>
      </c>
      <c r="F8">
        <f t="shared" si="3"/>
        <v>495.01736413801984</v>
      </c>
    </row>
    <row r="9" spans="1:6" x14ac:dyDescent="0.25">
      <c r="A9" s="12">
        <v>4</v>
      </c>
      <c r="B9" s="12">
        <v>143</v>
      </c>
      <c r="C9">
        <f t="shared" si="0"/>
        <v>145.66858428711629</v>
      </c>
      <c r="D9">
        <f t="shared" si="1"/>
        <v>152.96073448940885</v>
      </c>
      <c r="E9">
        <f t="shared" si="2"/>
        <v>-9.9607344894088499</v>
      </c>
      <c r="F9">
        <f t="shared" si="3"/>
        <v>99.216231568498984</v>
      </c>
    </row>
    <row r="10" spans="1:6" x14ac:dyDescent="0.25">
      <c r="A10" s="12">
        <v>5</v>
      </c>
      <c r="B10" s="12">
        <v>164</v>
      </c>
      <c r="C10">
        <f t="shared" si="0"/>
        <v>159.08882322041481</v>
      </c>
      <c r="D10">
        <f t="shared" si="1"/>
        <v>145.66858428711629</v>
      </c>
      <c r="E10">
        <f t="shared" si="2"/>
        <v>18.331415712883711</v>
      </c>
      <c r="F10">
        <f t="shared" si="3"/>
        <v>336.04080203855983</v>
      </c>
    </row>
    <row r="11" spans="1:6" x14ac:dyDescent="0.25">
      <c r="A11" s="12">
        <v>6</v>
      </c>
      <c r="B11" s="12">
        <v>160</v>
      </c>
      <c r="C11">
        <f t="shared" si="0"/>
        <v>159.75588627130142</v>
      </c>
      <c r="D11">
        <f t="shared" si="1"/>
        <v>159.08882322041481</v>
      </c>
      <c r="E11">
        <f t="shared" si="2"/>
        <v>0.91117677958519039</v>
      </c>
      <c r="F11">
        <f t="shared" si="3"/>
        <v>0.83024312365523867</v>
      </c>
    </row>
    <row r="12" spans="1:6" x14ac:dyDescent="0.25">
      <c r="A12" s="12">
        <v>7</v>
      </c>
      <c r="B12" s="12">
        <v>152</v>
      </c>
      <c r="C12">
        <f t="shared" si="0"/>
        <v>154.07788253549606</v>
      </c>
      <c r="D12">
        <f t="shared" si="1"/>
        <v>159.75588627130142</v>
      </c>
      <c r="E12">
        <f t="shared" si="2"/>
        <v>-7.7558862713014207</v>
      </c>
      <c r="F12">
        <f t="shared" si="3"/>
        <v>60.153771853361853</v>
      </c>
    </row>
    <row r="13" spans="1:6" x14ac:dyDescent="0.25">
      <c r="A13" s="12">
        <v>8</v>
      </c>
      <c r="B13" s="12">
        <v>150</v>
      </c>
      <c r="C13">
        <f t="shared" si="0"/>
        <v>151.09250711084624</v>
      </c>
      <c r="D13">
        <f t="shared" si="1"/>
        <v>154.07788253549606</v>
      </c>
      <c r="E13">
        <f t="shared" si="2"/>
        <v>-4.0778825354960588</v>
      </c>
      <c r="F13">
        <f t="shared" si="3"/>
        <v>16.629125973303765</v>
      </c>
    </row>
    <row r="14" spans="1:6" x14ac:dyDescent="0.25">
      <c r="A14" s="12">
        <v>9</v>
      </c>
      <c r="B14" s="12">
        <v>159</v>
      </c>
      <c r="C14">
        <f t="shared" si="0"/>
        <v>156.88150047600237</v>
      </c>
      <c r="D14">
        <f t="shared" si="1"/>
        <v>151.09250711084624</v>
      </c>
      <c r="E14">
        <f t="shared" si="2"/>
        <v>7.9074928891537581</v>
      </c>
      <c r="F14">
        <f t="shared" si="3"/>
        <v>62.528443792017249</v>
      </c>
    </row>
    <row r="15" spans="1:6" x14ac:dyDescent="0.25">
      <c r="A15" s="12">
        <v>10</v>
      </c>
      <c r="B15" s="12">
        <v>169</v>
      </c>
      <c r="C15">
        <f t="shared" si="0"/>
        <v>165.75332803544234</v>
      </c>
      <c r="D15">
        <f t="shared" si="1"/>
        <v>156.88150047600237</v>
      </c>
      <c r="E15">
        <f t="shared" si="2"/>
        <v>12.118499523997627</v>
      </c>
      <c r="F15">
        <f t="shared" si="3"/>
        <v>146.85803071313072</v>
      </c>
    </row>
    <row r="16" spans="1:6" x14ac:dyDescent="0.25">
      <c r="A16" s="12">
        <v>11</v>
      </c>
      <c r="B16" s="12">
        <v>173</v>
      </c>
      <c r="C16">
        <f t="shared" si="0"/>
        <v>171.05854126931433</v>
      </c>
      <c r="D16">
        <f t="shared" si="1"/>
        <v>165.75332803544234</v>
      </c>
      <c r="E16">
        <f t="shared" si="2"/>
        <v>7.2466719645576632</v>
      </c>
      <c r="F16">
        <f t="shared" si="3"/>
        <v>52.514254561906021</v>
      </c>
    </row>
    <row r="17" spans="1:6" x14ac:dyDescent="0.25">
      <c r="A17" s="12">
        <v>12</v>
      </c>
      <c r="B17" s="12">
        <v>203</v>
      </c>
      <c r="C17">
        <f t="shared" si="0"/>
        <v>194.44255125293077</v>
      </c>
      <c r="D17">
        <f t="shared" si="1"/>
        <v>171.05854126931433</v>
      </c>
      <c r="E17">
        <f t="shared" si="2"/>
        <v>31.941458730685667</v>
      </c>
      <c r="F17">
        <f t="shared" si="3"/>
        <v>1020.2567858440957</v>
      </c>
    </row>
    <row r="18" spans="1:6" x14ac:dyDescent="0.25">
      <c r="A18" s="12">
        <v>13</v>
      </c>
      <c r="B18" s="12">
        <v>169</v>
      </c>
      <c r="C18">
        <f t="shared" si="0"/>
        <v>175.81632389357577</v>
      </c>
      <c r="D18">
        <f t="shared" si="1"/>
        <v>194.44255125293077</v>
      </c>
      <c r="E18">
        <f t="shared" si="2"/>
        <v>-25.44255125293077</v>
      </c>
      <c r="F18">
        <f t="shared" si="3"/>
        <v>647.32341425800905</v>
      </c>
    </row>
    <row r="19" spans="1:6" x14ac:dyDescent="0.25">
      <c r="A19" s="12">
        <v>14</v>
      </c>
      <c r="B19" s="12">
        <v>166</v>
      </c>
      <c r="C19">
        <f t="shared" si="0"/>
        <v>168.62989518769868</v>
      </c>
      <c r="D19">
        <f t="shared" si="1"/>
        <v>175.81632389357577</v>
      </c>
      <c r="E19">
        <f t="shared" si="2"/>
        <v>-9.8163238935757704</v>
      </c>
      <c r="F19">
        <f t="shared" si="3"/>
        <v>96.360214783586571</v>
      </c>
    </row>
    <row r="20" spans="1:6" x14ac:dyDescent="0.25">
      <c r="A20" s="12">
        <v>15</v>
      </c>
      <c r="B20" s="12">
        <v>162</v>
      </c>
      <c r="C20">
        <f t="shared" si="0"/>
        <v>163.77621782228337</v>
      </c>
      <c r="D20">
        <f t="shared" si="1"/>
        <v>168.62989518769868</v>
      </c>
      <c r="E20">
        <f t="shared" si="2"/>
        <v>-6.6298951876986791</v>
      </c>
      <c r="F20">
        <f t="shared" si="3"/>
        <v>43.955510199870105</v>
      </c>
    </row>
    <row r="21" spans="1:6" x14ac:dyDescent="0.25">
      <c r="A21" s="12">
        <v>16</v>
      </c>
      <c r="B21" s="12">
        <v>147</v>
      </c>
      <c r="C21">
        <f t="shared" si="0"/>
        <v>151.49452310222583</v>
      </c>
      <c r="D21">
        <f t="shared" si="1"/>
        <v>163.77621782228337</v>
      </c>
      <c r="E21">
        <f t="shared" si="2"/>
        <v>-16.776217822283371</v>
      </c>
      <c r="F21">
        <f t="shared" si="3"/>
        <v>281.4414844206982</v>
      </c>
    </row>
    <row r="22" spans="1:6" x14ac:dyDescent="0.25">
      <c r="A22" s="12">
        <v>17</v>
      </c>
      <c r="B22" s="12">
        <v>188</v>
      </c>
      <c r="C22">
        <f t="shared" si="0"/>
        <v>178.21980335419337</v>
      </c>
      <c r="D22">
        <f t="shared" si="1"/>
        <v>151.49452310222583</v>
      </c>
      <c r="E22">
        <f t="shared" si="2"/>
        <v>36.505476897774173</v>
      </c>
      <c r="F22">
        <f t="shared" si="3"/>
        <v>1332.6498435339238</v>
      </c>
    </row>
    <row r="23" spans="1:6" x14ac:dyDescent="0.25">
      <c r="A23" s="12">
        <v>18</v>
      </c>
      <c r="B23" s="12">
        <v>161</v>
      </c>
      <c r="C23">
        <f t="shared" si="0"/>
        <v>165.6133642762081</v>
      </c>
      <c r="D23">
        <f t="shared" si="1"/>
        <v>178.21980335419337</v>
      </c>
      <c r="E23">
        <f t="shared" si="2"/>
        <v>-17.219803354193374</v>
      </c>
      <c r="F23">
        <f t="shared" si="3"/>
        <v>296.52162755708935</v>
      </c>
    </row>
    <row r="24" spans="1:6" x14ac:dyDescent="0.25">
      <c r="A24" s="12">
        <v>19</v>
      </c>
      <c r="B24" s="12">
        <v>162</v>
      </c>
      <c r="C24">
        <f t="shared" si="0"/>
        <v>162.96805784165505</v>
      </c>
      <c r="D24">
        <f t="shared" si="1"/>
        <v>165.6133642762081</v>
      </c>
      <c r="E24">
        <f t="shared" si="2"/>
        <v>-3.6133642762081024</v>
      </c>
      <c r="F24">
        <f t="shared" si="3"/>
        <v>13.056401392576904</v>
      </c>
    </row>
    <row r="25" spans="1:6" x14ac:dyDescent="0.25">
      <c r="A25" s="12">
        <v>20</v>
      </c>
      <c r="B25" s="12">
        <v>169</v>
      </c>
      <c r="C25">
        <f t="shared" si="0"/>
        <v>167.38398000853562</v>
      </c>
      <c r="D25">
        <f t="shared" si="1"/>
        <v>162.96805784165505</v>
      </c>
      <c r="E25">
        <f t="shared" si="2"/>
        <v>6.0319421583449468</v>
      </c>
      <c r="F25">
        <f t="shared" si="3"/>
        <v>36.384326201619096</v>
      </c>
    </row>
    <row r="26" spans="1:6" x14ac:dyDescent="0.25">
      <c r="A26" s="12">
        <v>21</v>
      </c>
      <c r="B26" s="12">
        <v>185</v>
      </c>
      <c r="C26">
        <f t="shared" si="0"/>
        <v>180.28048516896686</v>
      </c>
      <c r="D26">
        <f t="shared" si="1"/>
        <v>167.38398000853562</v>
      </c>
      <c r="E26">
        <f t="shared" si="2"/>
        <v>17.616019991464384</v>
      </c>
      <c r="F26">
        <f t="shared" si="3"/>
        <v>310.32416033967286</v>
      </c>
    </row>
    <row r="27" spans="1:6" x14ac:dyDescent="0.25">
      <c r="A27" s="12">
        <v>22</v>
      </c>
      <c r="B27" s="12">
        <v>188</v>
      </c>
      <c r="C27">
        <f t="shared" si="0"/>
        <v>185.93186175134372</v>
      </c>
      <c r="D27">
        <f t="shared" si="1"/>
        <v>180.28048516896686</v>
      </c>
      <c r="E27">
        <f t="shared" si="2"/>
        <v>7.7195148310331376</v>
      </c>
      <c r="F27">
        <f t="shared" si="3"/>
        <v>59.590909226540575</v>
      </c>
    </row>
    <row r="28" spans="1:6" x14ac:dyDescent="0.25">
      <c r="A28" s="12">
        <v>23</v>
      </c>
      <c r="B28" s="12">
        <v>200</v>
      </c>
      <c r="C28">
        <f t="shared" si="0"/>
        <v>196.23099955939375</v>
      </c>
      <c r="D28">
        <f t="shared" si="1"/>
        <v>185.93186175134372</v>
      </c>
      <c r="E28">
        <f t="shared" si="2"/>
        <v>14.068138248656282</v>
      </c>
      <c r="F28">
        <f t="shared" si="3"/>
        <v>197.91251378330585</v>
      </c>
    </row>
    <row r="29" spans="1:6" x14ac:dyDescent="0.25">
      <c r="A29" s="12">
        <v>24</v>
      </c>
      <c r="B29" s="12">
        <v>229</v>
      </c>
      <c r="C29">
        <f t="shared" si="0"/>
        <v>220.22084422857674</v>
      </c>
      <c r="D29">
        <f t="shared" si="1"/>
        <v>196.23099955939375</v>
      </c>
      <c r="E29">
        <f t="shared" si="2"/>
        <v>32.769000440606249</v>
      </c>
      <c r="F29">
        <f t="shared" si="3"/>
        <v>1073.8073898764526</v>
      </c>
    </row>
    <row r="30" spans="1:6" x14ac:dyDescent="0.25">
      <c r="A30" s="12">
        <v>25</v>
      </c>
      <c r="B30" s="12">
        <v>189</v>
      </c>
      <c r="C30">
        <f t="shared" si="0"/>
        <v>197.36438863293401</v>
      </c>
      <c r="D30">
        <f t="shared" si="1"/>
        <v>220.22084422857674</v>
      </c>
      <c r="E30">
        <f t="shared" si="2"/>
        <v>-31.220844228576738</v>
      </c>
      <c r="F30">
        <f t="shared" si="3"/>
        <v>974.74111434505335</v>
      </c>
    </row>
    <row r="31" spans="1:6" x14ac:dyDescent="0.25">
      <c r="A31" s="12">
        <v>26</v>
      </c>
      <c r="B31" s="12">
        <v>218</v>
      </c>
      <c r="C31">
        <f t="shared" si="0"/>
        <v>212.4715052581972</v>
      </c>
      <c r="D31">
        <f t="shared" si="1"/>
        <v>197.36438863293401</v>
      </c>
      <c r="E31">
        <f t="shared" si="2"/>
        <v>20.635611367065991</v>
      </c>
      <c r="F31">
        <f t="shared" si="3"/>
        <v>425.82845649258314</v>
      </c>
    </row>
    <row r="32" spans="1:6" x14ac:dyDescent="0.25">
      <c r="A32" s="12">
        <v>27</v>
      </c>
      <c r="B32" s="12">
        <v>185</v>
      </c>
      <c r="C32">
        <f t="shared" si="0"/>
        <v>192.35990175758698</v>
      </c>
      <c r="D32">
        <f t="shared" si="1"/>
        <v>212.4715052581972</v>
      </c>
      <c r="E32">
        <f t="shared" si="2"/>
        <v>-27.471505258197197</v>
      </c>
      <c r="F32">
        <f t="shared" si="3"/>
        <v>754.68360115115627</v>
      </c>
    </row>
    <row r="33" spans="1:6" x14ac:dyDescent="0.25">
      <c r="A33" s="12">
        <v>28</v>
      </c>
      <c r="B33" s="12">
        <v>199</v>
      </c>
      <c r="C33">
        <f t="shared" si="0"/>
        <v>197.22104867332294</v>
      </c>
      <c r="D33">
        <f t="shared" si="1"/>
        <v>192.35990175758698</v>
      </c>
      <c r="E33">
        <f t="shared" si="2"/>
        <v>6.6400982424130177</v>
      </c>
      <c r="F33">
        <f t="shared" si="3"/>
        <v>44.090904668896449</v>
      </c>
    </row>
    <row r="34" spans="1:6" x14ac:dyDescent="0.25">
      <c r="A34" s="12">
        <v>29</v>
      </c>
      <c r="B34" s="12">
        <v>210</v>
      </c>
      <c r="C34">
        <f t="shared" si="0"/>
        <v>206.57638613372796</v>
      </c>
      <c r="D34">
        <f t="shared" si="1"/>
        <v>197.22104867332294</v>
      </c>
      <c r="E34">
        <f t="shared" si="2"/>
        <v>12.77895132667706</v>
      </c>
      <c r="F34">
        <f t="shared" si="3"/>
        <v>163.3015970095814</v>
      </c>
    </row>
    <row r="35" spans="1:6" x14ac:dyDescent="0.25">
      <c r="A35" s="12">
        <v>30</v>
      </c>
      <c r="B35" s="12">
        <v>193</v>
      </c>
      <c r="C35">
        <f t="shared" si="0"/>
        <v>196.63725493845988</v>
      </c>
      <c r="D35">
        <f t="shared" si="1"/>
        <v>206.57638613372796</v>
      </c>
      <c r="E35">
        <f t="shared" si="2"/>
        <v>-13.576386133727965</v>
      </c>
      <c r="F35">
        <f t="shared" si="3"/>
        <v>184.31826045208095</v>
      </c>
    </row>
    <row r="36" spans="1:6" x14ac:dyDescent="0.25">
      <c r="A36" s="12">
        <v>31</v>
      </c>
      <c r="B36" s="12">
        <v>211</v>
      </c>
      <c r="C36">
        <f t="shared" si="0"/>
        <v>207.15207133250695</v>
      </c>
      <c r="D36">
        <f t="shared" si="1"/>
        <v>196.63725493845988</v>
      </c>
      <c r="E36">
        <f t="shared" si="2"/>
        <v>14.362745061540124</v>
      </c>
      <c r="F36">
        <f t="shared" si="3"/>
        <v>206.28844570279523</v>
      </c>
    </row>
    <row r="37" spans="1:6" x14ac:dyDescent="0.25">
      <c r="A37" s="12">
        <v>32</v>
      </c>
      <c r="B37" s="12">
        <v>208</v>
      </c>
      <c r="C37">
        <f t="shared" si="0"/>
        <v>207.77283109783988</v>
      </c>
      <c r="D37">
        <f t="shared" si="1"/>
        <v>207.15207133250695</v>
      </c>
      <c r="E37">
        <f t="shared" si="2"/>
        <v>0.84792866749305063</v>
      </c>
      <c r="F37">
        <f t="shared" si="3"/>
        <v>0.71898302515654045</v>
      </c>
    </row>
    <row r="38" spans="1:6" x14ac:dyDescent="0.25">
      <c r="A38" s="12">
        <v>33</v>
      </c>
      <c r="B38" s="12">
        <v>216</v>
      </c>
      <c r="C38">
        <f t="shared" si="0"/>
        <v>213.79585594986989</v>
      </c>
      <c r="D38">
        <f t="shared" si="1"/>
        <v>207.77283109783988</v>
      </c>
      <c r="E38">
        <f t="shared" si="2"/>
        <v>8.2271689021601162</v>
      </c>
      <c r="F38">
        <f t="shared" si="3"/>
        <v>67.686308144670491</v>
      </c>
    </row>
    <row r="39" spans="1:6" x14ac:dyDescent="0.25">
      <c r="A39" s="12">
        <v>34</v>
      </c>
      <c r="B39" s="12">
        <v>218</v>
      </c>
      <c r="C39">
        <f t="shared" si="0"/>
        <v>216.87366611720452</v>
      </c>
      <c r="D39">
        <f t="shared" si="1"/>
        <v>213.79585594986989</v>
      </c>
      <c r="E39">
        <f t="shared" si="2"/>
        <v>4.2041440501301111</v>
      </c>
      <c r="F39">
        <f t="shared" si="3"/>
        <v>17.674827194244415</v>
      </c>
    </row>
    <row r="40" spans="1:6" x14ac:dyDescent="0.25">
      <c r="A40" s="12">
        <v>35</v>
      </c>
      <c r="B40" s="12">
        <v>264</v>
      </c>
      <c r="C40">
        <f t="shared" si="0"/>
        <v>251.37436539014828</v>
      </c>
      <c r="D40">
        <f t="shared" si="1"/>
        <v>216.87366611720452</v>
      </c>
      <c r="E40">
        <f t="shared" si="2"/>
        <v>47.126333882795478</v>
      </c>
      <c r="F40">
        <f t="shared" si="3"/>
        <v>2220.891345232717</v>
      </c>
    </row>
    <row r="41" spans="1:6" x14ac:dyDescent="0.25">
      <c r="A41" s="12">
        <v>36</v>
      </c>
      <c r="B41" s="12">
        <v>304</v>
      </c>
      <c r="C41">
        <f t="shared" si="0"/>
        <v>289.90104557362736</v>
      </c>
      <c r="D41">
        <f t="shared" si="1"/>
        <v>251.37436539014828</v>
      </c>
      <c r="E41">
        <f t="shared" si="2"/>
        <v>52.625634609851716</v>
      </c>
      <c r="F41">
        <f t="shared" si="3"/>
        <v>2769.4574180896229</v>
      </c>
    </row>
    <row r="42" spans="1:6" x14ac:dyDescent="0.25">
      <c r="A42" s="12">
        <v>37</v>
      </c>
      <c r="B42" s="1">
        <f>C$41</f>
        <v>289.90104557362736</v>
      </c>
      <c r="F42">
        <f t="shared" si="3"/>
        <v>0</v>
      </c>
    </row>
    <row r="43" spans="1:6" x14ac:dyDescent="0.25">
      <c r="A43" s="12">
        <v>38</v>
      </c>
      <c r="B43" s="1">
        <f t="shared" ref="B43:B53" si="4">C$41</f>
        <v>289.90104557362736</v>
      </c>
      <c r="F43">
        <f t="shared" si="3"/>
        <v>0</v>
      </c>
    </row>
    <row r="44" spans="1:6" x14ac:dyDescent="0.25">
      <c r="A44" s="12">
        <v>39</v>
      </c>
      <c r="B44" s="1">
        <f t="shared" si="4"/>
        <v>289.90104557362736</v>
      </c>
      <c r="F44">
        <f t="shared" si="3"/>
        <v>0</v>
      </c>
    </row>
    <row r="45" spans="1:6" x14ac:dyDescent="0.25">
      <c r="A45" s="12">
        <v>40</v>
      </c>
      <c r="B45" s="1">
        <f t="shared" si="4"/>
        <v>289.90104557362736</v>
      </c>
      <c r="F45">
        <f t="shared" si="3"/>
        <v>0</v>
      </c>
    </row>
    <row r="46" spans="1:6" x14ac:dyDescent="0.25">
      <c r="A46" s="12">
        <v>41</v>
      </c>
      <c r="B46" s="1">
        <f t="shared" si="4"/>
        <v>289.90104557362736</v>
      </c>
      <c r="F46">
        <f t="shared" si="3"/>
        <v>0</v>
      </c>
    </row>
    <row r="47" spans="1:6" x14ac:dyDescent="0.25">
      <c r="A47" s="12">
        <v>42</v>
      </c>
      <c r="B47" s="1">
        <f t="shared" si="4"/>
        <v>289.90104557362736</v>
      </c>
      <c r="F47">
        <f t="shared" si="3"/>
        <v>0</v>
      </c>
    </row>
    <row r="48" spans="1:6" x14ac:dyDescent="0.25">
      <c r="A48" s="12">
        <v>43</v>
      </c>
      <c r="B48" s="1">
        <f t="shared" si="4"/>
        <v>289.90104557362736</v>
      </c>
      <c r="F48">
        <f t="shared" si="3"/>
        <v>0</v>
      </c>
    </row>
    <row r="49" spans="1:6" x14ac:dyDescent="0.25">
      <c r="A49" s="12">
        <v>44</v>
      </c>
      <c r="B49" s="1">
        <f t="shared" si="4"/>
        <v>289.90104557362736</v>
      </c>
      <c r="F49">
        <f t="shared" si="3"/>
        <v>0</v>
      </c>
    </row>
    <row r="50" spans="1:6" x14ac:dyDescent="0.25">
      <c r="A50" s="12">
        <v>45</v>
      </c>
      <c r="B50" s="1">
        <f t="shared" si="4"/>
        <v>289.90104557362736</v>
      </c>
      <c r="F50">
        <f t="shared" si="3"/>
        <v>0</v>
      </c>
    </row>
    <row r="51" spans="1:6" x14ac:dyDescent="0.25">
      <c r="A51" s="12">
        <v>46</v>
      </c>
      <c r="B51" s="1">
        <f t="shared" si="4"/>
        <v>289.90104557362736</v>
      </c>
      <c r="F51">
        <f t="shared" si="3"/>
        <v>0</v>
      </c>
    </row>
    <row r="52" spans="1:6" x14ac:dyDescent="0.25">
      <c r="A52" s="12">
        <v>47</v>
      </c>
      <c r="B52" s="1">
        <f t="shared" si="4"/>
        <v>289.90104557362736</v>
      </c>
      <c r="F52">
        <f t="shared" si="3"/>
        <v>0</v>
      </c>
    </row>
    <row r="53" spans="1:6" x14ac:dyDescent="0.25">
      <c r="A53" s="12">
        <v>48</v>
      </c>
      <c r="B53" s="1">
        <f t="shared" si="4"/>
        <v>289.90104557362736</v>
      </c>
      <c r="F53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selection activeCell="D2" sqref="D2:E6"/>
    </sheetView>
  </sheetViews>
  <sheetFormatPr defaultRowHeight="15.75" x14ac:dyDescent="0.25"/>
  <sheetData>
    <row r="1" spans="1:5" x14ac:dyDescent="0.25">
      <c r="A1" t="s">
        <v>1</v>
      </c>
      <c r="B1" t="s">
        <v>0</v>
      </c>
    </row>
    <row r="2" spans="1:5" x14ac:dyDescent="0.25">
      <c r="A2">
        <v>1</v>
      </c>
      <c r="B2">
        <v>165</v>
      </c>
      <c r="D2">
        <f t="array" ref="D2:E6">LINEST(B2:B37, A2:A37, TRUE, TRUE)</f>
        <v>2.5386100386100385</v>
      </c>
      <c r="E2">
        <v>139.06349206349205</v>
      </c>
    </row>
    <row r="3" spans="1:5" x14ac:dyDescent="0.25">
      <c r="A3">
        <v>2</v>
      </c>
      <c r="B3">
        <v>171</v>
      </c>
      <c r="D3">
        <v>0.34018172051263179</v>
      </c>
      <c r="E3">
        <v>7.217680278599369</v>
      </c>
    </row>
    <row r="4" spans="1:5" x14ac:dyDescent="0.25">
      <c r="A4">
        <v>3</v>
      </c>
      <c r="B4">
        <v>147</v>
      </c>
      <c r="D4">
        <v>0.62091259959238443</v>
      </c>
      <c r="E4">
        <v>21.203447774880381</v>
      </c>
    </row>
    <row r="5" spans="1:5" x14ac:dyDescent="0.25">
      <c r="A5">
        <v>4</v>
      </c>
      <c r="B5">
        <v>143</v>
      </c>
      <c r="D5">
        <v>55.689079519502194</v>
      </c>
      <c r="E5">
        <v>34</v>
      </c>
    </row>
    <row r="6" spans="1:5" x14ac:dyDescent="0.25">
      <c r="A6">
        <v>5</v>
      </c>
      <c r="B6">
        <v>164</v>
      </c>
      <c r="D6">
        <v>25037.041505791505</v>
      </c>
      <c r="E6">
        <v>15285.930716430714</v>
      </c>
    </row>
    <row r="7" spans="1:5" x14ac:dyDescent="0.25">
      <c r="A7">
        <v>6</v>
      </c>
      <c r="B7">
        <v>160</v>
      </c>
    </row>
    <row r="8" spans="1:5" x14ac:dyDescent="0.25">
      <c r="A8">
        <v>7</v>
      </c>
      <c r="B8">
        <v>152</v>
      </c>
    </row>
    <row r="9" spans="1:5" x14ac:dyDescent="0.25">
      <c r="A9">
        <v>8</v>
      </c>
      <c r="B9">
        <v>150</v>
      </c>
    </row>
    <row r="10" spans="1:5" x14ac:dyDescent="0.25">
      <c r="A10">
        <v>9</v>
      </c>
      <c r="B10">
        <v>159</v>
      </c>
    </row>
    <row r="11" spans="1:5" x14ac:dyDescent="0.25">
      <c r="A11">
        <v>10</v>
      </c>
      <c r="B11">
        <v>169</v>
      </c>
    </row>
    <row r="12" spans="1:5" x14ac:dyDescent="0.25">
      <c r="A12">
        <v>11</v>
      </c>
      <c r="B12">
        <v>173</v>
      </c>
    </row>
    <row r="13" spans="1:5" x14ac:dyDescent="0.25">
      <c r="A13">
        <v>12</v>
      </c>
      <c r="B13">
        <v>203</v>
      </c>
    </row>
    <row r="14" spans="1:5" x14ac:dyDescent="0.25">
      <c r="A14">
        <v>13</v>
      </c>
      <c r="B14">
        <v>169</v>
      </c>
    </row>
    <row r="15" spans="1:5" x14ac:dyDescent="0.25">
      <c r="A15">
        <v>14</v>
      </c>
      <c r="B15">
        <v>166</v>
      </c>
    </row>
    <row r="16" spans="1:5" x14ac:dyDescent="0.25">
      <c r="A16">
        <v>15</v>
      </c>
      <c r="B16">
        <v>162</v>
      </c>
    </row>
    <row r="17" spans="1:2" x14ac:dyDescent="0.25">
      <c r="A17">
        <v>16</v>
      </c>
      <c r="B17">
        <v>147</v>
      </c>
    </row>
    <row r="18" spans="1:2" x14ac:dyDescent="0.25">
      <c r="A18">
        <v>17</v>
      </c>
      <c r="B18">
        <v>188</v>
      </c>
    </row>
    <row r="19" spans="1:2" x14ac:dyDescent="0.25">
      <c r="A19">
        <v>18</v>
      </c>
      <c r="B19">
        <v>161</v>
      </c>
    </row>
    <row r="20" spans="1:2" x14ac:dyDescent="0.25">
      <c r="A20">
        <v>19</v>
      </c>
      <c r="B20">
        <v>162</v>
      </c>
    </row>
    <row r="21" spans="1:2" x14ac:dyDescent="0.25">
      <c r="A21">
        <v>20</v>
      </c>
      <c r="B21">
        <v>169</v>
      </c>
    </row>
    <row r="22" spans="1:2" x14ac:dyDescent="0.25">
      <c r="A22">
        <v>21</v>
      </c>
      <c r="B22">
        <v>185</v>
      </c>
    </row>
    <row r="23" spans="1:2" x14ac:dyDescent="0.25">
      <c r="A23">
        <v>22</v>
      </c>
      <c r="B23">
        <v>188</v>
      </c>
    </row>
    <row r="24" spans="1:2" x14ac:dyDescent="0.25">
      <c r="A24">
        <v>23</v>
      </c>
      <c r="B24">
        <v>200</v>
      </c>
    </row>
    <row r="25" spans="1:2" x14ac:dyDescent="0.25">
      <c r="A25">
        <v>24</v>
      </c>
      <c r="B25">
        <v>229</v>
      </c>
    </row>
    <row r="26" spans="1:2" x14ac:dyDescent="0.25">
      <c r="A26">
        <v>25</v>
      </c>
      <c r="B26">
        <v>189</v>
      </c>
    </row>
    <row r="27" spans="1:2" x14ac:dyDescent="0.25">
      <c r="A27">
        <v>26</v>
      </c>
      <c r="B27">
        <v>218</v>
      </c>
    </row>
    <row r="28" spans="1:2" x14ac:dyDescent="0.25">
      <c r="A28">
        <v>27</v>
      </c>
      <c r="B28">
        <v>185</v>
      </c>
    </row>
    <row r="29" spans="1:2" x14ac:dyDescent="0.25">
      <c r="A29">
        <v>28</v>
      </c>
      <c r="B29">
        <v>199</v>
      </c>
    </row>
    <row r="30" spans="1:2" x14ac:dyDescent="0.25">
      <c r="A30">
        <v>29</v>
      </c>
      <c r="B30">
        <v>210</v>
      </c>
    </row>
    <row r="31" spans="1:2" x14ac:dyDescent="0.25">
      <c r="A31">
        <v>30</v>
      </c>
      <c r="B31">
        <v>193</v>
      </c>
    </row>
    <row r="32" spans="1:2" x14ac:dyDescent="0.25">
      <c r="A32">
        <v>31</v>
      </c>
      <c r="B32">
        <v>211</v>
      </c>
    </row>
    <row r="33" spans="1:2" x14ac:dyDescent="0.25">
      <c r="A33">
        <v>32</v>
      </c>
      <c r="B33">
        <v>208</v>
      </c>
    </row>
    <row r="34" spans="1:2" x14ac:dyDescent="0.25">
      <c r="A34">
        <v>33</v>
      </c>
      <c r="B34">
        <v>216</v>
      </c>
    </row>
    <row r="35" spans="1:2" x14ac:dyDescent="0.25">
      <c r="A35">
        <v>34</v>
      </c>
      <c r="B35">
        <v>218</v>
      </c>
    </row>
    <row r="36" spans="1:2" x14ac:dyDescent="0.25">
      <c r="A36">
        <v>35</v>
      </c>
      <c r="B36">
        <v>264</v>
      </c>
    </row>
    <row r="37" spans="1:2" x14ac:dyDescent="0.25">
      <c r="A37">
        <v>36</v>
      </c>
      <c r="B3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Timeseries</vt:lpstr>
      <vt:lpstr>Holt'sTrend-Corrected</vt:lpstr>
      <vt:lpstr>Holt's Autocorrelation</vt:lpstr>
      <vt:lpstr>SES</vt:lpstr>
      <vt:lpstr>LinEst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2013-04-01T16:41:05Z</dcterms:created>
  <dcterms:modified xsi:type="dcterms:W3CDTF">2019-02-03T20:13:35Z</dcterms:modified>
</cp:coreProperties>
</file>