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gitRepo\DATA101\Day08\"/>
    </mc:Choice>
  </mc:AlternateContent>
  <xr:revisionPtr revIDLastSave="0" documentId="10_ncr:100000_{84FDDE85-7BA7-463D-9A67-42293F642160}" xr6:coauthVersionLast="31" xr6:coauthVersionMax="31" xr10:uidLastSave="{00000000-0000-0000-0000-000000000000}"/>
  <bookViews>
    <workbookView xWindow="0" yWindow="0" windowWidth="17256" windowHeight="5652" tabRatio="938" activeTab="3" xr2:uid="{00000000-000D-0000-FFFF-FFFF00000000}"/>
  </bookViews>
  <sheets>
    <sheet name="Specs" sheetId="4" r:id="rId1"/>
    <sheet name="OptimizationModel" sheetId="5" r:id="rId2"/>
    <sheet name="RelaxedQuality" sheetId="6" r:id="rId3"/>
    <sheet name="Frontier" sheetId="7" r:id="rId4"/>
  </sheets>
  <definedNames>
    <definedName name="solver_adj" localSheetId="1" hidden="1">OptimizationModel!$C$6:$E$16</definedName>
    <definedName name="solver_adj" localSheetId="2" hidden="1">RelaxedQuality!$C$6:$E$16,RelaxedQuality!$G$27:$G$30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OptimizationModel!$C$20:$E$20</definedName>
    <definedName name="solver_lhs1" localSheetId="2" hidden="1">RelaxedQuality!$A$2</definedName>
    <definedName name="solver_lhs10" localSheetId="2" hidden="1">RelaxedQuality!$F$6:$F$16</definedName>
    <definedName name="solver_lhs2" localSheetId="1" hidden="1">OptimizationModel!$C$23:$E$23</definedName>
    <definedName name="solver_lhs2" localSheetId="2" hidden="1">RelaxedQuality!$C$20:$E$20</definedName>
    <definedName name="solver_lhs3" localSheetId="1" hidden="1">OptimizationModel!$C$27:$C$30</definedName>
    <definedName name="solver_lhs3" localSheetId="2" hidden="1">RelaxedQuality!$C$23:$E$23</definedName>
    <definedName name="solver_lhs4" localSheetId="1" hidden="1">OptimizationModel!$C$27:$C$30</definedName>
    <definedName name="solver_lhs4" localSheetId="2" hidden="1">RelaxedQuality!$C$27:$C$30</definedName>
    <definedName name="solver_lhs5" localSheetId="1" hidden="1">OptimizationModel!$D$27:$D$30</definedName>
    <definedName name="solver_lhs5" localSheetId="2" hidden="1">RelaxedQuality!$C$27:$C$30</definedName>
    <definedName name="solver_lhs6" localSheetId="1" hidden="1">OptimizationModel!$D$27:$D$30</definedName>
    <definedName name="solver_lhs6" localSheetId="2" hidden="1">RelaxedQuality!$D$27:$D$30</definedName>
    <definedName name="solver_lhs7" localSheetId="1" hidden="1">OptimizationModel!$E$27:$E$30</definedName>
    <definedName name="solver_lhs7" localSheetId="2" hidden="1">RelaxedQuality!$D$27:$D$30</definedName>
    <definedName name="solver_lhs8" localSheetId="1" hidden="1">OptimizationModel!$E$27:$E$30</definedName>
    <definedName name="solver_lhs8" localSheetId="2" hidden="1">RelaxedQuality!$E$27:$E$30</definedName>
    <definedName name="solver_lhs9" localSheetId="1" hidden="1">OptimizationModel!$F$6:$F$16</definedName>
    <definedName name="solver_lhs9" localSheetId="2" hidden="1">RelaxedQuality!$E$27:$E$30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9</definedName>
    <definedName name="solver_num" localSheetId="2" hidden="1">10</definedName>
    <definedName name="solver_nwt" localSheetId="1" hidden="1">1</definedName>
    <definedName name="solver_nwt" localSheetId="2" hidden="1">1</definedName>
    <definedName name="solver_opt" localSheetId="1" hidden="1">OptimizationModel!$A$2</definedName>
    <definedName name="solver_opt" localSheetId="2" hidden="1">RelaxedQuality!$D$2</definedName>
    <definedName name="solver_pre" localSheetId="1" hidden="1">0.000001</definedName>
    <definedName name="solver_pre" localSheetId="2" hidden="1">0.0000001</definedName>
    <definedName name="solver_rbv" localSheetId="1" hidden="1">2</definedName>
    <definedName name="solver_rbv" localSheetId="2" hidden="1">2</definedName>
    <definedName name="solver_rel1" localSheetId="1" hidden="1">2</definedName>
    <definedName name="solver_rel1" localSheetId="2" hidden="1">1</definedName>
    <definedName name="solver_rel10" localSheetId="2" hidden="1">1</definedName>
    <definedName name="solver_rel2" localSheetId="1" hidden="1">3</definedName>
    <definedName name="solver_rel2" localSheetId="2" hidden="1">2</definedName>
    <definedName name="solver_rel3" localSheetId="1" hidden="1">1</definedName>
    <definedName name="solver_rel3" localSheetId="2" hidden="1">3</definedName>
    <definedName name="solver_rel4" localSheetId="1" hidden="1">3</definedName>
    <definedName name="solver_rel4" localSheetId="2" hidden="1">1</definedName>
    <definedName name="solver_rel5" localSheetId="1" hidden="1">1</definedName>
    <definedName name="solver_rel5" localSheetId="2" hidden="1">3</definedName>
    <definedName name="solver_rel6" localSheetId="1" hidden="1">3</definedName>
    <definedName name="solver_rel6" localSheetId="2" hidden="1">1</definedName>
    <definedName name="solver_rel7" localSheetId="1" hidden="1">1</definedName>
    <definedName name="solver_rel7" localSheetId="2" hidden="1">3</definedName>
    <definedName name="solver_rel8" localSheetId="1" hidden="1">3</definedName>
    <definedName name="solver_rel8" localSheetId="2" hidden="1">1</definedName>
    <definedName name="solver_rel9" localSheetId="1" hidden="1">1</definedName>
    <definedName name="solver_rel9" localSheetId="2" hidden="1">3</definedName>
    <definedName name="solver_rhs1" localSheetId="1" hidden="1">OptimizationModel!$C$21:$E$21</definedName>
    <definedName name="solver_rhs1" localSheetId="2" hidden="1">RelaxedQuality!$B$2</definedName>
    <definedName name="solver_rhs10" localSheetId="2" hidden="1">RelaxedQuality!$G$6:$G$16</definedName>
    <definedName name="solver_rhs2" localSheetId="1" hidden="1">OptimizationModel!$C$24:$E$24</definedName>
    <definedName name="solver_rhs2" localSheetId="2" hidden="1">RelaxedQuality!$C$21:$E$21</definedName>
    <definedName name="solver_rhs3" localSheetId="1" hidden="1">OptimizationModel!$F$27:$F$30</definedName>
    <definedName name="solver_rhs3" localSheetId="2" hidden="1">RelaxedQuality!$C$24:$E$24</definedName>
    <definedName name="solver_rhs4" localSheetId="1" hidden="1">OptimizationModel!$B$27:$B$30</definedName>
    <definedName name="solver_rhs4" localSheetId="2" hidden="1">RelaxedQuality!$F$27:$F$30</definedName>
    <definedName name="solver_rhs5" localSheetId="1" hidden="1">OptimizationModel!$F$27:$F$30</definedName>
    <definedName name="solver_rhs5" localSheetId="2" hidden="1">RelaxedQuality!$B$27:$B$30</definedName>
    <definedName name="solver_rhs6" localSheetId="1" hidden="1">OptimizationModel!$B$27:$B$30</definedName>
    <definedName name="solver_rhs6" localSheetId="2" hidden="1">RelaxedQuality!$F$27:$F$30</definedName>
    <definedName name="solver_rhs7" localSheetId="1" hidden="1">OptimizationModel!$F$27:$F$30</definedName>
    <definedName name="solver_rhs7" localSheetId="2" hidden="1">RelaxedQuality!$B$27:$B$30</definedName>
    <definedName name="solver_rhs8" localSheetId="1" hidden="1">OptimizationModel!$B$27:$B$30</definedName>
    <definedName name="solver_rhs8" localSheetId="2" hidden="1">RelaxedQuality!$F$27:$F$30</definedName>
    <definedName name="solver_rhs9" localSheetId="1" hidden="1">OptimizationModel!$G$6:$G$16</definedName>
    <definedName name="solver_rhs9" localSheetId="2" hidden="1">RelaxedQuality!$B$27:$B$30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6" l="1"/>
  <c r="F28" i="6"/>
  <c r="F29" i="6"/>
  <c r="F30" i="6"/>
  <c r="F27" i="6"/>
  <c r="B28" i="6"/>
  <c r="B29" i="6"/>
  <c r="B30" i="6"/>
  <c r="B27" i="6"/>
  <c r="E30" i="6" a="1"/>
  <c r="E30" i="6"/>
  <c r="D30" i="6" a="1"/>
  <c r="D30" i="6"/>
  <c r="C30" i="6" a="1"/>
  <c r="C30" i="6"/>
  <c r="E29" i="6" a="1"/>
  <c r="E29" i="6"/>
  <c r="D29" i="6" a="1"/>
  <c r="D29" i="6"/>
  <c r="C29" i="6" a="1"/>
  <c r="C29" i="6"/>
  <c r="E28" i="6" a="1"/>
  <c r="E28" i="6"/>
  <c r="D28" i="6" a="1"/>
  <c r="D28" i="6"/>
  <c r="C28" i="6" a="1"/>
  <c r="C28" i="6"/>
  <c r="E27" i="6" a="1"/>
  <c r="E27" i="6"/>
  <c r="D27" i="6" a="1"/>
  <c r="D27" i="6"/>
  <c r="C27" i="6" a="1"/>
  <c r="C27" i="6"/>
  <c r="E23" i="6"/>
  <c r="D23" i="6"/>
  <c r="C23" i="6"/>
  <c r="E20" i="6"/>
  <c r="D20" i="6"/>
  <c r="C20" i="6"/>
  <c r="E18" i="6" a="1"/>
  <c r="E18" i="6"/>
  <c r="D18" i="6" a="1"/>
  <c r="D18" i="6"/>
  <c r="C18" i="6" a="1"/>
  <c r="C18" i="6"/>
  <c r="E17" i="6" a="1"/>
  <c r="E17" i="6"/>
  <c r="D17" i="6" a="1"/>
  <c r="D17" i="6"/>
  <c r="C17" i="6" a="1"/>
  <c r="C17" i="6"/>
  <c r="F16" i="6"/>
  <c r="F15" i="6"/>
  <c r="F14" i="6"/>
  <c r="F13" i="6"/>
  <c r="F12" i="6"/>
  <c r="F11" i="6"/>
  <c r="F10" i="6"/>
  <c r="F9" i="6"/>
  <c r="F8" i="6"/>
  <c r="F7" i="6"/>
  <c r="F6" i="6"/>
  <c r="A2" i="6"/>
  <c r="E17" i="5" a="1"/>
  <c r="E17" i="5"/>
  <c r="E18" i="5" a="1"/>
  <c r="E18" i="5"/>
  <c r="D17" i="5" a="1"/>
  <c r="D17" i="5"/>
  <c r="D18" i="5" a="1"/>
  <c r="D18" i="5"/>
  <c r="C18" i="5" a="1"/>
  <c r="C18" i="5"/>
  <c r="C17" i="5" a="1"/>
  <c r="C17" i="5"/>
  <c r="A2" i="5"/>
  <c r="D28" i="5" a="1"/>
  <c r="D28" i="5"/>
  <c r="E28" i="5" a="1"/>
  <c r="E28" i="5"/>
  <c r="D29" i="5" a="1"/>
  <c r="D29" i="5"/>
  <c r="E29" i="5" a="1"/>
  <c r="E29" i="5"/>
  <c r="D30" i="5" a="1"/>
  <c r="D30" i="5"/>
  <c r="E30" i="5" a="1"/>
  <c r="E30" i="5"/>
  <c r="C30" i="5" a="1"/>
  <c r="C30" i="5"/>
  <c r="C29" i="5" a="1"/>
  <c r="C29" i="5"/>
  <c r="C28" i="5" a="1"/>
  <c r="C28" i="5"/>
  <c r="D27" i="5" a="1"/>
  <c r="D27" i="5"/>
  <c r="E27" i="5" a="1"/>
  <c r="E27" i="5"/>
  <c r="C27" i="5" a="1"/>
  <c r="C27" i="5"/>
  <c r="D23" i="5"/>
  <c r="E23" i="5"/>
  <c r="C23" i="5"/>
  <c r="D20" i="5"/>
  <c r="E20" i="5"/>
  <c r="C20" i="5"/>
  <c r="F7" i="5"/>
  <c r="F8" i="5"/>
  <c r="F9" i="5"/>
  <c r="F10" i="5"/>
  <c r="F11" i="5"/>
  <c r="F12" i="5"/>
  <c r="F13" i="5"/>
  <c r="F14" i="5"/>
  <c r="F15" i="5"/>
  <c r="F16" i="5"/>
  <c r="F6" i="5"/>
</calcChain>
</file>

<file path=xl/sharedStrings.xml><?xml version="1.0" encoding="utf-8"?>
<sst xmlns="http://schemas.openxmlformats.org/spreadsheetml/2006/main" count="142" uniqueCount="55">
  <si>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</si>
  <si>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</si>
  <si>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</si>
  <si>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</si>
  <si>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</si>
  <si>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</si>
  <si>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</si>
  <si>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</si>
  <si>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</si>
  <si>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</si>
  <si>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</si>
  <si>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</si>
  <si>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</si>
  <si>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</si>
  <si>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</si>
  <si>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</si>
  <si>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</si>
  <si>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</si>
  <si>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</si>
  <si>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</si>
  <si>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</si>
  <si>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</si>
  <si>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</si>
  <si>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</si>
  <si>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Shipping</t>
  </si>
  <si>
    <t>Varietal</t>
  </si>
  <si>
    <t>Region</t>
  </si>
  <si>
    <t>Color (1-10 Scale)</t>
  </si>
  <si>
    <t>Astringency (1-10 Scale)</t>
  </si>
  <si>
    <t>Price (per 1K Gallons)</t>
  </si>
  <si>
    <t>Total Cost (Objective):</t>
  </si>
  <si>
    <t>January</t>
  </si>
  <si>
    <t>Februrary</t>
  </si>
  <si>
    <t>March</t>
  </si>
  <si>
    <t>Total Ordered</t>
  </si>
  <si>
    <t>PURCHASE DECISIONS</t>
  </si>
  <si>
    <t>SPECS</t>
  </si>
  <si>
    <t>Qty Available</t>
  </si>
  <si>
    <t>Monthy Cost</t>
  </si>
  <si>
    <t>Price</t>
  </si>
  <si>
    <t>Total Required</t>
  </si>
  <si>
    <t>Valencia Ordered</t>
  </si>
  <si>
    <t>Valencia Required</t>
  </si>
  <si>
    <t>Quality Constraint</t>
  </si>
  <si>
    <t>Minimum</t>
  </si>
  <si>
    <t>Maximum</t>
  </si>
  <si>
    <t>BAR</t>
  </si>
  <si>
    <t>ACID</t>
  </si>
  <si>
    <t>COLOR</t>
  </si>
  <si>
    <t>ASTRINGENCY</t>
  </si>
  <si>
    <t>Cost Limit</t>
  </si>
  <si>
    <t>% Relaxed</t>
  </si>
  <si>
    <t>Average % Relaxed</t>
  </si>
  <si>
    <t>Cost</t>
  </si>
  <si>
    <t>Quality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</si>
</sst>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44" fontId="0" fillId="2" borderId="0" xfId="3" applyFont="1" applyFill="1" applyBorder="1"/>
    <xf numFmtId="44" fontId="0" fillId="2" borderId="2" xfId="3" applyFont="1" applyFill="1" applyBorder="1"/>
    <xf numFmtId="44" fontId="0" fillId="2" borderId="1" xfId="3" applyFont="1" applyFill="1" applyBorder="1"/>
    <xf numFmtId="44" fontId="0" fillId="2" borderId="3" xfId="3" applyFont="1" applyFill="1" applyBorder="1"/>
    <xf numFmtId="164" fontId="0" fillId="0" borderId="0" xfId="3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4" applyNumberFormat="1" applyFont="1"/>
    <xf numFmtId="166" fontId="0" fillId="0" borderId="0" xfId="0" applyNumberFormat="1"/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Cost versus Quality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Frontier!$B$1</c:f>
              <c:strCache>
                <c:ptCount val="1"/>
                <c:pt idx="0">
                  <c:v>Quality Relaxation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Frontier!$A$2:$A$8</c:f>
              <c:numCache>
                <c:formatCode>"$"#,##0</c:formatCode>
                <c:ptCount val="7"/>
                <c:pt idx="0">
                  <c:v>1227560</c:v>
                </c:pt>
                <c:pt idx="1">
                  <c:v>1210000</c:v>
                </c:pt>
                <c:pt idx="2">
                  <c:v>1190000</c:v>
                </c:pt>
                <c:pt idx="3">
                  <c:v>1170000</c:v>
                </c:pt>
                <c:pt idx="4">
                  <c:v>1150000</c:v>
                </c:pt>
                <c:pt idx="5">
                  <c:v>1130000</c:v>
                </c:pt>
                <c:pt idx="6">
                  <c:v>1110000</c:v>
                </c:pt>
              </c:numCache>
            </c:numRef>
          </c:xVal>
          <c:yVal>
            <c:numRef>
              <c:f>Frontier!$B$2:$B$8</c:f>
              <c:numCache>
                <c:formatCode>0.0%</c:formatCode>
                <c:ptCount val="7"/>
                <c:pt idx="0">
                  <c:v>0</c:v>
                </c:pt>
                <c:pt idx="1">
                  <c:v>5.3830014224773105E-2</c:v>
                </c:pt>
                <c:pt idx="2">
                  <c:v>0.16611009327112261</c:v>
                </c:pt>
                <c:pt idx="3">
                  <c:v>0.34765572951094631</c:v>
                </c:pt>
                <c:pt idx="4">
                  <c:v>0.53703007518737822</c:v>
                </c:pt>
                <c:pt idx="5">
                  <c:v>0.84473684210527233</c:v>
                </c:pt>
                <c:pt idx="6">
                  <c:v>1.7010267857110548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C3-462D-BE3A-0AAFBE1FF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8608"/>
        <c:axId val="712395328"/>
      </c:scatterChart>
      <c:valAx>
        <c:axId val="712398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5328"/>
        <c:crosses val="autoZero"/>
        <c:crossBetween val="midCat"/>
      </c:valAx>
      <c:valAx>
        <c:axId val="7123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Average</a:t>
                </a:r>
                <a:r>
                  <a:rPr lang="en-US" sz="1400" b="1" baseline="0"/>
                  <a:t> </a:t>
                </a:r>
                <a:r>
                  <a:rPr lang="en-US" sz="1400" b="1"/>
                  <a:t>% broadening of quality bounds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8608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</xdr:row>
      <xdr:rowOff>80010</xdr:rowOff>
    </xdr:from>
    <xdr:to>
      <xdr:col>12</xdr:col>
      <xdr:colOff>655320</xdr:colOff>
      <xdr:row>21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94A7FB-88CE-4ACC-BAF0-AE702250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Normal="100" zoomScalePageLayoutView="125" workbookViewId="0">
      <selection activeCell="C8" sqref="C8"/>
    </sheetView>
  </sheetViews>
  <sheetFormatPr defaultColWidth="11" defaultRowHeight="15.6" x14ac:dyDescent="0.3"/>
  <cols>
    <col min="1" max="1" width="18" bestFit="1" customWidth="1"/>
  </cols>
  <sheetData>
    <row r="1" spans="1:9" ht="62.4" x14ac:dyDescent="0.3">
      <c r="A1" s="7" t="s">
        <v>25</v>
      </c>
      <c r="B1" s="8" t="s">
        <v>26</v>
      </c>
      <c r="C1" s="7" t="s">
        <v>21</v>
      </c>
      <c r="D1" s="8" t="s">
        <v>22</v>
      </c>
      <c r="E1" s="8" t="s">
        <v>23</v>
      </c>
      <c r="F1" s="8" t="s">
        <v>28</v>
      </c>
      <c r="G1" s="8" t="s">
        <v>27</v>
      </c>
      <c r="H1" s="8" t="s">
        <v>29</v>
      </c>
      <c r="I1" s="9" t="s">
        <v>24</v>
      </c>
    </row>
    <row r="2" spans="1:9" x14ac:dyDescent="0.3">
      <c r="A2" s="1" t="s">
        <v>8</v>
      </c>
      <c r="B2" s="2" t="s">
        <v>1</v>
      </c>
      <c r="C2" s="1">
        <v>672</v>
      </c>
      <c r="D2" s="2">
        <v>10.5</v>
      </c>
      <c r="E2" s="3">
        <v>6.0000000000000001E-3</v>
      </c>
      <c r="F2" s="2">
        <v>3</v>
      </c>
      <c r="G2" s="2">
        <v>3</v>
      </c>
      <c r="H2" s="10">
        <v>500</v>
      </c>
      <c r="I2" s="11">
        <v>100</v>
      </c>
    </row>
    <row r="3" spans="1:9" x14ac:dyDescent="0.3">
      <c r="A3" s="1" t="s">
        <v>14</v>
      </c>
      <c r="B3" s="2" t="s">
        <v>2</v>
      </c>
      <c r="C3" s="1">
        <v>400</v>
      </c>
      <c r="D3" s="2">
        <v>6.5</v>
      </c>
      <c r="E3" s="3">
        <v>1.4E-2</v>
      </c>
      <c r="F3" s="2">
        <v>7</v>
      </c>
      <c r="G3" s="2">
        <v>1</v>
      </c>
      <c r="H3" s="10">
        <v>310</v>
      </c>
      <c r="I3" s="11">
        <v>150</v>
      </c>
    </row>
    <row r="4" spans="1:9" x14ac:dyDescent="0.3">
      <c r="A4" s="1" t="s">
        <v>0</v>
      </c>
      <c r="B4" s="2" t="s">
        <v>17</v>
      </c>
      <c r="C4" s="1">
        <v>1200</v>
      </c>
      <c r="D4" s="2">
        <v>12</v>
      </c>
      <c r="E4" s="3">
        <v>9.4999999999999998E-3</v>
      </c>
      <c r="F4" s="2">
        <v>3</v>
      </c>
      <c r="G4" s="2">
        <v>3</v>
      </c>
      <c r="H4" s="10">
        <v>750</v>
      </c>
      <c r="I4" s="11">
        <v>0</v>
      </c>
    </row>
    <row r="5" spans="1:9" x14ac:dyDescent="0.3">
      <c r="A5" s="1" t="s">
        <v>8</v>
      </c>
      <c r="B5" s="2" t="s">
        <v>20</v>
      </c>
      <c r="C5" s="1">
        <v>168</v>
      </c>
      <c r="D5" s="2">
        <v>11</v>
      </c>
      <c r="E5" s="3">
        <v>0.01</v>
      </c>
      <c r="F5" s="2">
        <v>3</v>
      </c>
      <c r="G5" s="2">
        <v>5</v>
      </c>
      <c r="H5" s="10">
        <v>600</v>
      </c>
      <c r="I5" s="11">
        <v>60</v>
      </c>
    </row>
    <row r="6" spans="1:9" x14ac:dyDescent="0.3">
      <c r="A6" s="1" t="s">
        <v>12</v>
      </c>
      <c r="B6" s="2" t="s">
        <v>19</v>
      </c>
      <c r="C6" s="1">
        <v>84</v>
      </c>
      <c r="D6" s="2">
        <v>12</v>
      </c>
      <c r="E6" s="3">
        <v>7.0000000000000001E-3</v>
      </c>
      <c r="F6" s="2">
        <v>1</v>
      </c>
      <c r="G6" s="2">
        <v>5</v>
      </c>
      <c r="H6" s="10">
        <v>600</v>
      </c>
      <c r="I6" s="11">
        <v>75</v>
      </c>
    </row>
    <row r="7" spans="1:9" x14ac:dyDescent="0.3">
      <c r="A7" s="1" t="s">
        <v>13</v>
      </c>
      <c r="B7" s="2" t="s">
        <v>18</v>
      </c>
      <c r="C7" s="1">
        <v>210</v>
      </c>
      <c r="D7" s="2">
        <v>10</v>
      </c>
      <c r="E7" s="3">
        <v>7.0000000000000001E-3</v>
      </c>
      <c r="F7" s="2">
        <v>1</v>
      </c>
      <c r="G7" s="2">
        <v>5</v>
      </c>
      <c r="H7" s="10">
        <v>625</v>
      </c>
      <c r="I7" s="11">
        <v>50</v>
      </c>
    </row>
    <row r="8" spans="1:9" x14ac:dyDescent="0.3">
      <c r="A8" s="1" t="s">
        <v>16</v>
      </c>
      <c r="B8" s="2" t="s">
        <v>3</v>
      </c>
      <c r="C8" s="1">
        <v>588</v>
      </c>
      <c r="D8" s="2">
        <v>9</v>
      </c>
      <c r="E8" s="3">
        <v>1.35E-2</v>
      </c>
      <c r="F8" s="2">
        <v>7</v>
      </c>
      <c r="G8" s="2">
        <v>3</v>
      </c>
      <c r="H8" s="10">
        <v>440</v>
      </c>
      <c r="I8" s="11">
        <v>120</v>
      </c>
    </row>
    <row r="9" spans="1:9" x14ac:dyDescent="0.3">
      <c r="A9" s="1" t="s">
        <v>10</v>
      </c>
      <c r="B9" s="2" t="s">
        <v>5</v>
      </c>
      <c r="C9" s="1">
        <v>168</v>
      </c>
      <c r="D9" s="2">
        <v>15</v>
      </c>
      <c r="E9" s="3">
        <v>1.0999999999999999E-2</v>
      </c>
      <c r="F9" s="2">
        <v>4</v>
      </c>
      <c r="G9" s="2">
        <v>8</v>
      </c>
      <c r="H9" s="10">
        <v>600</v>
      </c>
      <c r="I9" s="11">
        <v>110</v>
      </c>
    </row>
    <row r="10" spans="1:9" x14ac:dyDescent="0.3">
      <c r="A10" s="1" t="s">
        <v>15</v>
      </c>
      <c r="B10" s="2" t="s">
        <v>4</v>
      </c>
      <c r="C10" s="1">
        <v>300</v>
      </c>
      <c r="D10" s="2">
        <v>8</v>
      </c>
      <c r="E10" s="3">
        <v>1.2999999999999999E-2</v>
      </c>
      <c r="F10" s="2">
        <v>8</v>
      </c>
      <c r="G10" s="2">
        <v>3</v>
      </c>
      <c r="H10" s="10">
        <v>300</v>
      </c>
      <c r="I10" s="11">
        <v>90</v>
      </c>
    </row>
    <row r="11" spans="1:9" x14ac:dyDescent="0.3">
      <c r="A11" s="1" t="s">
        <v>11</v>
      </c>
      <c r="B11" s="2" t="s">
        <v>6</v>
      </c>
      <c r="C11" s="1">
        <v>210</v>
      </c>
      <c r="D11" s="2">
        <v>13</v>
      </c>
      <c r="E11" s="3">
        <v>1.2999999999999999E-2</v>
      </c>
      <c r="F11" s="2">
        <v>3</v>
      </c>
      <c r="G11" s="2">
        <v>5</v>
      </c>
      <c r="H11" s="10">
        <v>460</v>
      </c>
      <c r="I11" s="11">
        <v>130</v>
      </c>
    </row>
    <row r="12" spans="1:9" x14ac:dyDescent="0.3">
      <c r="A12" s="4" t="s">
        <v>9</v>
      </c>
      <c r="B12" s="5" t="s">
        <v>7</v>
      </c>
      <c r="C12" s="4">
        <v>180</v>
      </c>
      <c r="D12" s="5">
        <v>14</v>
      </c>
      <c r="E12" s="6">
        <v>5.0000000000000001E-3</v>
      </c>
      <c r="F12" s="5">
        <v>3</v>
      </c>
      <c r="G12" s="5">
        <v>9</v>
      </c>
      <c r="H12" s="12">
        <v>505</v>
      </c>
      <c r="I12" s="13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2772-FF29-41E0-862A-DCF792335A7E}">
  <dimension ref="A1:M30"/>
  <sheetViews>
    <sheetView zoomScale="85" zoomScaleNormal="85" workbookViewId="0">
      <selection activeCell="C6" sqref="C6:F16"/>
    </sheetView>
  </sheetViews>
  <sheetFormatPr defaultRowHeight="15.6" x14ac:dyDescent="0.3"/>
  <cols>
    <col min="1" max="1" width="19.59765625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/>
    </row>
    <row r="2" spans="1:13" x14ac:dyDescent="0.3">
      <c r="A2" s="16">
        <f>SUM(C17:E18)</f>
        <v>1227560.0000000002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0</v>
      </c>
      <c r="D7">
        <v>13.499999999999403</v>
      </c>
      <c r="E7">
        <v>0</v>
      </c>
      <c r="F7">
        <f t="shared" ref="F7:F16" si="0">SUM(C7:E7)</f>
        <v>13.499999999999403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239.99999999999997</v>
      </c>
      <c r="D8">
        <v>240.00000000000003</v>
      </c>
      <c r="E8">
        <v>280.00000000000006</v>
      </c>
      <c r="F8">
        <f t="shared" si="0"/>
        <v>760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111.16666666666862</v>
      </c>
      <c r="E9">
        <v>0</v>
      </c>
      <c r="F9">
        <f t="shared" si="0"/>
        <v>111.16666666666862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22.717948717947692</v>
      </c>
      <c r="D10">
        <v>0</v>
      </c>
      <c r="E10">
        <v>0</v>
      </c>
      <c r="F10">
        <f t="shared" si="0"/>
        <v>22.717948717947692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134.61538461538427</v>
      </c>
      <c r="F11">
        <f t="shared" si="0"/>
        <v>134.61538461538427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0</v>
      </c>
      <c r="D12">
        <v>0</v>
      </c>
      <c r="E12">
        <v>0</v>
      </c>
      <c r="F12">
        <f t="shared" si="0"/>
        <v>0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11.846153846153648</v>
      </c>
      <c r="E13">
        <v>156.15384615384642</v>
      </c>
      <c r="F13">
        <f t="shared" si="0"/>
        <v>168.00000000000006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115.9230769230787</v>
      </c>
      <c r="D14">
        <v>54.846153846151836</v>
      </c>
      <c r="E14">
        <v>129.23076923076943</v>
      </c>
      <c r="F14">
        <f t="shared" si="0"/>
        <v>300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118.39743589743446</v>
      </c>
      <c r="D15">
        <v>91.602564102565509</v>
      </c>
      <c r="E15">
        <v>0</v>
      </c>
      <c r="F15">
        <f t="shared" si="0"/>
        <v>209.99999999999997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102.96153846153931</v>
      </c>
      <c r="D16">
        <v>77.038461538460652</v>
      </c>
      <c r="E16">
        <v>0</v>
      </c>
      <c r="F16">
        <f t="shared" si="0"/>
        <v>179.99999999999994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6" x14ac:dyDescent="0.3">
      <c r="A17" s="1" t="s">
        <v>38</v>
      </c>
      <c r="B17" s="2" t="s">
        <v>39</v>
      </c>
      <c r="C17" s="16">
        <f t="array" ref="C17">SUMPRODUCT(C6:C16,$L6:$L16)</f>
        <v>334866.0897435894</v>
      </c>
      <c r="D17" s="16">
        <f t="array" ref="D17">SUMPRODUCT(D6:D16,$L6:$L16)</f>
        <v>355488.14102564158</v>
      </c>
      <c r="E17" s="16">
        <f t="array" ref="E17">SUMPRODUCT(E6:E16,$L6:$L16)</f>
        <v>426596.15384615387</v>
      </c>
    </row>
    <row r="18" spans="1:6" x14ac:dyDescent="0.3">
      <c r="B18" s="2" t="s">
        <v>24</v>
      </c>
      <c r="C18" s="16">
        <f t="array" ref="C18">SUMPRODUCT(C6:C16,$M6:$M16)</f>
        <v>39369.166666666657</v>
      </c>
      <c r="D18" s="16">
        <f t="array" ref="D18">SUMPRODUCT(D6:D16,$M6:$M16)</f>
        <v>35701.987179487085</v>
      </c>
      <c r="E18" s="16">
        <f t="array" ref="E18">SUMPRODUCT(E6:E16,$M6:$M16)</f>
        <v>35538.461538461568</v>
      </c>
    </row>
    <row r="19" spans="1:6" x14ac:dyDescent="0.3">
      <c r="B19" s="2"/>
    </row>
    <row r="20" spans="1:6" x14ac:dyDescent="0.3">
      <c r="A20" s="2" t="s">
        <v>34</v>
      </c>
      <c r="C20">
        <f>SUM(C6:C16)</f>
        <v>600</v>
      </c>
      <c r="D20">
        <f t="shared" ref="D20:E20" si="1">SUM(D6:D16)</f>
        <v>599.99999999999966</v>
      </c>
      <c r="E20">
        <f t="shared" si="1"/>
        <v>700.00000000000011</v>
      </c>
    </row>
    <row r="21" spans="1:6" x14ac:dyDescent="0.3">
      <c r="A21" s="2" t="s">
        <v>40</v>
      </c>
      <c r="C21">
        <v>600</v>
      </c>
      <c r="D21">
        <v>600</v>
      </c>
      <c r="E21">
        <v>700</v>
      </c>
    </row>
    <row r="23" spans="1:6" x14ac:dyDescent="0.3">
      <c r="A23" s="2" t="s">
        <v>41</v>
      </c>
      <c r="C23">
        <f>C8</f>
        <v>239.99999999999997</v>
      </c>
      <c r="D23">
        <f>D8</f>
        <v>240.00000000000003</v>
      </c>
      <c r="E23">
        <f>E8</f>
        <v>280.00000000000006</v>
      </c>
    </row>
    <row r="24" spans="1:6" x14ac:dyDescent="0.3">
      <c r="A24" s="2" t="s">
        <v>42</v>
      </c>
      <c r="C24">
        <v>240</v>
      </c>
      <c r="D24">
        <v>240</v>
      </c>
      <c r="E24">
        <v>280</v>
      </c>
    </row>
    <row r="26" spans="1:6" x14ac:dyDescent="0.3">
      <c r="A26" s="2" t="s">
        <v>43</v>
      </c>
      <c r="B26" t="s">
        <v>44</v>
      </c>
      <c r="F26" t="s">
        <v>45</v>
      </c>
    </row>
    <row r="27" spans="1:6" x14ac:dyDescent="0.3">
      <c r="A27" s="2" t="s">
        <v>46</v>
      </c>
      <c r="B27">
        <v>11.5</v>
      </c>
      <c r="C27">
        <f t="array" ref="C27">SUMPRODUCT(C$6:C$16,$H$6:$H$16)/C$21</f>
        <v>11.767713675213667</v>
      </c>
      <c r="D27">
        <f t="array" ref="D27">SUMPRODUCT(D$6:D$16,$H$6:$H$16)/D$21</f>
        <v>11.794027777777787</v>
      </c>
      <c r="E27">
        <f t="array" ref="E27">SUMPRODUCT(E$6:E$16,$H$6:$H$16)/E$21</f>
        <v>11.54615384615385</v>
      </c>
      <c r="F27">
        <v>12.5</v>
      </c>
    </row>
    <row r="28" spans="1:6" x14ac:dyDescent="0.3">
      <c r="A28" t="s">
        <v>47</v>
      </c>
      <c r="B28">
        <v>7.4999999999999997E-3</v>
      </c>
      <c r="C28">
        <f t="array" ref="C28">SUMPRODUCT(C$6:C$16,$I$6:$I$16)/C$21</f>
        <v>1.0000000000000002E-2</v>
      </c>
      <c r="D28">
        <f t="array" ref="D28">SUMPRODUCT(D$6:D$16,$I$6:$I$16)/D$21</f>
        <v>9.999999999999995E-3</v>
      </c>
      <c r="E28">
        <f t="array" ref="E28">SUMPRODUCT(E$6:E$16,$I$6:$I$16)/E$21</f>
        <v>1.0000000000000005E-2</v>
      </c>
      <c r="F28">
        <v>0.01</v>
      </c>
    </row>
    <row r="29" spans="1:6" x14ac:dyDescent="0.3">
      <c r="A29" s="2" t="s">
        <v>49</v>
      </c>
      <c r="B29">
        <v>0</v>
      </c>
      <c r="C29">
        <f t="array" ref="C29">SUMPRODUCT(C$6:C$16,$J$6:$J$16)/C$21</f>
        <v>3.8902991452991644</v>
      </c>
      <c r="D29">
        <f t="array" ref="D29">SUMPRODUCT(D$6:D$16,$J$6:$J$16)/D$21</f>
        <v>3.5667948717948494</v>
      </c>
      <c r="E29">
        <f t="array" ref="E29">SUMPRODUCT(E$6:E$16,$J$6:$J$16)/E$21</f>
        <v>3.7615384615384651</v>
      </c>
      <c r="F29">
        <v>4</v>
      </c>
    </row>
    <row r="30" spans="1:6" x14ac:dyDescent="0.3">
      <c r="A30" s="2" t="s">
        <v>48</v>
      </c>
      <c r="B30">
        <v>4.5</v>
      </c>
      <c r="C30">
        <f t="array" ref="C30">SUMPRODUCT(C$6:C$16,$K$6:$K$16)/C$21</f>
        <v>4.5</v>
      </c>
      <c r="D30">
        <f t="array" ref="D30">SUMPRODUCT(D$6:D$16,$K$6:$K$16)/D$21</f>
        <v>4.5000000000000018</v>
      </c>
      <c r="E30">
        <f t="array" ref="E30">SUMPRODUCT(E$6:E$16,$K$6:$K$16)/E$21</f>
        <v>4.5000000000000009</v>
      </c>
      <c r="F30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0CF6-9D4F-475D-B5F1-D6E81BBDBBDC}">
  <dimension ref="A1:M30"/>
  <sheetViews>
    <sheetView zoomScale="85" zoomScaleNormal="85" workbookViewId="0">
      <selection activeCell="B20" sqref="B20"/>
    </sheetView>
  </sheetViews>
  <sheetFormatPr defaultRowHeight="15.6" x14ac:dyDescent="0.3"/>
  <cols>
    <col min="1" max="1" width="19.59765625" bestFit="1" customWidth="1"/>
    <col min="2" max="2" width="13" bestFit="1" customWidth="1"/>
    <col min="3" max="3" width="16.5" customWidth="1"/>
    <col min="4" max="5" width="12.69921875" bestFit="1" customWidth="1"/>
    <col min="6" max="6" width="9.59765625" customWidth="1"/>
    <col min="8" max="8" width="10.19921875" customWidth="1"/>
    <col min="10" max="10" width="12.09765625" customWidth="1"/>
    <col min="11" max="11" width="8.59765625" customWidth="1"/>
    <col min="12" max="12" width="12" customWidth="1"/>
  </cols>
  <sheetData>
    <row r="1" spans="1:13" x14ac:dyDescent="0.3">
      <c r="A1" t="s">
        <v>30</v>
      </c>
      <c r="B1" s="14" t="s">
        <v>50</v>
      </c>
      <c r="D1" t="s">
        <v>52</v>
      </c>
    </row>
    <row r="2" spans="1:13" x14ac:dyDescent="0.3">
      <c r="A2" s="16">
        <f>SUM(C17:E18)</f>
        <v>1110000.0000000068</v>
      </c>
      <c r="B2" s="17">
        <v>1110000</v>
      </c>
      <c r="D2" s="18">
        <f>AVERAGE(G27:G30)</f>
        <v>1.7010267857110548</v>
      </c>
    </row>
    <row r="4" spans="1:13" x14ac:dyDescent="0.3">
      <c r="C4" t="s">
        <v>35</v>
      </c>
      <c r="G4" t="s">
        <v>36</v>
      </c>
    </row>
    <row r="5" spans="1:13" ht="31.2" x14ac:dyDescent="0.3">
      <c r="A5" s="7" t="s">
        <v>25</v>
      </c>
      <c r="B5" s="8" t="s">
        <v>26</v>
      </c>
      <c r="C5" t="s">
        <v>31</v>
      </c>
      <c r="D5" t="s">
        <v>32</v>
      </c>
      <c r="E5" t="s">
        <v>33</v>
      </c>
      <c r="F5" s="15" t="s">
        <v>34</v>
      </c>
      <c r="G5" s="7" t="s">
        <v>37</v>
      </c>
      <c r="H5" s="8" t="s">
        <v>22</v>
      </c>
      <c r="I5" s="8" t="s">
        <v>23</v>
      </c>
      <c r="J5" s="8" t="s">
        <v>28</v>
      </c>
      <c r="K5" s="8" t="s">
        <v>27</v>
      </c>
      <c r="L5" s="8" t="s">
        <v>29</v>
      </c>
      <c r="M5" s="9" t="s">
        <v>24</v>
      </c>
    </row>
    <row r="6" spans="1:13" x14ac:dyDescent="0.3">
      <c r="A6" s="1" t="s">
        <v>8</v>
      </c>
      <c r="B6" s="2" t="s">
        <v>1</v>
      </c>
      <c r="C6">
        <v>0</v>
      </c>
      <c r="D6">
        <v>0</v>
      </c>
      <c r="E6">
        <v>0</v>
      </c>
      <c r="F6">
        <f>SUM(C6:E6)</f>
        <v>0</v>
      </c>
      <c r="G6" s="1">
        <v>672</v>
      </c>
      <c r="H6" s="2">
        <v>10.5</v>
      </c>
      <c r="I6" s="3">
        <v>6.0000000000000001E-3</v>
      </c>
      <c r="J6" s="2">
        <v>3</v>
      </c>
      <c r="K6" s="2">
        <v>3</v>
      </c>
      <c r="L6" s="10">
        <v>500</v>
      </c>
      <c r="M6" s="11">
        <v>100</v>
      </c>
    </row>
    <row r="7" spans="1:13" x14ac:dyDescent="0.3">
      <c r="A7" s="1" t="s">
        <v>14</v>
      </c>
      <c r="B7" s="2" t="s">
        <v>2</v>
      </c>
      <c r="C7">
        <v>40.00000000001004</v>
      </c>
      <c r="D7">
        <v>359.99999999998994</v>
      </c>
      <c r="E7">
        <v>0</v>
      </c>
      <c r="F7">
        <f t="shared" ref="F7:F16" si="0">SUM(C7:E7)</f>
        <v>400</v>
      </c>
      <c r="G7" s="1">
        <v>400</v>
      </c>
      <c r="H7" s="2">
        <v>6.5</v>
      </c>
      <c r="I7" s="3">
        <v>1.4E-2</v>
      </c>
      <c r="J7" s="2">
        <v>7</v>
      </c>
      <c r="K7" s="2">
        <v>1</v>
      </c>
      <c r="L7" s="10">
        <v>310</v>
      </c>
      <c r="M7" s="11">
        <v>150</v>
      </c>
    </row>
    <row r="8" spans="1:13" x14ac:dyDescent="0.3">
      <c r="A8" s="1" t="s">
        <v>0</v>
      </c>
      <c r="B8" s="2" t="s">
        <v>17</v>
      </c>
      <c r="C8">
        <v>239.99999999999989</v>
      </c>
      <c r="D8">
        <v>240.00000000000995</v>
      </c>
      <c r="E8">
        <v>280.00000000000006</v>
      </c>
      <c r="F8">
        <f t="shared" si="0"/>
        <v>760.00000000000989</v>
      </c>
      <c r="G8" s="1">
        <v>1200</v>
      </c>
      <c r="H8" s="2">
        <v>12</v>
      </c>
      <c r="I8" s="3">
        <v>9.4999999999999998E-3</v>
      </c>
      <c r="J8" s="2">
        <v>3</v>
      </c>
      <c r="K8" s="2">
        <v>3</v>
      </c>
      <c r="L8" s="10">
        <v>750</v>
      </c>
      <c r="M8" s="11">
        <v>0</v>
      </c>
    </row>
    <row r="9" spans="1:13" x14ac:dyDescent="0.3">
      <c r="A9" s="1" t="s">
        <v>8</v>
      </c>
      <c r="B9" s="2" t="s">
        <v>20</v>
      </c>
      <c r="C9">
        <v>0</v>
      </c>
      <c r="D9">
        <v>0</v>
      </c>
      <c r="E9">
        <v>0</v>
      </c>
      <c r="F9">
        <f t="shared" si="0"/>
        <v>0</v>
      </c>
      <c r="G9" s="1">
        <v>168</v>
      </c>
      <c r="H9" s="2">
        <v>11</v>
      </c>
      <c r="I9" s="3">
        <v>0.01</v>
      </c>
      <c r="J9" s="2">
        <v>3</v>
      </c>
      <c r="K9" s="2">
        <v>5</v>
      </c>
      <c r="L9" s="10">
        <v>600</v>
      </c>
      <c r="M9" s="11">
        <v>60</v>
      </c>
    </row>
    <row r="10" spans="1:13" x14ac:dyDescent="0.3">
      <c r="A10" s="1" t="s">
        <v>12</v>
      </c>
      <c r="B10" s="2" t="s">
        <v>19</v>
      </c>
      <c r="C10">
        <v>0</v>
      </c>
      <c r="D10">
        <v>0</v>
      </c>
      <c r="E10">
        <v>0</v>
      </c>
      <c r="F10">
        <f t="shared" si="0"/>
        <v>0</v>
      </c>
      <c r="G10" s="1">
        <v>84</v>
      </c>
      <c r="H10" s="2">
        <v>12</v>
      </c>
      <c r="I10" s="3">
        <v>7.0000000000000001E-3</v>
      </c>
      <c r="J10" s="2">
        <v>1</v>
      </c>
      <c r="K10" s="2">
        <v>5</v>
      </c>
      <c r="L10" s="10">
        <v>600</v>
      </c>
      <c r="M10" s="11">
        <v>75</v>
      </c>
    </row>
    <row r="11" spans="1:13" x14ac:dyDescent="0.3">
      <c r="A11" s="1" t="s">
        <v>13</v>
      </c>
      <c r="B11" s="2" t="s">
        <v>18</v>
      </c>
      <c r="C11">
        <v>0</v>
      </c>
      <c r="D11">
        <v>0</v>
      </c>
      <c r="E11">
        <v>0</v>
      </c>
      <c r="F11">
        <f t="shared" si="0"/>
        <v>0</v>
      </c>
      <c r="G11" s="1">
        <v>210</v>
      </c>
      <c r="H11" s="2">
        <v>10</v>
      </c>
      <c r="I11" s="3">
        <v>7.0000000000000001E-3</v>
      </c>
      <c r="J11" s="2">
        <v>1</v>
      </c>
      <c r="K11" s="2">
        <v>5</v>
      </c>
      <c r="L11" s="10">
        <v>625</v>
      </c>
      <c r="M11" s="11">
        <v>50</v>
      </c>
    </row>
    <row r="12" spans="1:13" x14ac:dyDescent="0.3">
      <c r="A12" s="1" t="s">
        <v>16</v>
      </c>
      <c r="B12" s="2" t="s">
        <v>3</v>
      </c>
      <c r="C12">
        <v>320.00000000001046</v>
      </c>
      <c r="D12">
        <v>0</v>
      </c>
      <c r="E12">
        <v>106.78571428569003</v>
      </c>
      <c r="F12">
        <f t="shared" si="0"/>
        <v>426.78571428570046</v>
      </c>
      <c r="G12" s="1">
        <v>588</v>
      </c>
      <c r="H12" s="2">
        <v>9</v>
      </c>
      <c r="I12" s="3">
        <v>1.35E-2</v>
      </c>
      <c r="J12" s="2">
        <v>7</v>
      </c>
      <c r="K12" s="2">
        <v>3</v>
      </c>
      <c r="L12" s="10">
        <v>440</v>
      </c>
      <c r="M12" s="11">
        <v>120</v>
      </c>
    </row>
    <row r="13" spans="1:13" x14ac:dyDescent="0.3">
      <c r="A13" s="1" t="s">
        <v>10</v>
      </c>
      <c r="B13" s="2" t="s">
        <v>5</v>
      </c>
      <c r="C13">
        <v>0</v>
      </c>
      <c r="D13">
        <v>0</v>
      </c>
      <c r="E13">
        <v>0</v>
      </c>
      <c r="F13">
        <f t="shared" si="0"/>
        <v>0</v>
      </c>
      <c r="G13" s="1">
        <v>168</v>
      </c>
      <c r="H13" s="2">
        <v>15</v>
      </c>
      <c r="I13" s="3">
        <v>1.0999999999999999E-2</v>
      </c>
      <c r="J13" s="2">
        <v>4</v>
      </c>
      <c r="K13" s="2">
        <v>8</v>
      </c>
      <c r="L13" s="10">
        <v>600</v>
      </c>
      <c r="M13" s="11">
        <v>110</v>
      </c>
    </row>
    <row r="14" spans="1:13" x14ac:dyDescent="0.3">
      <c r="A14" s="1" t="s">
        <v>15</v>
      </c>
      <c r="B14" s="2" t="s">
        <v>4</v>
      </c>
      <c r="C14">
        <v>0</v>
      </c>
      <c r="D14">
        <v>0</v>
      </c>
      <c r="E14">
        <v>300.00000000001802</v>
      </c>
      <c r="F14">
        <f t="shared" si="0"/>
        <v>300.00000000001802</v>
      </c>
      <c r="G14" s="1">
        <v>300</v>
      </c>
      <c r="H14" s="2">
        <v>8</v>
      </c>
      <c r="I14" s="3">
        <v>1.2999999999999999E-2</v>
      </c>
      <c r="J14" s="2">
        <v>8</v>
      </c>
      <c r="K14" s="2">
        <v>3</v>
      </c>
      <c r="L14" s="10">
        <v>300</v>
      </c>
      <c r="M14" s="11">
        <v>90</v>
      </c>
    </row>
    <row r="15" spans="1:13" x14ac:dyDescent="0.3">
      <c r="A15" s="1" t="s">
        <v>11</v>
      </c>
      <c r="B15" s="2" t="s">
        <v>6</v>
      </c>
      <c r="C15">
        <v>0</v>
      </c>
      <c r="D15">
        <v>0</v>
      </c>
      <c r="E15">
        <v>0</v>
      </c>
      <c r="F15">
        <f t="shared" si="0"/>
        <v>0</v>
      </c>
      <c r="G15" s="1">
        <v>210</v>
      </c>
      <c r="H15" s="2">
        <v>13</v>
      </c>
      <c r="I15" s="3">
        <v>1.2999999999999999E-2</v>
      </c>
      <c r="J15" s="2">
        <v>3</v>
      </c>
      <c r="K15" s="2">
        <v>5</v>
      </c>
      <c r="L15" s="10">
        <v>460</v>
      </c>
      <c r="M15" s="11">
        <v>130</v>
      </c>
    </row>
    <row r="16" spans="1:13" x14ac:dyDescent="0.3">
      <c r="A16" s="4" t="s">
        <v>9</v>
      </c>
      <c r="B16" s="5" t="s">
        <v>7</v>
      </c>
      <c r="C16">
        <v>0</v>
      </c>
      <c r="D16">
        <v>0</v>
      </c>
      <c r="E16">
        <v>0</v>
      </c>
      <c r="F16">
        <f t="shared" si="0"/>
        <v>0</v>
      </c>
      <c r="G16" s="4">
        <v>180</v>
      </c>
      <c r="H16" s="5">
        <v>14</v>
      </c>
      <c r="I16" s="6">
        <v>5.0000000000000001E-3</v>
      </c>
      <c r="J16" s="5">
        <v>3</v>
      </c>
      <c r="K16" s="5">
        <v>9</v>
      </c>
      <c r="L16" s="12">
        <v>505</v>
      </c>
      <c r="M16" s="13">
        <v>115</v>
      </c>
    </row>
    <row r="17" spans="1:9" x14ac:dyDescent="0.3">
      <c r="A17" s="1" t="s">
        <v>38</v>
      </c>
      <c r="B17" s="2" t="s">
        <v>39</v>
      </c>
      <c r="C17" s="16">
        <f t="array" ref="C17">SUMPRODUCT(C6:C16,$L6:$L16)</f>
        <v>333200.00000000763</v>
      </c>
      <c r="D17" s="16">
        <f t="array" ref="D17">SUMPRODUCT(D6:D16,$L6:$L16)</f>
        <v>291600.00000000431</v>
      </c>
      <c r="E17" s="16">
        <f t="array" ref="E17">SUMPRODUCT(E6:E16,$L6:$L16)</f>
        <v>346985.71428570902</v>
      </c>
    </row>
    <row r="18" spans="1:9" x14ac:dyDescent="0.3">
      <c r="B18" s="2" t="s">
        <v>24</v>
      </c>
      <c r="C18" s="16">
        <f t="array" ref="C18">SUMPRODUCT(C6:C16,$M6:$M16)</f>
        <v>44400.000000002758</v>
      </c>
      <c r="D18" s="16">
        <f t="array" ref="D18">SUMPRODUCT(D6:D16,$M6:$M16)</f>
        <v>53999.999999998494</v>
      </c>
      <c r="E18" s="16">
        <f t="array" ref="E18">SUMPRODUCT(E6:E16,$M6:$M16)</f>
        <v>39814.28571428443</v>
      </c>
    </row>
    <row r="19" spans="1:9" x14ac:dyDescent="0.3">
      <c r="B19" s="2"/>
    </row>
    <row r="20" spans="1:9" x14ac:dyDescent="0.3">
      <c r="A20" s="2" t="s">
        <v>34</v>
      </c>
      <c r="C20">
        <f>SUM(C6:C16)</f>
        <v>600.00000000002046</v>
      </c>
      <c r="D20">
        <f t="shared" ref="D20:E20" si="1">SUM(D6:D16)</f>
        <v>599.99999999999989</v>
      </c>
      <c r="E20">
        <f t="shared" si="1"/>
        <v>686.78571428570808</v>
      </c>
    </row>
    <row r="21" spans="1:9" x14ac:dyDescent="0.3">
      <c r="A21" s="2" t="s">
        <v>40</v>
      </c>
      <c r="C21">
        <v>600</v>
      </c>
      <c r="D21">
        <v>600</v>
      </c>
      <c r="E21">
        <v>700</v>
      </c>
    </row>
    <row r="23" spans="1:9" x14ac:dyDescent="0.3">
      <c r="A23" s="2" t="s">
        <v>41</v>
      </c>
      <c r="C23">
        <f>C8</f>
        <v>239.99999999999989</v>
      </c>
      <c r="D23">
        <f>D8</f>
        <v>240.00000000000995</v>
      </c>
      <c r="E23">
        <f>E8</f>
        <v>280.00000000000006</v>
      </c>
    </row>
    <row r="24" spans="1:9" x14ac:dyDescent="0.3">
      <c r="A24" s="2" t="s">
        <v>42</v>
      </c>
      <c r="C24">
        <v>240</v>
      </c>
      <c r="D24">
        <v>240</v>
      </c>
      <c r="E24">
        <v>280</v>
      </c>
    </row>
    <row r="26" spans="1:9" x14ac:dyDescent="0.3">
      <c r="A26" s="2" t="s">
        <v>43</v>
      </c>
      <c r="B26" t="s">
        <v>44</v>
      </c>
      <c r="F26" t="s">
        <v>45</v>
      </c>
      <c r="G26" t="s">
        <v>51</v>
      </c>
      <c r="H26" t="s">
        <v>44</v>
      </c>
      <c r="I26" t="s">
        <v>45</v>
      </c>
    </row>
    <row r="27" spans="1:9" x14ac:dyDescent="0.3">
      <c r="A27" s="2" t="s">
        <v>46</v>
      </c>
      <c r="B27">
        <f>H27-G27*(I27-H27)</f>
        <v>8.7000000000001947</v>
      </c>
      <c r="C27">
        <f t="array" ref="C27">SUMPRODUCT(C$6:C$16,$H$6:$H$16)/C$21</f>
        <v>10.033333333333598</v>
      </c>
      <c r="D27">
        <f t="array" ref="D27">SUMPRODUCT(D$6:D$16,$H$6:$H$16)/D$21</f>
        <v>8.7000000000000899</v>
      </c>
      <c r="E27">
        <f t="array" ref="E27">SUMPRODUCT(E$6:E$16,$H$6:$H$16)/E$21</f>
        <v>9.6015306122447921</v>
      </c>
      <c r="F27">
        <f>I27+G27*(I27-H27)</f>
        <v>15.299999999999805</v>
      </c>
      <c r="G27">
        <v>2.7999999999998062</v>
      </c>
      <c r="H27">
        <v>11.5</v>
      </c>
      <c r="I27">
        <v>12.5</v>
      </c>
    </row>
    <row r="28" spans="1:9" x14ac:dyDescent="0.3">
      <c r="A28" t="s">
        <v>47</v>
      </c>
      <c r="B28">
        <f t="shared" ref="B28:B30" si="2">H28-G28*(I28-H28)</f>
        <v>5.3000000000317741E-3</v>
      </c>
      <c r="C28">
        <f t="array" ref="C28">SUMPRODUCT(C$6:C$16,$I$6:$I$16)/C$21</f>
        <v>1.1933333333333801E-2</v>
      </c>
      <c r="D28">
        <f t="array" ref="D28">SUMPRODUCT(D$6:D$16,$I$6:$I$16)/D$21</f>
        <v>1.2199999999999923E-2</v>
      </c>
      <c r="E28">
        <f t="array" ref="E28">SUMPRODUCT(E$6:E$16,$I$6:$I$16)/E$21</f>
        <v>1.1430867346938644E-2</v>
      </c>
      <c r="F28">
        <f t="shared" ref="F28:F30" si="3">I28+G28*(I28-H28)</f>
        <v>1.2199999999968226E-2</v>
      </c>
      <c r="G28">
        <v>0.87999999998729006</v>
      </c>
      <c r="H28">
        <v>7.4999999999999997E-3</v>
      </c>
      <c r="I28">
        <v>0.01</v>
      </c>
    </row>
    <row r="29" spans="1:9" x14ac:dyDescent="0.3">
      <c r="A29" s="2" t="s">
        <v>49</v>
      </c>
      <c r="B29">
        <f t="shared" si="2"/>
        <v>-1.6964285714287195</v>
      </c>
      <c r="C29">
        <f t="array" ref="C29">SUMPRODUCT(C$6:C$16,$J$6:$J$16)/C$21</f>
        <v>5.4000000000002384</v>
      </c>
      <c r="D29">
        <f t="array" ref="D29">SUMPRODUCT(D$6:D$16,$J$6:$J$16)/D$21</f>
        <v>5.399999999999932</v>
      </c>
      <c r="E29">
        <f t="array" ref="E29">SUMPRODUCT(E$6:E$16,$J$6:$J$16)/E$21</f>
        <v>5.6964285714285348</v>
      </c>
      <c r="F29">
        <f t="shared" si="3"/>
        <v>5.6964285714287195</v>
      </c>
      <c r="G29">
        <v>0.42410714285717988</v>
      </c>
      <c r="H29">
        <v>0</v>
      </c>
      <c r="I29">
        <v>4</v>
      </c>
    </row>
    <row r="30" spans="1:9" x14ac:dyDescent="0.3">
      <c r="A30" s="2" t="s">
        <v>48</v>
      </c>
      <c r="B30">
        <f t="shared" si="2"/>
        <v>1.8000000000000567</v>
      </c>
      <c r="C30">
        <f t="array" ref="C30">SUMPRODUCT(C$6:C$16,$K$6:$K$16)/C$21</f>
        <v>2.8666666666667351</v>
      </c>
      <c r="D30">
        <f t="array" ref="D30">SUMPRODUCT(D$6:D$16,$K$6:$K$16)/D$21</f>
        <v>1.8000000000000329</v>
      </c>
      <c r="E30">
        <f t="array" ref="E30">SUMPRODUCT(E$6:E$16,$K$6:$K$16)/E$21</f>
        <v>2.9433673469387491</v>
      </c>
      <c r="F30">
        <f t="shared" si="3"/>
        <v>8.1999999999999424</v>
      </c>
      <c r="G30">
        <v>2.6999999999999433</v>
      </c>
      <c r="H30">
        <v>4.5</v>
      </c>
      <c r="I30">
        <v>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78F-7313-4A43-BC2F-5168E882596B}">
  <dimension ref="A1:B8"/>
  <sheetViews>
    <sheetView tabSelected="1" zoomScale="70" zoomScaleNormal="70" workbookViewId="0">
      <selection activeCell="P20" sqref="P20"/>
    </sheetView>
  </sheetViews>
  <sheetFormatPr defaultRowHeight="15.6" x14ac:dyDescent="0.3"/>
  <cols>
    <col min="1" max="1" width="9.8984375" bestFit="1" customWidth="1"/>
  </cols>
  <sheetData>
    <row r="1" spans="1:2" x14ac:dyDescent="0.3">
      <c r="A1" t="s">
        <v>53</v>
      </c>
      <c r="B1" t="s">
        <v>54</v>
      </c>
    </row>
    <row r="2" spans="1:2" x14ac:dyDescent="0.3">
      <c r="A2" s="17">
        <v>1227560</v>
      </c>
      <c r="B2" s="19">
        <v>0</v>
      </c>
    </row>
    <row r="3" spans="1:2" x14ac:dyDescent="0.3">
      <c r="A3" s="17">
        <v>1210000</v>
      </c>
      <c r="B3" s="19">
        <v>5.3830014224773105E-2</v>
      </c>
    </row>
    <row r="4" spans="1:2" x14ac:dyDescent="0.3">
      <c r="A4" s="17">
        <v>1190000</v>
      </c>
      <c r="B4" s="19">
        <v>0.16611009327112261</v>
      </c>
    </row>
    <row r="5" spans="1:2" x14ac:dyDescent="0.3">
      <c r="A5" s="17">
        <v>1170000</v>
      </c>
      <c r="B5" s="19">
        <v>0.34765572951094631</v>
      </c>
    </row>
    <row r="6" spans="1:2" x14ac:dyDescent="0.3">
      <c r="A6" s="17">
        <v>1150000</v>
      </c>
      <c r="B6" s="19">
        <v>0.53703007518737822</v>
      </c>
    </row>
    <row r="7" spans="1:2" x14ac:dyDescent="0.3">
      <c r="A7" s="17">
        <v>1130000</v>
      </c>
      <c r="B7" s="19">
        <v>0.84473684210527233</v>
      </c>
    </row>
    <row r="8" spans="1:2" x14ac:dyDescent="0.3">
      <c r="A8" s="17">
        <v>1110000</v>
      </c>
      <c r="B8" s="19">
        <v>1.7010267857110548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Specs</vt:lpstr>
      <vt:lpstr>OptimizationModel</vt:lpstr>
      <vt:lpstr>RelaxedQuality</vt:lpstr>
      <vt:lpstr>Frontier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Minh Ta</cp:lastModifiedBy>
  <dcterms:created xsi:type="dcterms:W3CDTF">2013-01-23T14:05:39Z</dcterms:created>
  <dcterms:modified xsi:type="dcterms:W3CDTF">2018-12-05T20:36:26Z</dcterms:modified>
</cp:coreProperties>
</file>