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REPORT\REPORT\201907-Sandra\"/>
    </mc:Choice>
  </mc:AlternateContent>
  <bookViews>
    <workbookView xWindow="0" yWindow="0" windowWidth="11490" windowHeight="4500" activeTab="2"/>
  </bookViews>
  <sheets>
    <sheet name="BC Cát An" sheetId="5" r:id="rId1"/>
    <sheet name="BC Bắc Ninh" sheetId="11" r:id="rId2"/>
    <sheet name="BC Hợp Nhất" sheetId="7" r:id="rId3"/>
    <sheet name="BC Tích Vượng" sheetId="10" r:id="rId4"/>
    <sheet name="Cát An" sheetId="3" r:id="rId5"/>
    <sheet name="Hợp Nhất" sheetId="6" r:id="rId6"/>
    <sheet name="Tích Vượng" sheetId="9" r:id="rId7"/>
  </sheets>
  <definedNames>
    <definedName name="_xlnm._FilterDatabase" localSheetId="1" hidden="1">'BC Bắc Ninh'!$A$1:$A$116</definedName>
    <definedName name="_xlnm._FilterDatabase" localSheetId="0" hidden="1">'BC Cát An'!$A$1:$A$47</definedName>
    <definedName name="_xlnm._FilterDatabase" localSheetId="3" hidden="1">'BC Tích Vượng'!$A$1:$A$30</definedName>
    <definedName name="_xlnm._FilterDatabase" localSheetId="4" hidden="1">'Cát An'!$A$5:$K$239</definedName>
    <definedName name="_xlnm._FilterDatabase" localSheetId="5" hidden="1">'Hợp Nhất'!$A$4:$L$4</definedName>
  </definedNames>
  <calcPr calcId="162913"/>
</workbook>
</file>

<file path=xl/calcChain.xml><?xml version="1.0" encoding="utf-8"?>
<calcChain xmlns="http://schemas.openxmlformats.org/spreadsheetml/2006/main">
  <c r="G15" i="9" l="1"/>
  <c r="G85" i="3"/>
  <c r="H159" i="3"/>
  <c r="H209" i="3"/>
  <c r="H210" i="3"/>
  <c r="H211" i="3"/>
  <c r="H212" i="3"/>
  <c r="H221" i="3"/>
  <c r="H222" i="3"/>
  <c r="H223" i="3"/>
  <c r="H224" i="3"/>
  <c r="H225" i="3"/>
  <c r="H23" i="3"/>
  <c r="H24" i="3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3" i="7"/>
  <c r="F11" i="7"/>
  <c r="G17" i="9"/>
  <c r="G192" i="3"/>
  <c r="H192" i="3"/>
  <c r="H37" i="3"/>
  <c r="G108" i="3"/>
  <c r="G141" i="3"/>
  <c r="G163" i="3"/>
  <c r="H163" i="3"/>
  <c r="G152" i="3"/>
  <c r="G88" i="3"/>
  <c r="G67" i="3"/>
  <c r="G139" i="3"/>
  <c r="H139" i="3"/>
  <c r="H85" i="3"/>
  <c r="G97" i="3"/>
  <c r="G191" i="3"/>
  <c r="G157" i="3"/>
  <c r="H157" i="3"/>
  <c r="G60" i="3"/>
  <c r="G78" i="3"/>
  <c r="I173" i="3"/>
  <c r="H173" i="3"/>
  <c r="I61" i="3"/>
  <c r="H61" i="3"/>
  <c r="H130" i="3"/>
  <c r="G22" i="6"/>
  <c r="H167" i="3"/>
  <c r="H166" i="3"/>
  <c r="H64" i="3"/>
  <c r="I149" i="3"/>
  <c r="H149" i="3"/>
  <c r="H141" i="3"/>
  <c r="I151" i="3"/>
  <c r="H151" i="3"/>
  <c r="H16" i="9"/>
  <c r="H19" i="6"/>
  <c r="H14" i="6"/>
  <c r="H20" i="6"/>
  <c r="H20" i="9"/>
  <c r="H15" i="9"/>
  <c r="H12" i="9"/>
  <c r="H195" i="3"/>
  <c r="H191" i="3"/>
  <c r="H185" i="3"/>
  <c r="H182" i="3"/>
  <c r="H178" i="3"/>
  <c r="H174" i="3"/>
  <c r="H169" i="3"/>
  <c r="H158" i="3"/>
  <c r="H154" i="3"/>
  <c r="H145" i="3"/>
  <c r="H134" i="3"/>
  <c r="H125" i="3"/>
  <c r="H118" i="3"/>
  <c r="H114" i="3"/>
  <c r="H107" i="3"/>
  <c r="H103" i="3"/>
  <c r="H100" i="3"/>
  <c r="H93" i="3"/>
  <c r="H89" i="3"/>
  <c r="H81" i="3"/>
  <c r="H76" i="3"/>
  <c r="H72" i="3"/>
  <c r="H68" i="3"/>
  <c r="H63" i="3"/>
  <c r="H58" i="3"/>
  <c r="H50" i="3"/>
  <c r="H46" i="3"/>
  <c r="H42" i="3"/>
  <c r="H38" i="3"/>
  <c r="H16" i="3"/>
  <c r="H12" i="3"/>
  <c r="H8" i="3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H18" i="3"/>
  <c r="H129" i="3"/>
  <c r="H26" i="9"/>
  <c r="H22" i="9"/>
  <c r="H19" i="9"/>
  <c r="H14" i="9"/>
  <c r="H13" i="9"/>
  <c r="H21" i="6"/>
  <c r="H18" i="6"/>
  <c r="H17" i="6"/>
  <c r="H71" i="3"/>
  <c r="H67" i="3"/>
  <c r="H55" i="3"/>
  <c r="H51" i="3"/>
  <c r="H39" i="3"/>
  <c r="H30" i="3"/>
  <c r="H29" i="3"/>
  <c r="H25" i="3"/>
  <c r="H21" i="3"/>
  <c r="H20" i="3"/>
  <c r="H17" i="3"/>
  <c r="F48" i="11"/>
  <c r="I140" i="3"/>
  <c r="H140" i="3"/>
  <c r="I145" i="3"/>
  <c r="I121" i="3"/>
  <c r="H121" i="3"/>
  <c r="I123" i="3"/>
  <c r="H123" i="3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H13" i="6"/>
  <c r="H12" i="6"/>
  <c r="H122" i="3"/>
  <c r="H124" i="3"/>
  <c r="I20" i="3"/>
  <c r="I21" i="3"/>
  <c r="I19" i="3"/>
  <c r="I170" i="3"/>
  <c r="H170" i="3"/>
  <c r="I14" i="9"/>
  <c r="I15" i="9"/>
  <c r="I53" i="3"/>
  <c r="H53" i="3"/>
  <c r="I17" i="6"/>
  <c r="H36" i="9"/>
  <c r="H54" i="6"/>
  <c r="H11" i="6"/>
  <c r="H196" i="3"/>
  <c r="H194" i="3"/>
  <c r="H187" i="3"/>
  <c r="H186" i="3"/>
  <c r="H175" i="3"/>
  <c r="H165" i="3"/>
  <c r="H152" i="3"/>
  <c r="H150" i="3"/>
  <c r="H144" i="3"/>
  <c r="H142" i="3"/>
  <c r="H138" i="3"/>
  <c r="H136" i="3"/>
  <c r="H133" i="3"/>
  <c r="H131" i="3"/>
  <c r="H127" i="3"/>
  <c r="H120" i="3"/>
  <c r="H116" i="3"/>
  <c r="H111" i="3"/>
  <c r="H109" i="3"/>
  <c r="H99" i="3"/>
  <c r="H94" i="3"/>
  <c r="H90" i="3"/>
  <c r="H80" i="3"/>
  <c r="H79" i="3"/>
  <c r="H69" i="3"/>
  <c r="H65" i="3"/>
  <c r="H59" i="3"/>
  <c r="H57" i="3"/>
  <c r="H48" i="3"/>
  <c r="H47" i="3"/>
  <c r="H22" i="3"/>
  <c r="H19" i="3"/>
  <c r="H9" i="3"/>
  <c r="F25" i="11"/>
  <c r="F26" i="11"/>
  <c r="F27" i="11"/>
  <c r="F28" i="11"/>
  <c r="F29" i="11"/>
  <c r="F30" i="11"/>
  <c r="F31" i="11"/>
  <c r="F32" i="11"/>
  <c r="F33" i="11"/>
  <c r="I77" i="3"/>
  <c r="H77" i="3"/>
  <c r="F19" i="7"/>
  <c r="F34" i="5"/>
  <c r="F30" i="5"/>
  <c r="F26" i="5"/>
  <c r="F22" i="5"/>
  <c r="H148" i="3"/>
  <c r="I102" i="3"/>
  <c r="H102" i="3"/>
  <c r="I99" i="3"/>
  <c r="I100" i="3"/>
  <c r="I138" i="3"/>
  <c r="H128" i="3"/>
  <c r="I13" i="9"/>
  <c r="I67" i="3"/>
  <c r="H39" i="9"/>
  <c r="H23" i="9"/>
  <c r="H9" i="9"/>
  <c r="H10" i="6"/>
  <c r="H183" i="3"/>
  <c r="H153" i="3"/>
  <c r="H143" i="3"/>
  <c r="H135" i="3"/>
  <c r="H115" i="3"/>
  <c r="H112" i="3"/>
  <c r="H108" i="3"/>
  <c r="H86" i="3"/>
  <c r="H82" i="3"/>
  <c r="H74" i="3"/>
  <c r="H73" i="3"/>
  <c r="H62" i="3"/>
  <c r="H60" i="3"/>
  <c r="H28" i="3"/>
  <c r="H6" i="3"/>
  <c r="F19" i="11"/>
  <c r="F20" i="11"/>
  <c r="F21" i="11"/>
  <c r="F22" i="11"/>
  <c r="F23" i="11"/>
  <c r="F24" i="11"/>
  <c r="I142" i="3"/>
  <c r="I84" i="3"/>
  <c r="H84" i="3"/>
  <c r="H189" i="3"/>
  <c r="H34" i="9"/>
  <c r="H28" i="9"/>
  <c r="H24" i="9"/>
  <c r="H11" i="9"/>
  <c r="H22" i="6"/>
  <c r="H188" i="3"/>
  <c r="H181" i="3"/>
  <c r="H177" i="3"/>
  <c r="H172" i="3"/>
  <c r="H161" i="3"/>
  <c r="H132" i="3"/>
  <c r="H105" i="3"/>
  <c r="H70" i="3"/>
  <c r="H52" i="3"/>
  <c r="H44" i="3"/>
  <c r="H40" i="3"/>
  <c r="H36" i="3"/>
  <c r="I160" i="3"/>
  <c r="H160" i="3"/>
  <c r="I110" i="3"/>
  <c r="H110" i="3"/>
  <c r="F13" i="11"/>
  <c r="F14" i="11"/>
  <c r="F15" i="11"/>
  <c r="F16" i="11"/>
  <c r="F17" i="11"/>
  <c r="F18" i="11"/>
  <c r="I147" i="3"/>
  <c r="H147" i="3"/>
  <c r="H33" i="9"/>
  <c r="I164" i="3"/>
  <c r="H164" i="3"/>
  <c r="I101" i="3"/>
  <c r="H101" i="3"/>
  <c r="H126" i="3"/>
  <c r="H117" i="3"/>
  <c r="H197" i="3"/>
  <c r="I139" i="3"/>
  <c r="I193" i="3"/>
  <c r="I194" i="3"/>
  <c r="H193" i="3"/>
  <c r="F9" i="11"/>
  <c r="F10" i="11"/>
  <c r="F11" i="11"/>
  <c r="F12" i="11"/>
  <c r="H7" i="9"/>
  <c r="H184" i="3"/>
  <c r="H162" i="3"/>
  <c r="H155" i="3"/>
  <c r="H106" i="3"/>
  <c r="H104" i="3"/>
  <c r="H95" i="3"/>
  <c r="H75" i="3"/>
  <c r="H54" i="3"/>
  <c r="H26" i="3"/>
  <c r="H10" i="3"/>
  <c r="F7" i="11"/>
  <c r="F8" i="11"/>
  <c r="I76" i="3"/>
  <c r="H176" i="3"/>
  <c r="I97" i="3"/>
  <c r="I98" i="3"/>
  <c r="H98" i="3"/>
  <c r="H97" i="3"/>
  <c r="I169" i="3"/>
  <c r="H168" i="3"/>
  <c r="H27" i="9"/>
  <c r="H25" i="9"/>
  <c r="H17" i="9"/>
  <c r="H15" i="6"/>
  <c r="H180" i="3"/>
  <c r="H66" i="3"/>
  <c r="H31" i="3"/>
  <c r="H14" i="3"/>
  <c r="F6" i="11"/>
  <c r="F11" i="10"/>
  <c r="H18" i="9"/>
  <c r="I136" i="3"/>
  <c r="I137" i="3"/>
  <c r="H137" i="3"/>
  <c r="I17" i="9"/>
  <c r="I120" i="3"/>
  <c r="I122" i="3"/>
  <c r="H37" i="9"/>
  <c r="H38" i="9"/>
  <c r="I196" i="3"/>
  <c r="I186" i="3"/>
  <c r="F5" i="11"/>
  <c r="F4" i="11"/>
  <c r="I150" i="3"/>
  <c r="I8" i="3"/>
  <c r="I143" i="3"/>
  <c r="H43" i="6"/>
  <c r="H190" i="3"/>
  <c r="H171" i="3"/>
  <c r="H83" i="3"/>
  <c r="H27" i="3"/>
  <c r="H7" i="3"/>
  <c r="I141" i="3"/>
  <c r="I154" i="3"/>
  <c r="I109" i="3"/>
  <c r="I177" i="3"/>
  <c r="I191" i="3"/>
  <c r="I192" i="3"/>
  <c r="I11" i="9"/>
  <c r="H10" i="9"/>
  <c r="I116" i="3"/>
  <c r="I42" i="3"/>
  <c r="I41" i="3"/>
  <c r="I54" i="3"/>
  <c r="I159" i="3"/>
  <c r="I83" i="3"/>
  <c r="I51" i="3"/>
  <c r="I52" i="3"/>
  <c r="I50" i="3"/>
  <c r="I132" i="3"/>
  <c r="I163" i="3"/>
  <c r="I112" i="3"/>
  <c r="I144" i="3"/>
  <c r="I146" i="3"/>
  <c r="I168" i="3"/>
  <c r="H45" i="6"/>
  <c r="H44" i="6"/>
  <c r="H27" i="6"/>
  <c r="H24" i="6"/>
  <c r="H23" i="6"/>
  <c r="H179" i="3"/>
  <c r="H32" i="3"/>
  <c r="H13" i="3"/>
  <c r="I59" i="3"/>
  <c r="I155" i="3"/>
  <c r="I152" i="3"/>
  <c r="I10" i="9"/>
  <c r="F8" i="5"/>
  <c r="I75" i="3"/>
  <c r="I148" i="3"/>
  <c r="H56" i="3"/>
  <c r="F10" i="5"/>
  <c r="I60" i="3"/>
  <c r="I31" i="3"/>
  <c r="I15" i="3"/>
  <c r="H15" i="3"/>
  <c r="F4" i="10"/>
  <c r="I119" i="3"/>
  <c r="H119" i="3"/>
  <c r="I157" i="3"/>
  <c r="H6" i="9"/>
  <c r="I134" i="3"/>
  <c r="I133" i="3"/>
  <c r="I117" i="3"/>
  <c r="I118" i="3"/>
  <c r="I40" i="3"/>
  <c r="H88" i="3"/>
  <c r="F8" i="7"/>
  <c r="H7" i="6"/>
  <c r="H8" i="6"/>
  <c r="I108" i="3"/>
  <c r="I7" i="3"/>
  <c r="H28" i="6"/>
  <c r="H16" i="6"/>
  <c r="H9" i="6"/>
  <c r="H156" i="3"/>
  <c r="H51" i="6"/>
  <c r="H52" i="6"/>
  <c r="H50" i="6"/>
  <c r="I29" i="6"/>
  <c r="H29" i="6"/>
  <c r="H25" i="6"/>
  <c r="H146" i="3"/>
  <c r="H87" i="3"/>
  <c r="I74" i="3"/>
  <c r="H8" i="9"/>
  <c r="H5" i="6"/>
  <c r="H11" i="3"/>
  <c r="H41" i="3"/>
  <c r="H26" i="6"/>
  <c r="H198" i="3"/>
  <c r="H96" i="3"/>
  <c r="I171" i="3"/>
  <c r="H55" i="6"/>
  <c r="I82" i="3"/>
  <c r="H35" i="9"/>
  <c r="H37" i="6"/>
  <c r="H6" i="6"/>
  <c r="H49" i="3"/>
  <c r="H43" i="3"/>
  <c r="H113" i="3"/>
  <c r="F37" i="5"/>
  <c r="F31" i="5"/>
  <c r="F27" i="5"/>
  <c r="F24" i="5"/>
  <c r="F16" i="5"/>
  <c r="F9" i="5"/>
  <c r="F6" i="5"/>
  <c r="F21" i="7"/>
  <c r="F15" i="7"/>
  <c r="F12" i="7"/>
  <c r="F5" i="7"/>
  <c r="H53" i="6"/>
  <c r="H39" i="6"/>
  <c r="H35" i="6"/>
  <c r="H32" i="6"/>
  <c r="F14" i="7"/>
  <c r="I44" i="3"/>
  <c r="H56" i="6"/>
  <c r="H57" i="6"/>
  <c r="H58" i="6"/>
  <c r="H59" i="6"/>
  <c r="H92" i="3"/>
  <c r="I41" i="6"/>
  <c r="I42" i="6"/>
  <c r="I156" i="3"/>
  <c r="H21" i="9"/>
  <c r="H45" i="3"/>
  <c r="F10" i="7"/>
  <c r="F35" i="5"/>
  <c r="I12" i="9"/>
  <c r="H91" i="3"/>
  <c r="H46" i="6"/>
  <c r="F6" i="10"/>
  <c r="F7" i="10"/>
  <c r="F8" i="10"/>
  <c r="F9" i="10"/>
  <c r="F1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I172" i="3"/>
  <c r="F5" i="10"/>
  <c r="F9" i="7"/>
  <c r="F46" i="5"/>
  <c r="F36" i="5"/>
  <c r="F32" i="5"/>
  <c r="F18" i="5"/>
  <c r="F17" i="5"/>
  <c r="F14" i="5"/>
  <c r="F4" i="5"/>
  <c r="H47" i="6"/>
  <c r="H48" i="6"/>
  <c r="H49" i="6"/>
  <c r="H33" i="3"/>
  <c r="H31" i="6"/>
  <c r="H33" i="6"/>
  <c r="H34" i="6"/>
  <c r="H36" i="6"/>
  <c r="H38" i="6"/>
  <c r="H40" i="6"/>
  <c r="I23" i="6"/>
  <c r="H42" i="6"/>
  <c r="H41" i="6"/>
  <c r="F40" i="5"/>
  <c r="F29" i="5"/>
  <c r="F12" i="5"/>
  <c r="F21" i="5"/>
  <c r="F44" i="5"/>
  <c r="F42" i="5"/>
  <c r="F38" i="5"/>
  <c r="F15" i="5"/>
  <c r="F13" i="5"/>
  <c r="F5" i="5"/>
  <c r="I17" i="3"/>
  <c r="I16" i="3"/>
  <c r="I73" i="3"/>
  <c r="I72" i="3"/>
  <c r="F33" i="5"/>
  <c r="F19" i="5"/>
  <c r="F11" i="5"/>
  <c r="I49" i="6"/>
  <c r="I11" i="3"/>
  <c r="I111" i="3"/>
  <c r="I28" i="6"/>
  <c r="I27" i="6"/>
  <c r="I46" i="6"/>
  <c r="I48" i="6"/>
  <c r="I26" i="6"/>
  <c r="I131" i="3"/>
  <c r="H62" i="6"/>
  <c r="H63" i="6"/>
  <c r="I22" i="6"/>
  <c r="H199" i="3"/>
  <c r="H30" i="6"/>
  <c r="I44" i="6"/>
  <c r="I45" i="6"/>
  <c r="D43" i="6"/>
  <c r="D44" i="6"/>
  <c r="D45" i="6"/>
  <c r="I179" i="3"/>
  <c r="F7" i="7"/>
  <c r="I43" i="6"/>
  <c r="I24" i="9"/>
  <c r="I19" i="9"/>
  <c r="I7" i="9"/>
  <c r="I8" i="9"/>
  <c r="I9" i="9"/>
  <c r="H29" i="9"/>
  <c r="H30" i="9"/>
  <c r="I5" i="6"/>
  <c r="I6" i="6"/>
  <c r="I15" i="6"/>
  <c r="I16" i="6"/>
  <c r="D23" i="6"/>
  <c r="D24" i="6"/>
  <c r="I24" i="6"/>
  <c r="D25" i="6"/>
  <c r="I25" i="6"/>
  <c r="D30" i="6"/>
  <c r="D31" i="6"/>
  <c r="D32" i="6"/>
  <c r="I32" i="6"/>
  <c r="D33" i="6"/>
  <c r="I33" i="6"/>
  <c r="D34" i="6"/>
  <c r="I34" i="6"/>
  <c r="D35" i="6"/>
  <c r="I35" i="6"/>
  <c r="D36" i="6"/>
  <c r="I36" i="6"/>
  <c r="D37" i="6"/>
  <c r="I37" i="6"/>
  <c r="D38" i="6"/>
  <c r="I38" i="6"/>
  <c r="D39" i="6"/>
  <c r="I39" i="6"/>
  <c r="D40" i="6"/>
  <c r="I40" i="6"/>
  <c r="D41" i="6"/>
  <c r="D42" i="6"/>
  <c r="H64" i="6"/>
  <c r="H65" i="6"/>
  <c r="I124" i="3"/>
  <c r="H200" i="3"/>
  <c r="H204" i="3"/>
  <c r="H205" i="3"/>
  <c r="H206" i="3"/>
  <c r="H207" i="3"/>
  <c r="H208" i="3"/>
  <c r="H213" i="3"/>
  <c r="H214" i="3"/>
  <c r="H215" i="3"/>
  <c r="H216" i="3"/>
  <c r="H217" i="3"/>
  <c r="H218" i="3"/>
  <c r="H219" i="3"/>
  <c r="H220" i="3"/>
  <c r="H226" i="3"/>
  <c r="H227" i="3"/>
  <c r="H228" i="3"/>
  <c r="H229" i="3"/>
  <c r="H230" i="3"/>
  <c r="H231" i="3"/>
  <c r="H232" i="3"/>
  <c r="H233" i="3"/>
  <c r="H236" i="3"/>
  <c r="H237" i="3"/>
  <c r="H238" i="3"/>
  <c r="H239" i="3"/>
  <c r="F29" i="10"/>
  <c r="F30" i="10"/>
  <c r="F4" i="7"/>
  <c r="F18" i="7"/>
  <c r="F20" i="7"/>
  <c r="F22" i="7"/>
  <c r="F23" i="7"/>
  <c r="F24" i="7"/>
  <c r="F25" i="7"/>
  <c r="F26" i="7"/>
  <c r="F27" i="7"/>
  <c r="F28" i="7"/>
  <c r="F29" i="7"/>
  <c r="F30" i="7"/>
  <c r="F31" i="7"/>
  <c r="F32" i="7"/>
  <c r="F7" i="5"/>
  <c r="F20" i="5"/>
  <c r="F23" i="5"/>
  <c r="F25" i="5"/>
  <c r="F28" i="5"/>
  <c r="F39" i="5"/>
  <c r="F41" i="5"/>
  <c r="F43" i="5"/>
  <c r="F45" i="5"/>
  <c r="H78" i="3"/>
</calcChain>
</file>

<file path=xl/sharedStrings.xml><?xml version="1.0" encoding="utf-8"?>
<sst xmlns="http://schemas.openxmlformats.org/spreadsheetml/2006/main" count="1042" uniqueCount="534">
  <si>
    <t>Tên Hàng</t>
  </si>
  <si>
    <t>Malto 10</t>
  </si>
  <si>
    <t>Glucono Delta Lactone</t>
  </si>
  <si>
    <t>Công Ty CP Cát An</t>
  </si>
  <si>
    <t>Ghi Chú Đặc Biệt</t>
  </si>
  <si>
    <t>Acid lactic 250 kg</t>
  </si>
  <si>
    <t>Acid lactic 25 kg</t>
  </si>
  <si>
    <t xml:space="preserve">Số Đầu Kỳ </t>
  </si>
  <si>
    <t xml:space="preserve"> SL Nhập </t>
  </si>
  <si>
    <t xml:space="preserve">SL Xuất </t>
  </si>
  <si>
    <t xml:space="preserve">SL Tồn </t>
  </si>
  <si>
    <t>Carrageenan Ricogel WD3264</t>
  </si>
  <si>
    <t>Taurine N</t>
  </si>
  <si>
    <t>Milk Flavor 97AB0404</t>
  </si>
  <si>
    <t>Sodium Gluconate</t>
  </si>
  <si>
    <t>Potassium Gluconate</t>
  </si>
  <si>
    <t>Dairyboost Cream Flavour XF1591</t>
  </si>
  <si>
    <t>Fructose</t>
  </si>
  <si>
    <t>Palsgaard Recmilk 122</t>
  </si>
  <si>
    <t>Palsgaard Extruice 252</t>
  </si>
  <si>
    <t>Vana Cerea 32E</t>
  </si>
  <si>
    <t>Vana Sana MB 50IF</t>
  </si>
  <si>
    <t>Whole Milk Powder</t>
  </si>
  <si>
    <t>CMC</t>
  </si>
  <si>
    <t>Concent Soybean Protein GS7100</t>
  </si>
  <si>
    <t>Quick Gum Type 8048RD</t>
  </si>
  <si>
    <t>Skimmed Milk Powder(USA)</t>
  </si>
  <si>
    <t>Pals Chomilk 150-MALAYSIA</t>
  </si>
  <si>
    <t>Vana Blanca M830</t>
  </si>
  <si>
    <t>Green Bean Flavor 98AF0055</t>
  </si>
  <si>
    <t>Whey Powder Spray Dried 70% dem</t>
  </si>
  <si>
    <t>Rosemary Extract N3105</t>
  </si>
  <si>
    <t>KHÔNG CÓ NHÃN CHÍNH</t>
  </si>
  <si>
    <t>HÀNG MẪU</t>
  </si>
  <si>
    <t>THÙNG CARTON</t>
  </si>
  <si>
    <t>F6401</t>
  </si>
  <si>
    <t>Potato starch</t>
  </si>
  <si>
    <t>CHẢY, KHÔNG CÓ BAO BÌ</t>
  </si>
  <si>
    <t>KHÔNG CÓ HSD TRÊN BAO BÌ</t>
  </si>
  <si>
    <t>Lot</t>
  </si>
  <si>
    <t>NSX</t>
  </si>
  <si>
    <t>HSD</t>
  </si>
  <si>
    <t>10/2012</t>
  </si>
  <si>
    <t>10/2014</t>
  </si>
  <si>
    <t>05/2014</t>
  </si>
  <si>
    <t>05/2015</t>
  </si>
  <si>
    <t>02/2014</t>
  </si>
  <si>
    <t>02/2011</t>
  </si>
  <si>
    <t>6 THÁNG</t>
  </si>
  <si>
    <t>12/2010</t>
  </si>
  <si>
    <t>12/2011</t>
  </si>
  <si>
    <t>06/2014</t>
  </si>
  <si>
    <t>06/2017</t>
  </si>
  <si>
    <t>11/2015</t>
  </si>
  <si>
    <t>11/2017</t>
  </si>
  <si>
    <t>06/2016</t>
  </si>
  <si>
    <t>01/2015</t>
  </si>
  <si>
    <t>03/2014</t>
  </si>
  <si>
    <t>03/2015</t>
  </si>
  <si>
    <t>04/2015</t>
  </si>
  <si>
    <t>06/2013</t>
  </si>
  <si>
    <t>08/2012</t>
  </si>
  <si>
    <t>08/2014</t>
  </si>
  <si>
    <t>04/2012</t>
  </si>
  <si>
    <t>10/2015</t>
  </si>
  <si>
    <t>10/2013</t>
  </si>
  <si>
    <t>07/2014</t>
  </si>
  <si>
    <t>07/2016</t>
  </si>
  <si>
    <t>04/2014</t>
  </si>
  <si>
    <t>04/2017</t>
  </si>
  <si>
    <t>05/2010</t>
  </si>
  <si>
    <t>05/2012</t>
  </si>
  <si>
    <t>18 tháng</t>
  </si>
  <si>
    <t>LS2P002511080312</t>
  </si>
  <si>
    <t>ko lot trên bao bì</t>
  </si>
  <si>
    <t>cũ</t>
  </si>
  <si>
    <t>A153/059/A15</t>
  </si>
  <si>
    <t>MVN1400316</t>
  </si>
  <si>
    <t>C00215 (lẻ)</t>
  </si>
  <si>
    <t>MFG 03-08-14V</t>
  </si>
  <si>
    <t>BB0CNJR</t>
  </si>
  <si>
    <t>BB02H6T</t>
  </si>
  <si>
    <t>BB02HWT</t>
  </si>
  <si>
    <t>C1421515</t>
  </si>
  <si>
    <t>ĐƯỜNG (CRYSTALLINE FRUCTOSE-LEVOSWEET C )</t>
  </si>
  <si>
    <t>Kg</t>
  </si>
  <si>
    <t>ĐƯỜNG (MALTODEXTRIN - CLINTOSE CR10)</t>
  </si>
  <si>
    <t>HÓA CHẤT HỮU CƠ (ACID LACTIC 250)</t>
  </si>
  <si>
    <t>HÓA CHẤT (GLUCONO)</t>
  </si>
  <si>
    <t>ĐẠM ĐẬU NÀNH CÔ ĐẶC (CONCENTRATED SOYBEAN PROTEIN GS7100)</t>
  </si>
  <si>
    <t>BỘT WHEY (WHEY POWDER SPRAY DRIED 70% DEM)</t>
  </si>
  <si>
    <t>SỮA BỘT (WHOLE MILK POWDER)</t>
  </si>
  <si>
    <t>SỮA BỘT (SKIMMED MILK POWDER)</t>
  </si>
  <si>
    <t>KEM KHÔNG SỮA (VANA CEREA 32E)</t>
  </si>
  <si>
    <t>BỘT VANA SANA</t>
  </si>
  <si>
    <t>NGUYÊN LIỆU THỰC PHẨM (VANA BLANCA M830)</t>
  </si>
  <si>
    <t>NGUYÊN LIỆU THỰC PHẨM(FRUCTOOLIGOSACCHARIDES-P/FOS-P)-AL0172</t>
  </si>
  <si>
    <t>TINH BỘT KHOAI TÂY (POTATO STARCH)</t>
  </si>
  <si>
    <t>CHẤT LÀM DAI (CMC)</t>
  </si>
  <si>
    <t>HỖN HỢP CÁC CHẤT HÓA HỌC (PALSGAARD CHOMILK 150)</t>
  </si>
  <si>
    <t>PHỤ GIA THỰC PHẨM (PALSGAARD RECMILK 121)</t>
  </si>
  <si>
    <t>HỖN HỢP CÁC CHẤT HÓA HỌC (PALSGAARD EXTRUICE 252)</t>
  </si>
  <si>
    <t>SÁP NHÂN TẠO (PALSGAARD DAIRYEMULSIFIER 020)</t>
  </si>
  <si>
    <t>HỖN HỢP CÁC CHẤT HÓA HỌC (PALSGAARD RECMILK 122)</t>
  </si>
  <si>
    <t>PHỤ GIA THỰC PHẨM (CARRAGEENAN 3264)</t>
  </si>
  <si>
    <t>GÔM Ả RẬP (QUICK GUM 8048 RD)</t>
  </si>
  <si>
    <t>HÓA CHẤT (TAURINE)</t>
  </si>
  <si>
    <t>HƯƠNG SỮA (MILK FLAVOR)</t>
  </si>
  <si>
    <t>HƯƠNG DAIRYMATE CREAM XF1591</t>
  </si>
  <si>
    <t>HƯƠNG ĐẬU XANH (GREEN BEAN FLAVOR)</t>
  </si>
  <si>
    <t>PHỤ GIA THỰC PHẨM (CACO3 - F6401)</t>
  </si>
  <si>
    <t>MUỐI CỦA AXIT GLUCONIC (SODIUM GLUCONATE)</t>
  </si>
  <si>
    <t>MUỐI CỦA AXIT GLUCONIC (POTASSIUM GLUCONATE)</t>
  </si>
  <si>
    <t>HCM</t>
  </si>
  <si>
    <t>Green Bean Flavor</t>
  </si>
  <si>
    <t>Palsgaard Recmilk 121</t>
  </si>
  <si>
    <t>Công Ty TNHH Hợp Nhất</t>
  </si>
  <si>
    <t>ND9P00201610-001</t>
  </si>
  <si>
    <t>ĐƯỜNG (MALTODEXTRIN DE 9 - NUTRIDEX 9)</t>
  </si>
  <si>
    <t>ĐƯỜNG (MALTODEXTRIN DE 18 - NUTRIDEX 18)</t>
  </si>
  <si>
    <t>hết HSD</t>
  </si>
  <si>
    <t>CHẤT NHŨ HÓA (MONOPALS)</t>
  </si>
  <si>
    <t>MÀU CARAMEL (LIQUID CARAMEL COLOUR)</t>
  </si>
  <si>
    <t>ND18P00251702-031</t>
  </si>
  <si>
    <t>ND18P00251702-030</t>
  </si>
  <si>
    <t>Acid Citric Monohydrate</t>
  </si>
  <si>
    <t>Acid Citric Anhydrous FG</t>
  </si>
  <si>
    <t>ACID CITRIC ANHYDROUS FG</t>
  </si>
  <si>
    <t>ACID CITRIC MONOHYDRATE</t>
  </si>
  <si>
    <t>01/2017</t>
  </si>
  <si>
    <t xml:space="preserve">hết HSD </t>
  </si>
  <si>
    <t>hết  HSD</t>
  </si>
  <si>
    <t>Monopals 120</t>
  </si>
  <si>
    <t>Maltodextrin (Nutridex ND18)</t>
  </si>
  <si>
    <t>Maltodextrin (Nutridex ND9)</t>
  </si>
  <si>
    <t>Pineapple Flavour N9052</t>
  </si>
  <si>
    <t>ND18P00251703-062</t>
  </si>
  <si>
    <t>Sheflife</t>
  </si>
  <si>
    <t>hết HSD, PHUY BỊ THỦNG</t>
  </si>
  <si>
    <t xml:space="preserve"> hết HSD</t>
  </si>
  <si>
    <t>AFI TRẢ,  hết HSD</t>
  </si>
  <si>
    <t>hết HSD, 50 KG KHO HN</t>
  </si>
  <si>
    <t>C VÂN GỬI 3 BAO (72 KG), hết HSD</t>
  </si>
  <si>
    <t>Mua của Vinamilk,  hết HSD</t>
  </si>
  <si>
    <t>Hết HSD , CÓ 12 KG KHO C AN</t>
  </si>
  <si>
    <t>ND18P00251705-094</t>
  </si>
  <si>
    <t>ND18P00251705-096</t>
  </si>
  <si>
    <t>KHO HỒ CHÍ MINH</t>
  </si>
  <si>
    <t>VINAMILK TRẢ, HSD còn 05 tháng</t>
  </si>
  <si>
    <t>Glycerine</t>
  </si>
  <si>
    <t>BGPXWC1052</t>
  </si>
  <si>
    <t>PHỤ GIA THỰC PHẨM (GLYCERINE)</t>
  </si>
  <si>
    <t>Emulpals 115</t>
  </si>
  <si>
    <t>Emulpals 110</t>
  </si>
  <si>
    <t>Công Ty TNHH MTV Tích Vượng</t>
  </si>
  <si>
    <t>Palsgaard DMG 0090</t>
  </si>
  <si>
    <t>Hạn sheflife</t>
  </si>
  <si>
    <t>sheflife</t>
  </si>
  <si>
    <t>ND18P00251706-121</t>
  </si>
  <si>
    <t>ND18P00251706-122</t>
  </si>
  <si>
    <t>HSD gần hết</t>
  </si>
  <si>
    <t>SLD-3406B</t>
  </si>
  <si>
    <t>SLW-3200W</t>
  </si>
  <si>
    <t>SLT-2506T</t>
  </si>
  <si>
    <t>Công Ty TNHH MTV TÍCH VƯỢNG</t>
  </si>
  <si>
    <t>Công Ty TNHH TM SX Hợp Nhất</t>
  </si>
  <si>
    <t>SOCOLA SLD-3406B</t>
  </si>
  <si>
    <t>SOCOLA SLW-3200W</t>
  </si>
  <si>
    <t>SOCOLA SLT-2506T</t>
  </si>
  <si>
    <t>Frutafit IQ</t>
  </si>
  <si>
    <t>Palsgaard Redmilk 121</t>
  </si>
  <si>
    <t>Emulpals CP</t>
  </si>
  <si>
    <t>Palsgaard 4150</t>
  </si>
  <si>
    <t>Emulpals HO</t>
  </si>
  <si>
    <t>Creamelt 703</t>
  </si>
  <si>
    <t>Chất xơ FOS-P</t>
  </si>
  <si>
    <t>ND18P00251708-183</t>
  </si>
  <si>
    <t>ND18P00251708-184</t>
  </si>
  <si>
    <t>Palsgaard SA6610</t>
  </si>
  <si>
    <t>ND9P00201708-004</t>
  </si>
  <si>
    <t>Frutalose OFP</t>
  </si>
  <si>
    <t>Palsgaard SA 6610</t>
  </si>
  <si>
    <t>ND18P00251702-026</t>
  </si>
  <si>
    <t>ND18P00251702-024</t>
  </si>
  <si>
    <t>ND18P00251710-274</t>
  </si>
  <si>
    <t>ND18P00251710-275</t>
  </si>
  <si>
    <t>ND9P00201708-006</t>
  </si>
  <si>
    <t>RCD-3800C</t>
  </si>
  <si>
    <t>ĐƯỜNG (LACTOSE)</t>
  </si>
  <si>
    <t>Lactose</t>
  </si>
  <si>
    <t>SOCOLA RCD-3800C But</t>
  </si>
  <si>
    <t>LAC171017-4</t>
  </si>
  <si>
    <t>KHO BẮC NINH</t>
  </si>
  <si>
    <t>BẮC NINH</t>
  </si>
  <si>
    <t>Sodium Erythorbate</t>
  </si>
  <si>
    <t>Palsgaard PGE 1009</t>
  </si>
  <si>
    <t>Palsgaard Extrulce 274</t>
  </si>
  <si>
    <t>Palsgaard 0090</t>
  </si>
  <si>
    <t>Vana Sana DHA 11A</t>
  </si>
  <si>
    <t>Cacao 200DP11</t>
  </si>
  <si>
    <t>CaCO3-F6401</t>
  </si>
  <si>
    <t>Chi nhánh Cát An - Bắc Ninh</t>
  </si>
  <si>
    <t>Hàng hết HSD</t>
  </si>
  <si>
    <t>Fructose Syrup</t>
  </si>
  <si>
    <t>TBHQ</t>
  </si>
  <si>
    <t>Nutrifos B75</t>
  </si>
  <si>
    <t>Lecithin</t>
  </si>
  <si>
    <t>H2O2-APTF</t>
  </si>
  <si>
    <t>Hương Sữa N10214</t>
  </si>
  <si>
    <t>Taurine</t>
  </si>
  <si>
    <t>Lysine</t>
  </si>
  <si>
    <t>18 bao, 04 kg lấy mẫu cho chị Nguyệt</t>
  </si>
  <si>
    <t>Vana Grasa 80A</t>
  </si>
  <si>
    <t>Profam 921</t>
  </si>
  <si>
    <t>Gelatine 250</t>
  </si>
  <si>
    <t>ISFAT H 435</t>
  </si>
  <si>
    <t>Carageenan 3264</t>
  </si>
  <si>
    <t>Eurocert Ponceau 4R (Đỏ)</t>
  </si>
  <si>
    <t>Amaranth (Đỏ tía)</t>
  </si>
  <si>
    <t>Baking Powder</t>
  </si>
  <si>
    <t>CREAMELT 703</t>
  </si>
  <si>
    <t>Sorbate</t>
  </si>
  <si>
    <t>Hương Sữa 97AB0404</t>
  </si>
  <si>
    <t>Anhydrous Milk Fat</t>
  </si>
  <si>
    <t>Sweet whey powder 40%</t>
  </si>
  <si>
    <t>Lecithin SS</t>
  </si>
  <si>
    <t>ILD-52005M</t>
  </si>
  <si>
    <t>ILD-52006N</t>
  </si>
  <si>
    <t>Acid Lactic</t>
  </si>
  <si>
    <t>Cacao 350DP11</t>
  </si>
  <si>
    <t>Palsgaard 3426</t>
  </si>
  <si>
    <t>Hương Sữa 97AB0403</t>
  </si>
  <si>
    <t>Vana Sana MCT</t>
  </si>
  <si>
    <t>SOCOLA ILD 52005M</t>
  </si>
  <si>
    <t>SOCOLA ILD 52006N</t>
  </si>
  <si>
    <t>BGPXWC1219</t>
  </si>
  <si>
    <t>Skim Milk Powder</t>
  </si>
  <si>
    <t>Xanthan Gum 200T</t>
  </si>
  <si>
    <t>Hương Đào</t>
  </si>
  <si>
    <t>Hương Kiwi</t>
  </si>
  <si>
    <t>Cacao D241</t>
  </si>
  <si>
    <t>Guar Gum BHV-250</t>
  </si>
  <si>
    <t>Frimulsion SC</t>
  </si>
  <si>
    <t>CaCO3-F2000</t>
  </si>
  <si>
    <t>vón cục</t>
  </si>
  <si>
    <t>BỘT MÀU CARAMEL (POWDER CARAMEL COLOUR)</t>
  </si>
  <si>
    <t>Số còn lại bị vón cục</t>
  </si>
  <si>
    <t>Palsgaard 1009</t>
  </si>
  <si>
    <t>Tartrazine(Vàng chanh)</t>
  </si>
  <si>
    <t>H2O2-APF</t>
  </si>
  <si>
    <t>ND18P00251802-085</t>
  </si>
  <si>
    <t>Acid Citric FG (Ý)</t>
  </si>
  <si>
    <t>Calcium Caseinate</t>
  </si>
  <si>
    <t>Palsgaard 0295</t>
  </si>
  <si>
    <t>Sodium Caseinate</t>
  </si>
  <si>
    <t>Palsgaard 2007</t>
  </si>
  <si>
    <t>Palsgaard Acidmilk 325</t>
  </si>
  <si>
    <t>Palsgaard Acidmilk 325P</t>
  </si>
  <si>
    <t>Palsgaard Acidmilk 372</t>
  </si>
  <si>
    <t>Palsgaard Chomilk 150-MALAYSIA</t>
  </si>
  <si>
    <t>Palsgaard Chomilk 173</t>
  </si>
  <si>
    <t>Palsgaard Dairy Emulsfier 020</t>
  </si>
  <si>
    <t>Palsgaard 1011</t>
  </si>
  <si>
    <t>ACID CITRIC ANHYDROUS FG (Ý)</t>
  </si>
  <si>
    <t>Hương Socola</t>
  </si>
  <si>
    <t>Hương Vani</t>
  </si>
  <si>
    <t>ND18P00251803-114</t>
  </si>
  <si>
    <t xml:space="preserve">Acid Citric GR </t>
  </si>
  <si>
    <t>Hạnh nhân rang</t>
  </si>
  <si>
    <t>IMV-52008M</t>
  </si>
  <si>
    <t>SOCOLA IMW 52008M</t>
  </si>
  <si>
    <t>Hương dưa gang N7167</t>
  </si>
  <si>
    <t>Palsgaard SA6115</t>
  </si>
  <si>
    <t>Hương Lô hội</t>
  </si>
  <si>
    <t>LYSOZYME</t>
  </si>
  <si>
    <t>Palsgaard SA 6115</t>
  </si>
  <si>
    <t>201804E19024</t>
  </si>
  <si>
    <t>Coffee Extract</t>
  </si>
  <si>
    <t>vón cục ( xuất 1 ký cho INDULGE lot 710-274)</t>
  </si>
  <si>
    <t>Pals 6115</t>
  </si>
  <si>
    <t>Mutant Red Dawn FLV 4UN</t>
  </si>
  <si>
    <t>Mutant Red Dawn CPB 6UN</t>
  </si>
  <si>
    <t>Mutant Red Dawn CLR 1UN</t>
  </si>
  <si>
    <t>Hạt óc chó</t>
  </si>
  <si>
    <t>Caramel Powder</t>
  </si>
  <si>
    <t>201806E49031</t>
  </si>
  <si>
    <t>ND9P00201805-005</t>
  </si>
  <si>
    <t>ND18P00251805-244</t>
  </si>
  <si>
    <t>ND18P00251805-245</t>
  </si>
  <si>
    <t>ND9P00201805-006</t>
  </si>
  <si>
    <t>ND18P00251803-118</t>
  </si>
  <si>
    <t>ND9P00201806-008</t>
  </si>
  <si>
    <t>409150518S091</t>
  </si>
  <si>
    <t>MBO006504</t>
  </si>
  <si>
    <t>Palsgaard Acidmilk 320P</t>
  </si>
  <si>
    <t>ND18P00251807-323</t>
  </si>
  <si>
    <t>ĐƯỜNG (FRUCTOSE SYRUP)</t>
  </si>
  <si>
    <t>Palsgaard Recmilk 124</t>
  </si>
  <si>
    <t>Calcium Propionate</t>
  </si>
  <si>
    <t>BOS DP10015</t>
  </si>
  <si>
    <t>Hạnh nhân 2-4mm</t>
  </si>
  <si>
    <t>Bột hạnh nhân</t>
  </si>
  <si>
    <t>CHẤT NHŨ HÓA CHIẾT XUẤT TỪ ĐẬU NÀNH (LECITHIN SS)</t>
  </si>
  <si>
    <t>MBO006625</t>
  </si>
  <si>
    <t>ING180998</t>
  </si>
  <si>
    <t>Fructose C</t>
  </si>
  <si>
    <t>MBO006710</t>
  </si>
  <si>
    <t xml:space="preserve"> 21/08/2019</t>
  </si>
  <si>
    <t>ĐƯỜNG (CRYSTALLINE FRUCTOSE-C )</t>
  </si>
  <si>
    <t>nhiễm vi sinh</t>
  </si>
  <si>
    <t>201808E19047</t>
  </si>
  <si>
    <t>Pals Acidmilk 325P</t>
  </si>
  <si>
    <t>OS18A00087</t>
  </si>
  <si>
    <t>Frutafit TEX</t>
  </si>
  <si>
    <t>409110718W046</t>
  </si>
  <si>
    <t>Hạnh nhân chưa rang</t>
  </si>
  <si>
    <t>AL180474</t>
  </si>
  <si>
    <t>HỖN HỢP CÁC CHẤT HÓA HỌC (PALSGAARD ACIDMILK 325P)</t>
  </si>
  <si>
    <t>Hạnh nhân thái sợi</t>
  </si>
  <si>
    <t>Hạnh nhân rang 2-4mm</t>
  </si>
  <si>
    <t>ING181129</t>
  </si>
  <si>
    <t>3 vón cục</t>
  </si>
  <si>
    <t>MBO004989</t>
  </si>
  <si>
    <t>180628P176</t>
  </si>
  <si>
    <t>Hàng trả về không vỏ</t>
  </si>
  <si>
    <t>275 kg (11 thùng ) bị bể chảy có BH</t>
  </si>
  <si>
    <t>3 bao vón cục</t>
  </si>
  <si>
    <t>Palsgaard 5611</t>
  </si>
  <si>
    <t>XANTHAN GUM 200T</t>
  </si>
  <si>
    <t>Acid Citric GR</t>
  </si>
  <si>
    <t>Revel C</t>
  </si>
  <si>
    <t>ING180651</t>
  </si>
  <si>
    <t>ACID CITRIC GR</t>
  </si>
  <si>
    <t>REVEL C</t>
  </si>
  <si>
    <t>lấy mẫu : 
chị Vân :5 kg (1/8/18)
chị Đoan : 200gr (29/10/18)
chị Sơn : 500gr (02/11/18)</t>
  </si>
  <si>
    <t>4205A201810</t>
  </si>
  <si>
    <t>Couve 250</t>
  </si>
  <si>
    <t>Palsgaard Datem 3502</t>
  </si>
  <si>
    <t>Palsgaard Recmilk 131</t>
  </si>
  <si>
    <t>Mutant Red Dawn FLV FAQN214</t>
  </si>
  <si>
    <t>F1810120AJ</t>
  </si>
  <si>
    <t>xuất mẫu 10kg cho chị Hiền</t>
  </si>
  <si>
    <t>250E802532</t>
  </si>
  <si>
    <t>2 bao tháo vỏ gửi supplier</t>
  </si>
  <si>
    <t>COUVA 250</t>
  </si>
  <si>
    <t>Hạnh nhân lát</t>
  </si>
  <si>
    <t>ING181245</t>
  </si>
  <si>
    <t>1 can bể còn 2/3 can</t>
  </si>
  <si>
    <t>BB0VFPM</t>
  </si>
  <si>
    <t>1AX1810251</t>
  </si>
  <si>
    <t>Sorbic</t>
  </si>
  <si>
    <t>Shortfat 400</t>
  </si>
  <si>
    <t>SHORTFAT 400</t>
  </si>
  <si>
    <t>01 thùng chảy dầu</t>
  </si>
  <si>
    <t>Hạt óc chó vụn</t>
  </si>
  <si>
    <t>CLSP 914</t>
  </si>
  <si>
    <t>Dielac trả về do test bị chua (1 bao hàng nhập thiếu ký)
Bibica trả về 43 bao + 3 bao bị lấy mẫu</t>
  </si>
  <si>
    <t>vón cục (Dielac trả về do test bị chua)
Bibica trả 18 bao</t>
  </si>
  <si>
    <t>Palsgaard 0097</t>
  </si>
  <si>
    <t>làm lot 244 giao Thống Nhất</t>
  </si>
  <si>
    <t>ING181352</t>
  </si>
  <si>
    <t>135C0939</t>
  </si>
  <si>
    <t>Bico trả lại do có hạt trắng lấm tấm trong bơ 
01 thùng chảy dầu 
01 thùng thiếu 6.5 kg (KH trả Sim lấy mẫu)</t>
  </si>
  <si>
    <t>236F802588</t>
  </si>
  <si>
    <t>248E804812</t>
  </si>
  <si>
    <t>G-1810-090</t>
  </si>
  <si>
    <t>Cacao 500DP11</t>
  </si>
  <si>
    <t>Titanium Dioxide</t>
  </si>
  <si>
    <t>09/2018</t>
  </si>
  <si>
    <t>09/2021</t>
  </si>
  <si>
    <t>Dầu Hướng Dương</t>
  </si>
  <si>
    <t>BLUE NO.1 (xanh)</t>
  </si>
  <si>
    <t>Sunset Yellow (Vàng cam)</t>
  </si>
  <si>
    <t>Vana Blanca 35C</t>
  </si>
  <si>
    <t>201811E19072</t>
  </si>
  <si>
    <t>Acid Citric FG (Thái)</t>
  </si>
  <si>
    <t>Sodium Acid Pyrophosphate</t>
  </si>
  <si>
    <t>S180928</t>
  </si>
  <si>
    <t>ND9P00201812-012</t>
  </si>
  <si>
    <t>ND18P00251901-002</t>
  </si>
  <si>
    <t>giao IDP</t>
  </si>
  <si>
    <t>giao Ba Vì</t>
  </si>
  <si>
    <t>ND18P00251901-004</t>
  </si>
  <si>
    <t>ND18P00251901-003</t>
  </si>
  <si>
    <t>0175083161</t>
  </si>
  <si>
    <t>RCD-3500B</t>
  </si>
  <si>
    <t>MBO007113</t>
  </si>
  <si>
    <t>Unipectine AYD 2320 SB</t>
  </si>
  <si>
    <t>27818MHMPE</t>
  </si>
  <si>
    <t>UNIPECTINE AYD 2320 SB</t>
  </si>
  <si>
    <t>Sodium Citrate</t>
  </si>
  <si>
    <t>Palsgaard Recmilk 101</t>
  </si>
  <si>
    <t>Caramel Liquid</t>
  </si>
  <si>
    <t>CL/10065</t>
  </si>
  <si>
    <t>AP/10017</t>
  </si>
  <si>
    <t>Disodium Phosphate</t>
  </si>
  <si>
    <t>17-09-25/65</t>
  </si>
  <si>
    <t>B19089</t>
  </si>
  <si>
    <t>Betapol B-55</t>
  </si>
  <si>
    <t>HH160PD44</t>
  </si>
  <si>
    <t>3 vón cục + 13 bao Thống Nhất trả ( lựa đc 500kg)</t>
  </si>
  <si>
    <t>01 bao bị đánh dấu</t>
  </si>
  <si>
    <t>BETAPOL B-55</t>
  </si>
  <si>
    <t>HƯƠNG DƯA GANG N7167</t>
  </si>
  <si>
    <t>AY9513</t>
  </si>
  <si>
    <t>180718P194</t>
  </si>
  <si>
    <t xml:space="preserve">180712P188 </t>
  </si>
  <si>
    <t>Cardioaid-S</t>
  </si>
  <si>
    <t>PES0219751</t>
  </si>
  <si>
    <t>121918D</t>
  </si>
  <si>
    <t>180729P206</t>
  </si>
  <si>
    <t>Y11-19295</t>
  </si>
  <si>
    <t>giao Sức Sống</t>
  </si>
  <si>
    <t>AD19A90928</t>
  </si>
  <si>
    <t>F21918</t>
  </si>
  <si>
    <t xml:space="preserve">SL không có bao bì :1575 kg </t>
  </si>
  <si>
    <t>180822P233</t>
  </si>
  <si>
    <t>Lecithin TS</t>
  </si>
  <si>
    <t>243F802514</t>
  </si>
  <si>
    <t>CHẤT NHŨ HÓA CHIẾT XUẤT TỪ ĐẬU NÀNH (LECITHIN TS)</t>
  </si>
  <si>
    <t>244F804805</t>
  </si>
  <si>
    <t>4205A201902</t>
  </si>
  <si>
    <t>181210XAA</t>
  </si>
  <si>
    <t>Fructose C (ADM)</t>
  </si>
  <si>
    <t>201901E39010</t>
  </si>
  <si>
    <t>KP 19-683</t>
  </si>
  <si>
    <t>Hàng mẫu cho TH Milk</t>
  </si>
  <si>
    <t>CHẤT NHŨ HÓA (KP 19-683)</t>
  </si>
  <si>
    <t xml:space="preserve">Palsgaard Recmilk 121 (Malaysia) </t>
  </si>
  <si>
    <t>SL nhiễm vi sinh : 73.550kg</t>
  </si>
  <si>
    <t>190115P013</t>
  </si>
  <si>
    <t>Eneright</t>
  </si>
  <si>
    <t>bán hết chuyển qua TS</t>
  </si>
  <si>
    <t>Palsgaard Extrulce 254</t>
  </si>
  <si>
    <t>15/01/2019</t>
  </si>
  <si>
    <t>14/01/2021</t>
  </si>
  <si>
    <t>hao hụt 4 kg</t>
  </si>
  <si>
    <t>Bột lòng đỏ trứng</t>
  </si>
  <si>
    <t>G-1901-095</t>
  </si>
  <si>
    <t>08 thùng rách vỏ ngoài</t>
  </si>
  <si>
    <t>135C1046</t>
  </si>
  <si>
    <t>M19020320</t>
  </si>
  <si>
    <t>nhiễm vi sinh, Thống Nhất trả hàng 1 bao</t>
  </si>
  <si>
    <t>0175090350</t>
  </si>
  <si>
    <t>AY7119</t>
  </si>
  <si>
    <t>02/2019</t>
  </si>
  <si>
    <t>02/2020</t>
  </si>
  <si>
    <t>01 thùng bị bể</t>
  </si>
  <si>
    <t>MBO006160</t>
  </si>
  <si>
    <t>MBO008884</t>
  </si>
  <si>
    <t>190206P033</t>
  </si>
  <si>
    <t>190131P027</t>
  </si>
  <si>
    <t>06 thùng chảy</t>
  </si>
  <si>
    <t>10 thùng chảy dầu</t>
  </si>
  <si>
    <t>giao thẳng</t>
  </si>
  <si>
    <t>MBO006369</t>
  </si>
  <si>
    <t>RST190023</t>
  </si>
  <si>
    <t>V-399</t>
  </si>
  <si>
    <t>V-382</t>
  </si>
  <si>
    <t>Red No.3 Powder (Đỏ Dâu)</t>
  </si>
  <si>
    <t>Red No.40 Powder (Nâu đỏ)</t>
  </si>
  <si>
    <t>201903E39026</t>
  </si>
  <si>
    <t>AD19C93028</t>
  </si>
  <si>
    <t>25kg bị đánh dấu</t>
  </si>
  <si>
    <t>Palsgaard 0093</t>
  </si>
  <si>
    <t xml:space="preserve">C.Lương 1kg (09/05) ; C.Nam mượn 1kg(20/05); My 5kg (20/05) , </t>
  </si>
  <si>
    <t>135C1083</t>
  </si>
  <si>
    <t>135C1084</t>
  </si>
  <si>
    <t>182-1818</t>
  </si>
  <si>
    <t>12/2018</t>
  </si>
  <si>
    <t>12/2020</t>
  </si>
  <si>
    <t>BB0VV0J</t>
  </si>
  <si>
    <t>9 bao bị ướt không BH</t>
  </si>
  <si>
    <t>V-444</t>
  </si>
  <si>
    <t>19 thùng chảy dầu, 3 thùng rách vỏ</t>
  </si>
  <si>
    <t>ISFAT TF-335L</t>
  </si>
  <si>
    <t>hủy</t>
  </si>
  <si>
    <t>hủy 11.09</t>
  </si>
  <si>
    <t>hủy 61.5kg</t>
  </si>
  <si>
    <t>011812082</t>
  </si>
  <si>
    <t>A3246</t>
  </si>
  <si>
    <t>01/2019</t>
  </si>
  <si>
    <t>01/2022</t>
  </si>
  <si>
    <t>SL nhập về thiếu 1 thùng</t>
  </si>
  <si>
    <t>MBO009213</t>
  </si>
  <si>
    <t>3 thùng xì và lem dầu</t>
  </si>
  <si>
    <t>AY9745</t>
  </si>
  <si>
    <t>LS2P00251806-149</t>
  </si>
  <si>
    <t>MCC-0519</t>
  </si>
  <si>
    <t>BB0X9T8</t>
  </si>
  <si>
    <t>246F804807</t>
  </si>
  <si>
    <t>E19300</t>
  </si>
  <si>
    <t>05/2019</t>
  </si>
  <si>
    <t>05/2020</t>
  </si>
  <si>
    <t>031903092</t>
  </si>
  <si>
    <t>0000357012</t>
  </si>
  <si>
    <t>206G802552</t>
  </si>
  <si>
    <t>M19030110</t>
  </si>
  <si>
    <t>M19022860</t>
  </si>
  <si>
    <t>V-482</t>
  </si>
  <si>
    <t>V-479</t>
  </si>
  <si>
    <t>V-474</t>
  </si>
  <si>
    <t>190114P</t>
  </si>
  <si>
    <t>Supplier đã bồi thường 2018</t>
  </si>
  <si>
    <t>201904E49034</t>
  </si>
  <si>
    <t>181218XAA</t>
  </si>
  <si>
    <t>Dầu Cái Lân và Hải Hà</t>
  </si>
  <si>
    <t>AP/1001</t>
  </si>
  <si>
    <t>207G802554</t>
  </si>
  <si>
    <t>207G802553</t>
  </si>
  <si>
    <t>190411P096</t>
  </si>
  <si>
    <t xml:space="preserve"> 10/04/2021</t>
  </si>
  <si>
    <t>190408P092</t>
  </si>
  <si>
    <t xml:space="preserve"> 07/04/2021</t>
  </si>
  <si>
    <t>M19041630</t>
  </si>
  <si>
    <t>AK trả lỗi hàng</t>
  </si>
  <si>
    <t>hàng chuyển SX</t>
  </si>
  <si>
    <t>CLSP 723</t>
  </si>
  <si>
    <t>Couve 300</t>
  </si>
  <si>
    <t>2 thùng không nhãn chính, 1 thùng rách vỏ
116 thùng chảy dầu (lot 408953 : 112 thùng + lot 409104: 4 thùng )</t>
  </si>
  <si>
    <t>MBO009336</t>
  </si>
  <si>
    <t>20kg chưa ra</t>
  </si>
  <si>
    <t>25kg chưa ra</t>
  </si>
  <si>
    <t>2mt chưa ra</t>
  </si>
  <si>
    <t>M19041650</t>
  </si>
  <si>
    <t>200kg chưa ra</t>
  </si>
  <si>
    <t>Profam 974</t>
  </si>
  <si>
    <t>575kg chưa ra</t>
  </si>
  <si>
    <t>207G802555</t>
  </si>
  <si>
    <t>COUVA 300</t>
  </si>
  <si>
    <t>BÁO CÁO HÀNG TỒN KHO ĐẾN NGÀY 03/07/2019</t>
  </si>
  <si>
    <t>Nutricare
3mt chưa ra</t>
  </si>
  <si>
    <t>Sức Sống, Eneright
3.5mt chưa ra</t>
  </si>
  <si>
    <t>HÀNG TỒN KHO ĐẾN NGÀY 03/07/2019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</si>
</sst>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rgb="FF002060"/>
      <name val="Arial"/>
      <family val="2"/>
    </font>
    <font>
      <sz val="10"/>
      <color rgb="FF0000FF"/>
      <name val="Times New Roman"/>
      <family val="1"/>
    </font>
    <font>
      <sz val="10"/>
      <color rgb="FF006600"/>
      <name val="Times New Roman"/>
      <family val="1"/>
    </font>
    <font>
      <b/>
      <sz val="9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574">
    <xf numFmtId="0" fontId="0" fillId="0" borderId="0" xfId="0"/>
    <xf numFmtId="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4" xfId="0" applyBorder="1"/>
    <xf numFmtId="0" fontId="7" fillId="0" borderId="4" xfId="0" applyFont="1" applyFill="1" applyBorder="1" applyAlignment="1"/>
    <xf numFmtId="0" fontId="0" fillId="0" borderId="4" xfId="0" applyFill="1" applyBorder="1" applyAlignment="1"/>
    <xf numFmtId="0" fontId="5" fillId="0" borderId="0" xfId="0" applyFont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4" fontId="7" fillId="0" borderId="0" xfId="0" applyNumberFormat="1" applyFont="1" applyAlignment="1">
      <alignment horizontal="right" vertical="center"/>
    </xf>
    <xf numFmtId="4" fontId="7" fillId="3" borderId="0" xfId="0" applyNumberFormat="1" applyFont="1" applyFill="1" applyAlignment="1">
      <alignment horizontal="right" vertical="center"/>
    </xf>
    <xf numFmtId="0" fontId="7" fillId="0" borderId="4" xfId="0" applyFont="1" applyBorder="1"/>
    <xf numFmtId="0" fontId="6" fillId="0" borderId="7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4" fontId="4" fillId="4" borderId="11" xfId="0" applyNumberFormat="1" applyFont="1" applyFill="1" applyBorder="1" applyAlignment="1">
      <alignment horizontal="center" vertical="center"/>
    </xf>
    <xf numFmtId="4" fontId="4" fillId="4" borderId="12" xfId="0" applyNumberFormat="1" applyFont="1" applyFill="1" applyBorder="1" applyAlignment="1">
      <alignment horizontal="center" vertical="center"/>
    </xf>
    <xf numFmtId="43" fontId="3" fillId="4" borderId="0" xfId="0" applyNumberFormat="1" applyFont="1" applyFill="1" applyBorder="1" applyAlignment="1">
      <alignment horizontal="center" vertical="center"/>
    </xf>
    <xf numFmtId="43" fontId="4" fillId="4" borderId="11" xfId="0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6" fillId="3" borderId="4" xfId="1" applyNumberFormat="1" applyFont="1" applyFill="1" applyBorder="1" applyAlignment="1">
      <alignment horizontal="right" vertical="center"/>
    </xf>
    <xf numFmtId="43" fontId="7" fillId="3" borderId="8" xfId="0" applyNumberFormat="1" applyFont="1" applyFill="1" applyBorder="1" applyAlignment="1">
      <alignment horizontal="right" vertical="center"/>
    </xf>
    <xf numFmtId="43" fontId="7" fillId="3" borderId="0" xfId="0" applyNumberFormat="1" applyFont="1" applyFill="1" applyAlignment="1">
      <alignment horizontal="right" vertical="center"/>
    </xf>
    <xf numFmtId="0" fontId="3" fillId="0" borderId="6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43" fontId="4" fillId="2" borderId="12" xfId="0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43" fontId="0" fillId="0" borderId="0" xfId="1" applyFont="1" applyFill="1" applyBorder="1" applyAlignment="1"/>
    <xf numFmtId="0" fontId="0" fillId="0" borderId="23" xfId="0" applyFill="1" applyBorder="1" applyAlignment="1"/>
    <xf numFmtId="43" fontId="0" fillId="0" borderId="23" xfId="1" applyFont="1" applyFill="1" applyBorder="1" applyAlignment="1"/>
    <xf numFmtId="0" fontId="0" fillId="0" borderId="24" xfId="0" applyFill="1" applyBorder="1" applyAlignment="1"/>
    <xf numFmtId="43" fontId="0" fillId="0" borderId="24" xfId="1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vertical="center"/>
    </xf>
    <xf numFmtId="43" fontId="7" fillId="0" borderId="4" xfId="1" applyNumberFormat="1" applyFont="1" applyBorder="1"/>
    <xf numFmtId="4" fontId="0" fillId="0" borderId="0" xfId="0" applyNumberFormat="1"/>
    <xf numFmtId="43" fontId="0" fillId="0" borderId="4" xfId="1" applyNumberFormat="1" applyFont="1" applyFill="1" applyBorder="1" applyAlignment="1"/>
    <xf numFmtId="43" fontId="0" fillId="0" borderId="4" xfId="0" applyNumberFormat="1" applyBorder="1"/>
    <xf numFmtId="43" fontId="6" fillId="0" borderId="4" xfId="0" applyNumberFormat="1" applyFont="1" applyBorder="1" applyAlignment="1">
      <alignment vertical="center"/>
    </xf>
    <xf numFmtId="43" fontId="3" fillId="0" borderId="25" xfId="1" applyNumberFormat="1" applyFont="1" applyFill="1" applyBorder="1" applyAlignment="1">
      <alignment vertical="center"/>
    </xf>
    <xf numFmtId="43" fontId="3" fillId="5" borderId="22" xfId="1" applyNumberFormat="1" applyFont="1" applyFill="1" applyBorder="1" applyAlignment="1">
      <alignment vertical="center"/>
    </xf>
    <xf numFmtId="43" fontId="3" fillId="5" borderId="3" xfId="1" applyNumberFormat="1" applyFont="1" applyFill="1" applyBorder="1" applyAlignment="1">
      <alignment vertical="center"/>
    </xf>
    <xf numFmtId="43" fontId="3" fillId="5" borderId="4" xfId="1" applyNumberFormat="1" applyFont="1" applyFill="1" applyBorder="1" applyAlignment="1">
      <alignment vertical="center"/>
    </xf>
    <xf numFmtId="43" fontId="6" fillId="3" borderId="3" xfId="1" applyNumberFormat="1" applyFont="1" applyFill="1" applyBorder="1" applyAlignment="1">
      <alignment horizontal="right" vertical="center"/>
    </xf>
    <xf numFmtId="43" fontId="6" fillId="0" borderId="4" xfId="0" applyNumberFormat="1" applyFont="1" applyFill="1" applyBorder="1" applyAlignment="1">
      <alignment vertical="center"/>
    </xf>
    <xf numFmtId="43" fontId="3" fillId="0" borderId="3" xfId="1" applyNumberFormat="1" applyFont="1" applyFill="1" applyBorder="1" applyAlignment="1">
      <alignment vertical="center"/>
    </xf>
    <xf numFmtId="43" fontId="6" fillId="3" borderId="4" xfId="0" applyNumberFormat="1" applyFont="1" applyFill="1" applyBorder="1" applyAlignment="1">
      <alignment vertical="center"/>
    </xf>
    <xf numFmtId="43" fontId="4" fillId="4" borderId="12" xfId="0" applyNumberFormat="1" applyFont="1" applyFill="1" applyBorder="1" applyAlignment="1">
      <alignment horizontal="center" vertical="center"/>
    </xf>
    <xf numFmtId="43" fontId="7" fillId="0" borderId="8" xfId="0" applyNumberFormat="1" applyFont="1" applyBorder="1" applyAlignment="1">
      <alignment horizontal="right" vertical="center"/>
    </xf>
    <xf numFmtId="43" fontId="3" fillId="0" borderId="22" xfId="0" applyNumberFormat="1" applyFont="1" applyBorder="1" applyAlignment="1">
      <alignment horizontal="right" vertical="center"/>
    </xf>
    <xf numFmtId="43" fontId="3" fillId="0" borderId="4" xfId="0" applyNumberFormat="1" applyFont="1" applyBorder="1" applyAlignment="1">
      <alignment horizontal="right" vertical="center"/>
    </xf>
    <xf numFmtId="0" fontId="3" fillId="0" borderId="26" xfId="0" applyFont="1" applyBorder="1" applyAlignment="1">
      <alignment vertical="center"/>
    </xf>
    <xf numFmtId="43" fontId="3" fillId="0" borderId="26" xfId="0" applyNumberFormat="1" applyFont="1" applyBorder="1" applyAlignment="1">
      <alignment horizontal="right" vertical="center"/>
    </xf>
    <xf numFmtId="43" fontId="6" fillId="3" borderId="26" xfId="1" applyNumberFormat="1" applyFont="1" applyFill="1" applyBorder="1" applyAlignment="1">
      <alignment horizontal="right" vertical="center"/>
    </xf>
    <xf numFmtId="43" fontId="6" fillId="3" borderId="27" xfId="1" applyNumberFormat="1" applyFont="1" applyFill="1" applyBorder="1" applyAlignment="1">
      <alignment horizontal="right" vertical="center"/>
    </xf>
    <xf numFmtId="0" fontId="9" fillId="4" borderId="28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horizontal="center" vertical="center"/>
    </xf>
    <xf numFmtId="43" fontId="3" fillId="4" borderId="29" xfId="0" applyNumberFormat="1" applyFont="1" applyFill="1" applyBorder="1" applyAlignment="1">
      <alignment horizontal="center" vertical="center"/>
    </xf>
    <xf numFmtId="43" fontId="3" fillId="4" borderId="30" xfId="0" applyNumberFormat="1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/>
    </xf>
    <xf numFmtId="43" fontId="7" fillId="0" borderId="33" xfId="0" applyNumberFormat="1" applyFont="1" applyBorder="1" applyAlignment="1">
      <alignment horizontal="right" vertical="center"/>
    </xf>
    <xf numFmtId="14" fontId="3" fillId="5" borderId="34" xfId="1" applyNumberFormat="1" applyFont="1" applyFill="1" applyBorder="1" applyAlignment="1">
      <alignment vertical="center"/>
    </xf>
    <xf numFmtId="14" fontId="3" fillId="0" borderId="35" xfId="1" applyNumberFormat="1" applyFont="1" applyFill="1" applyBorder="1" applyAlignment="1">
      <alignment vertical="center"/>
    </xf>
    <xf numFmtId="14" fontId="3" fillId="5" borderId="35" xfId="1" applyNumberFormat="1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right" vertical="center"/>
    </xf>
    <xf numFmtId="0" fontId="20" fillId="0" borderId="4" xfId="0" quotePrefix="1" applyFont="1" applyFill="1" applyBorder="1" applyAlignment="1">
      <alignment vertical="center"/>
    </xf>
    <xf numFmtId="0" fontId="10" fillId="0" borderId="36" xfId="0" applyFont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43" fontId="20" fillId="3" borderId="4" xfId="1" applyNumberFormat="1" applyFont="1" applyFill="1" applyBorder="1" applyAlignment="1">
      <alignment horizontal="right" vertical="center"/>
    </xf>
    <xf numFmtId="43" fontId="20" fillId="3" borderId="3" xfId="1" applyNumberFormat="1" applyFont="1" applyFill="1" applyBorder="1" applyAlignment="1">
      <alignment horizontal="right" vertical="center"/>
    </xf>
    <xf numFmtId="14" fontId="3" fillId="4" borderId="29" xfId="0" applyNumberFormat="1" applyFont="1" applyFill="1" applyBorder="1" applyAlignment="1">
      <alignment horizontal="center" vertical="center"/>
    </xf>
    <xf numFmtId="14" fontId="4" fillId="2" borderId="18" xfId="0" applyNumberFormat="1" applyFont="1" applyFill="1" applyBorder="1" applyAlignment="1">
      <alignment horizontal="center" vertical="center"/>
    </xf>
    <xf numFmtId="14" fontId="3" fillId="0" borderId="4" xfId="0" quotePrefix="1" applyNumberFormat="1" applyFont="1" applyFill="1" applyBorder="1" applyAlignment="1">
      <alignment horizontal="center" vertical="center"/>
    </xf>
    <xf numFmtId="14" fontId="6" fillId="0" borderId="4" xfId="0" quotePrefix="1" applyNumberFormat="1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4" fontId="20" fillId="0" borderId="4" xfId="0" applyNumberFormat="1" applyFont="1" applyFill="1" applyBorder="1" applyAlignment="1">
      <alignment horizontal="center" vertical="center"/>
    </xf>
    <xf numFmtId="14" fontId="3" fillId="0" borderId="4" xfId="0" quotePrefix="1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6" fillId="0" borderId="4" xfId="0" quotePrefix="1" applyNumberFormat="1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6" xfId="0" quotePrefix="1" applyNumberFormat="1" applyFont="1" applyBorder="1" applyAlignment="1">
      <alignment horizontal="center" vertical="center"/>
    </xf>
    <xf numFmtId="14" fontId="6" fillId="0" borderId="3" xfId="0" quotePrefix="1" applyNumberFormat="1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6" fillId="0" borderId="3" xfId="1" applyNumberFormat="1" applyFont="1" applyFill="1" applyBorder="1" applyAlignment="1">
      <alignment horizontal="right" vertical="center"/>
    </xf>
    <xf numFmtId="14" fontId="21" fillId="4" borderId="11" xfId="0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4" fontId="13" fillId="2" borderId="11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 wrapText="1"/>
    </xf>
    <xf numFmtId="14" fontId="3" fillId="0" borderId="22" xfId="0" applyNumberFormat="1" applyFont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4" fontId="3" fillId="4" borderId="12" xfId="1" applyNumberFormat="1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43" fontId="3" fillId="3" borderId="22" xfId="0" applyNumberFormat="1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center" vertical="center" wrapText="1"/>
    </xf>
    <xf numFmtId="14" fontId="3" fillId="5" borderId="4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43" fontId="8" fillId="0" borderId="4" xfId="1" applyNumberFormat="1" applyFont="1" applyBorder="1" applyAlignment="1">
      <alignment vertical="center"/>
    </xf>
    <xf numFmtId="43" fontId="8" fillId="0" borderId="35" xfId="1" applyNumberFormat="1" applyFont="1" applyBorder="1" applyAlignment="1">
      <alignment vertical="center"/>
    </xf>
    <xf numFmtId="43" fontId="21" fillId="0" borderId="35" xfId="1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4" fontId="8" fillId="0" borderId="35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14" fontId="21" fillId="0" borderId="35" xfId="0" applyNumberFormat="1" applyFont="1" applyBorder="1" applyAlignment="1">
      <alignment vertical="center"/>
    </xf>
    <xf numFmtId="0" fontId="21" fillId="0" borderId="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43" fontId="8" fillId="0" borderId="4" xfId="0" applyNumberFormat="1" applyFont="1" applyBorder="1" applyAlignment="1">
      <alignment vertical="center"/>
    </xf>
    <xf numFmtId="43" fontId="8" fillId="0" borderId="4" xfId="3" applyNumberFormat="1" applyFont="1" applyBorder="1" applyAlignment="1">
      <alignment vertical="center"/>
    </xf>
    <xf numFmtId="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22" fillId="0" borderId="7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1" fillId="0" borderId="4" xfId="0" applyFont="1" applyBorder="1" applyAlignment="1">
      <alignment vertical="center" wrapText="1"/>
    </xf>
    <xf numFmtId="0" fontId="0" fillId="6" borderId="24" xfId="0" applyFill="1" applyBorder="1" applyAlignment="1"/>
    <xf numFmtId="43" fontId="14" fillId="6" borderId="24" xfId="1" applyFont="1" applyFill="1" applyBorder="1" applyAlignment="1"/>
    <xf numFmtId="0" fontId="7" fillId="6" borderId="24" xfId="0" applyFont="1" applyFill="1" applyBorder="1" applyAlignment="1"/>
    <xf numFmtId="0" fontId="21" fillId="0" borderId="26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21" fillId="0" borderId="3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43" fontId="21" fillId="0" borderId="0" xfId="0" applyNumberFormat="1" applyFont="1" applyAlignment="1">
      <alignment vertical="center"/>
    </xf>
    <xf numFmtId="43" fontId="0" fillId="0" borderId="4" xfId="1" applyFont="1" applyFill="1" applyBorder="1" applyAlignment="1"/>
    <xf numFmtId="43" fontId="8" fillId="0" borderId="4" xfId="1" applyFont="1" applyBorder="1" applyAlignment="1">
      <alignment vertical="center"/>
    </xf>
    <xf numFmtId="43" fontId="24" fillId="0" borderId="4" xfId="1" applyFont="1" applyBorder="1" applyAlignment="1">
      <alignment vertical="center"/>
    </xf>
    <xf numFmtId="43" fontId="21" fillId="0" borderId="4" xfId="1" applyFont="1" applyBorder="1" applyAlignment="1">
      <alignment vertical="center"/>
    </xf>
    <xf numFmtId="43" fontId="6" fillId="3" borderId="4" xfId="1" applyFont="1" applyFill="1" applyBorder="1" applyAlignment="1">
      <alignment horizontal="right" vertical="center"/>
    </xf>
    <xf numFmtId="0" fontId="6" fillId="0" borderId="39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/>
    </xf>
    <xf numFmtId="14" fontId="6" fillId="0" borderId="27" xfId="0" quotePrefix="1" applyNumberFormat="1" applyFont="1" applyFill="1" applyBorder="1" applyAlignment="1">
      <alignment horizontal="center" vertical="center"/>
    </xf>
    <xf numFmtId="43" fontId="6" fillId="0" borderId="26" xfId="0" applyNumberFormat="1" applyFont="1" applyFill="1" applyBorder="1" applyAlignment="1">
      <alignment vertical="center"/>
    </xf>
    <xf numFmtId="14" fontId="3" fillId="0" borderId="40" xfId="1" applyNumberFormat="1" applyFont="1" applyFill="1" applyBorder="1" applyAlignment="1">
      <alignment vertical="center"/>
    </xf>
    <xf numFmtId="43" fontId="3" fillId="3" borderId="4" xfId="0" applyNumberFormat="1" applyFont="1" applyFill="1" applyBorder="1" applyAlignment="1">
      <alignment horizontal="right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/>
    </xf>
    <xf numFmtId="0" fontId="6" fillId="0" borderId="39" xfId="0" applyFont="1" applyFill="1" applyBorder="1" applyAlignment="1">
      <alignment vertical="center" wrapText="1"/>
    </xf>
    <xf numFmtId="11" fontId="6" fillId="0" borderId="27" xfId="0" applyNumberFormat="1" applyFont="1" applyFill="1" applyBorder="1" applyAlignment="1">
      <alignment horizontal="left" vertical="center"/>
    </xf>
    <xf numFmtId="14" fontId="24" fillId="0" borderId="4" xfId="0" applyNumberFormat="1" applyFont="1" applyBorder="1" applyAlignment="1">
      <alignment vertical="center"/>
    </xf>
    <xf numFmtId="14" fontId="21" fillId="0" borderId="4" xfId="0" applyNumberFormat="1" applyFont="1" applyBorder="1" applyAlignment="1">
      <alignment vertical="center"/>
    </xf>
    <xf numFmtId="0" fontId="6" fillId="0" borderId="27" xfId="0" quotePrefix="1" applyFont="1" applyFill="1" applyBorder="1" applyAlignment="1">
      <alignment horizontal="center" vertical="center"/>
    </xf>
    <xf numFmtId="14" fontId="3" fillId="0" borderId="4" xfId="1" applyNumberFormat="1" applyFont="1" applyFill="1" applyBorder="1" applyAlignment="1">
      <alignment vertical="center"/>
    </xf>
    <xf numFmtId="43" fontId="15" fillId="6" borderId="24" xfId="1" applyFont="1" applyFill="1" applyBorder="1" applyAlignment="1"/>
    <xf numFmtId="0" fontId="8" fillId="0" borderId="22" xfId="0" applyFont="1" applyBorder="1" applyAlignment="1">
      <alignment vertical="center"/>
    </xf>
    <xf numFmtId="0" fontId="6" fillId="0" borderId="27" xfId="0" quotePrefix="1" applyFont="1" applyFill="1" applyBorder="1" applyAlignment="1">
      <alignment horizontal="left" vertical="center"/>
    </xf>
    <xf numFmtId="43" fontId="8" fillId="0" borderId="0" xfId="0" applyNumberFormat="1" applyFont="1" applyAlignment="1">
      <alignment vertical="center"/>
    </xf>
    <xf numFmtId="0" fontId="3" fillId="0" borderId="39" xfId="0" applyFont="1" applyBorder="1" applyAlignment="1">
      <alignment vertical="center" wrapText="1"/>
    </xf>
    <xf numFmtId="43" fontId="20" fillId="5" borderId="35" xfId="1" applyNumberFormat="1" applyFont="1" applyFill="1" applyBorder="1" applyAlignment="1">
      <alignment vertical="center"/>
    </xf>
    <xf numFmtId="43" fontId="3" fillId="5" borderId="35" xfId="1" applyNumberFormat="1" applyFont="1" applyFill="1" applyBorder="1" applyAlignment="1">
      <alignment vertical="center"/>
    </xf>
    <xf numFmtId="14" fontId="3" fillId="4" borderId="41" xfId="1" applyNumberFormat="1" applyFont="1" applyFill="1" applyBorder="1" applyAlignment="1">
      <alignment vertical="center"/>
    </xf>
    <xf numFmtId="4" fontId="4" fillId="4" borderId="42" xfId="0" applyNumberFormat="1" applyFont="1" applyFill="1" applyBorder="1" applyAlignment="1">
      <alignment horizontal="center" vertical="center"/>
    </xf>
    <xf numFmtId="14" fontId="20" fillId="5" borderId="4" xfId="1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43" fontId="7" fillId="6" borderId="24" xfId="1" applyFont="1" applyFill="1" applyBorder="1" applyAlignment="1"/>
    <xf numFmtId="0" fontId="22" fillId="0" borderId="0" xfId="0" applyFont="1"/>
    <xf numFmtId="0" fontId="22" fillId="0" borderId="0" xfId="0" applyFont="1" applyBorder="1" applyAlignment="1">
      <alignment vertical="center"/>
    </xf>
    <xf numFmtId="0" fontId="6" fillId="0" borderId="4" xfId="0" applyFont="1" applyFill="1" applyBorder="1" applyAlignment="1">
      <alignment horizontal="left" vertical="center" wrapText="1"/>
    </xf>
    <xf numFmtId="43" fontId="26" fillId="0" borderId="4" xfId="1" applyNumberFormat="1" applyFont="1" applyFill="1" applyBorder="1" applyAlignment="1"/>
    <xf numFmtId="0" fontId="26" fillId="0" borderId="0" xfId="0" applyFont="1"/>
    <xf numFmtId="0" fontId="6" fillId="0" borderId="15" xfId="0" applyFont="1" applyFill="1" applyBorder="1" applyAlignment="1">
      <alignment horizontal="left" vertical="center" wrapText="1"/>
    </xf>
    <xf numFmtId="43" fontId="3" fillId="0" borderId="4" xfId="0" applyNumberFormat="1" applyFont="1" applyBorder="1" applyAlignment="1">
      <alignment vertical="center"/>
    </xf>
    <xf numFmtId="0" fontId="6" fillId="0" borderId="15" xfId="0" applyFont="1" applyFill="1" applyBorder="1" applyAlignment="1">
      <alignment vertical="center" wrapText="1"/>
    </xf>
    <xf numFmtId="43" fontId="3" fillId="3" borderId="3" xfId="1" applyNumberFormat="1" applyFont="1" applyFill="1" applyBorder="1" applyAlignment="1">
      <alignment horizontal="right" vertical="center"/>
    </xf>
    <xf numFmtId="14" fontId="8" fillId="0" borderId="4" xfId="0" quotePrefix="1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center" wrapText="1"/>
    </xf>
    <xf numFmtId="14" fontId="24" fillId="0" borderId="4" xfId="0" quotePrefix="1" applyNumberFormat="1" applyFont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14" fontId="7" fillId="0" borderId="7" xfId="0" applyNumberFormat="1" applyFont="1" applyBorder="1" applyAlignment="1">
      <alignment vertical="center"/>
    </xf>
    <xf numFmtId="14" fontId="6" fillId="0" borderId="2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/>
    </xf>
    <xf numFmtId="14" fontId="3" fillId="0" borderId="27" xfId="0" quotePrefix="1" applyNumberFormat="1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left" vertical="center"/>
    </xf>
    <xf numFmtId="43" fontId="20" fillId="3" borderId="4" xfId="1" applyFont="1" applyFill="1" applyBorder="1" applyAlignment="1">
      <alignment horizontal="right" vertical="center"/>
    </xf>
    <xf numFmtId="43" fontId="7" fillId="0" borderId="4" xfId="1" applyFont="1" applyFill="1" applyBorder="1" applyAlignment="1"/>
    <xf numFmtId="43" fontId="7" fillId="0" borderId="4" xfId="0" applyNumberFormat="1" applyFont="1" applyBorder="1"/>
    <xf numFmtId="43" fontId="3" fillId="0" borderId="26" xfId="0" applyNumberFormat="1" applyFont="1" applyFill="1" applyBorder="1" applyAlignment="1">
      <alignment vertical="center"/>
    </xf>
    <xf numFmtId="43" fontId="3" fillId="0" borderId="29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/>
    <xf numFmtId="17" fontId="6" fillId="0" borderId="27" xfId="0" quotePrefix="1" applyNumberFormat="1" applyFont="1" applyFill="1" applyBorder="1" applyAlignment="1">
      <alignment horizontal="center" vertical="center"/>
    </xf>
    <xf numFmtId="14" fontId="21" fillId="0" borderId="22" xfId="0" applyNumberFormat="1" applyFont="1" applyBorder="1" applyAlignment="1">
      <alignment vertical="center"/>
    </xf>
    <xf numFmtId="43" fontId="21" fillId="0" borderId="22" xfId="1" applyFont="1" applyBorder="1" applyAlignment="1">
      <alignment vertical="center"/>
    </xf>
    <xf numFmtId="43" fontId="8" fillId="0" borderId="22" xfId="1" applyNumberFormat="1" applyFont="1" applyBorder="1" applyAlignment="1">
      <alignment vertical="center"/>
    </xf>
    <xf numFmtId="43" fontId="21" fillId="0" borderId="34" xfId="1" applyNumberFormat="1" applyFont="1" applyBorder="1" applyAlignment="1">
      <alignment vertical="center"/>
    </xf>
    <xf numFmtId="14" fontId="21" fillId="0" borderId="34" xfId="0" applyNumberFormat="1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14" fontId="24" fillId="0" borderId="43" xfId="0" applyNumberFormat="1" applyFont="1" applyBorder="1" applyAlignment="1">
      <alignment vertical="center"/>
    </xf>
    <xf numFmtId="14" fontId="24" fillId="0" borderId="43" xfId="0" quotePrefix="1" applyNumberFormat="1" applyFont="1" applyBorder="1" applyAlignment="1">
      <alignment vertical="center"/>
    </xf>
    <xf numFmtId="43" fontId="8" fillId="0" borderId="43" xfId="1" applyNumberFormat="1" applyFont="1" applyBorder="1" applyAlignment="1">
      <alignment vertical="center"/>
    </xf>
    <xf numFmtId="43" fontId="8" fillId="0" borderId="44" xfId="1" applyNumberFormat="1" applyFont="1" applyBorder="1" applyAlignment="1">
      <alignment vertical="center"/>
    </xf>
    <xf numFmtId="0" fontId="6" fillId="0" borderId="27" xfId="0" applyNumberFormat="1" applyFont="1" applyFill="1" applyBorder="1" applyAlignment="1">
      <alignment horizontal="left" vertical="center"/>
    </xf>
    <xf numFmtId="0" fontId="8" fillId="0" borderId="41" xfId="0" applyFont="1" applyBorder="1" applyAlignment="1">
      <alignment vertical="center"/>
    </xf>
    <xf numFmtId="14" fontId="8" fillId="0" borderId="43" xfId="0" applyNumberFormat="1" applyFont="1" applyBorder="1" applyAlignment="1">
      <alignment vertical="center"/>
    </xf>
    <xf numFmtId="43" fontId="8" fillId="0" borderId="43" xfId="1" applyFont="1" applyBorder="1" applyAlignment="1">
      <alignment vertical="center"/>
    </xf>
    <xf numFmtId="43" fontId="21" fillId="0" borderId="4" xfId="1" applyNumberFormat="1" applyFont="1" applyBorder="1" applyAlignment="1">
      <alignment vertical="center"/>
    </xf>
    <xf numFmtId="43" fontId="27" fillId="0" borderId="4" xfId="1" applyFont="1" applyBorder="1" applyAlignment="1">
      <alignment vertical="center"/>
    </xf>
    <xf numFmtId="43" fontId="27" fillId="0" borderId="4" xfId="1" applyNumberFormat="1" applyFont="1" applyBorder="1" applyAlignment="1">
      <alignment vertical="center"/>
    </xf>
    <xf numFmtId="43" fontId="27" fillId="0" borderId="35" xfId="1" applyNumberFormat="1" applyFont="1" applyBorder="1" applyAlignment="1">
      <alignment vertical="center"/>
    </xf>
    <xf numFmtId="14" fontId="27" fillId="0" borderId="4" xfId="0" applyNumberFormat="1" applyFont="1" applyBorder="1" applyAlignment="1">
      <alignment vertical="center"/>
    </xf>
    <xf numFmtId="0" fontId="27" fillId="0" borderId="3" xfId="0" applyNumberFormat="1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8" fillId="0" borderId="26" xfId="0" applyFont="1" applyBorder="1" applyAlignment="1">
      <alignment vertical="center"/>
    </xf>
    <xf numFmtId="14" fontId="28" fillId="0" borderId="4" xfId="0" applyNumberFormat="1" applyFont="1" applyBorder="1" applyAlignment="1">
      <alignment vertical="center"/>
    </xf>
    <xf numFmtId="43" fontId="28" fillId="0" borderId="4" xfId="1" applyFont="1" applyBorder="1" applyAlignment="1">
      <alignment vertical="center"/>
    </xf>
    <xf numFmtId="43" fontId="28" fillId="0" borderId="4" xfId="1" applyNumberFormat="1" applyFont="1" applyBorder="1" applyAlignment="1">
      <alignment vertical="center"/>
    </xf>
    <xf numFmtId="43" fontId="28" fillId="0" borderId="35" xfId="1" applyNumberFormat="1" applyFont="1" applyBorder="1" applyAlignment="1">
      <alignment vertical="center"/>
    </xf>
    <xf numFmtId="14" fontId="21" fillId="0" borderId="4" xfId="0" quotePrefix="1" applyNumberFormat="1" applyFont="1" applyBorder="1" applyAlignment="1">
      <alignment vertical="center"/>
    </xf>
    <xf numFmtId="0" fontId="6" fillId="0" borderId="22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4" fontId="13" fillId="2" borderId="4" xfId="0" applyNumberFormat="1" applyFont="1" applyFill="1" applyBorder="1" applyAlignment="1">
      <alignment horizontal="center" vertical="center"/>
    </xf>
    <xf numFmtId="14" fontId="21" fillId="4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43" fontId="8" fillId="5" borderId="4" xfId="1" applyNumberFormat="1" applyFont="1" applyFill="1" applyBorder="1" applyAlignment="1">
      <alignment horizontal="center" vertical="center"/>
    </xf>
    <xf numFmtId="14" fontId="8" fillId="5" borderId="4" xfId="1" applyNumberFormat="1" applyFont="1" applyFill="1" applyBorder="1" applyAlignment="1">
      <alignment horizontal="center" vertical="center"/>
    </xf>
    <xf numFmtId="14" fontId="8" fillId="5" borderId="26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4" fontId="8" fillId="5" borderId="22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Fill="1" applyBorder="1" applyAlignment="1">
      <alignment horizontal="center" vertical="center"/>
    </xf>
    <xf numFmtId="14" fontId="21" fillId="5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3" fontId="8" fillId="0" borderId="4" xfId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3" fontId="17" fillId="6" borderId="24" xfId="1" applyFont="1" applyFill="1" applyBorder="1" applyAlignment="1"/>
    <xf numFmtId="43" fontId="3" fillId="0" borderId="25" xfId="0" applyNumberFormat="1" applyFont="1" applyBorder="1" applyAlignment="1">
      <alignment horizontal="right" vertical="center"/>
    </xf>
    <xf numFmtId="0" fontId="6" fillId="0" borderId="25" xfId="0" applyFont="1" applyFill="1" applyBorder="1" applyAlignment="1">
      <alignment horizontal="left" vertical="center" wrapText="1"/>
    </xf>
    <xf numFmtId="0" fontId="8" fillId="0" borderId="45" xfId="0" applyFont="1" applyBorder="1" applyAlignment="1">
      <alignment vertical="center"/>
    </xf>
    <xf numFmtId="14" fontId="8" fillId="0" borderId="22" xfId="0" applyNumberFormat="1" applyFont="1" applyBorder="1" applyAlignment="1">
      <alignment vertical="center"/>
    </xf>
    <xf numFmtId="43" fontId="8" fillId="0" borderId="22" xfId="1" applyFont="1" applyBorder="1" applyAlignment="1">
      <alignment vertical="center"/>
    </xf>
    <xf numFmtId="0" fontId="13" fillId="2" borderId="46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/>
    </xf>
    <xf numFmtId="4" fontId="13" fillId="2" borderId="48" xfId="0" applyNumberFormat="1" applyFont="1" applyFill="1" applyBorder="1" applyAlignment="1">
      <alignment horizontal="center" vertical="center"/>
    </xf>
    <xf numFmtId="14" fontId="21" fillId="4" borderId="48" xfId="0" applyNumberFormat="1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vertical="center"/>
    </xf>
    <xf numFmtId="14" fontId="8" fillId="0" borderId="50" xfId="0" applyNumberFormat="1" applyFont="1" applyBorder="1" applyAlignment="1">
      <alignment vertical="center"/>
    </xf>
    <xf numFmtId="43" fontId="12" fillId="0" borderId="50" xfId="1" applyFont="1" applyBorder="1" applyAlignment="1">
      <alignment vertical="center"/>
    </xf>
    <xf numFmtId="43" fontId="8" fillId="0" borderId="50" xfId="1" applyNumberFormat="1" applyFont="1" applyBorder="1" applyAlignment="1">
      <alignment vertical="center"/>
    </xf>
    <xf numFmtId="43" fontId="8" fillId="0" borderId="51" xfId="1" applyNumberFormat="1" applyFont="1" applyBorder="1" applyAlignment="1">
      <alignment vertical="center"/>
    </xf>
    <xf numFmtId="43" fontId="8" fillId="0" borderId="50" xfId="1" applyFont="1" applyBorder="1" applyAlignment="1">
      <alignment vertical="center"/>
    </xf>
    <xf numFmtId="14" fontId="8" fillId="0" borderId="52" xfId="0" applyNumberFormat="1" applyFont="1" applyBorder="1" applyAlignment="1">
      <alignment vertical="center"/>
    </xf>
    <xf numFmtId="14" fontId="8" fillId="0" borderId="45" xfId="0" applyNumberFormat="1" applyFont="1" applyBorder="1" applyAlignment="1">
      <alignment vertical="center"/>
    </xf>
    <xf numFmtId="43" fontId="8" fillId="0" borderId="45" xfId="1" applyFont="1" applyBorder="1" applyAlignment="1">
      <alignment vertical="center"/>
    </xf>
    <xf numFmtId="43" fontId="8" fillId="0" borderId="45" xfId="1" applyNumberFormat="1" applyFont="1" applyBorder="1" applyAlignment="1">
      <alignment vertical="center"/>
    </xf>
    <xf numFmtId="43" fontId="8" fillId="0" borderId="53" xfId="1" applyNumberFormat="1" applyFont="1" applyBorder="1" applyAlignment="1">
      <alignment vertical="center"/>
    </xf>
    <xf numFmtId="0" fontId="3" fillId="0" borderId="39" xfId="0" applyFont="1" applyBorder="1" applyAlignment="1">
      <alignment horizontal="left" vertical="center"/>
    </xf>
    <xf numFmtId="0" fontId="8" fillId="0" borderId="26" xfId="0" applyFont="1" applyFill="1" applyBorder="1" applyAlignment="1">
      <alignment vertical="center" wrapText="1"/>
    </xf>
    <xf numFmtId="0" fontId="4" fillId="4" borderId="38" xfId="0" applyFont="1" applyFill="1" applyBorder="1" applyAlignment="1">
      <alignment horizontal="center" vertical="center" wrapText="1"/>
    </xf>
    <xf numFmtId="11" fontId="8" fillId="0" borderId="4" xfId="0" applyNumberFormat="1" applyFont="1" applyBorder="1" applyAlignment="1">
      <alignment horizontal="center" vertical="center"/>
    </xf>
    <xf numFmtId="0" fontId="8" fillId="0" borderId="22" xfId="0" applyFont="1" applyFill="1" applyBorder="1" applyAlignment="1">
      <alignment vertical="center" wrapText="1"/>
    </xf>
    <xf numFmtId="0" fontId="20" fillId="0" borderId="35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8" fillId="0" borderId="4" xfId="0" applyNumberFormat="1" applyFont="1" applyBorder="1" applyAlignment="1">
      <alignment vertical="center"/>
    </xf>
    <xf numFmtId="14" fontId="24" fillId="0" borderId="22" xfId="0" applyNumberFormat="1" applyFont="1" applyBorder="1" applyAlignment="1">
      <alignment vertical="center"/>
    </xf>
    <xf numFmtId="14" fontId="24" fillId="0" borderId="22" xfId="0" quotePrefix="1" applyNumberFormat="1" applyFont="1" applyBorder="1" applyAlignment="1">
      <alignment vertical="center"/>
    </xf>
    <xf numFmtId="0" fontId="8" fillId="0" borderId="22" xfId="0" applyNumberFormat="1" applyFont="1" applyBorder="1" applyAlignment="1">
      <alignment vertical="center"/>
    </xf>
    <xf numFmtId="0" fontId="24" fillId="0" borderId="22" xfId="0" applyFont="1" applyBorder="1" applyAlignment="1">
      <alignment horizontal="left" vertical="center"/>
    </xf>
    <xf numFmtId="0" fontId="8" fillId="0" borderId="54" xfId="0" applyFont="1" applyBorder="1" applyAlignment="1">
      <alignment vertical="center"/>
    </xf>
    <xf numFmtId="14" fontId="24" fillId="0" borderId="54" xfId="0" applyNumberFormat="1" applyFont="1" applyBorder="1" applyAlignment="1">
      <alignment vertical="center"/>
    </xf>
    <xf numFmtId="14" fontId="24" fillId="0" borderId="54" xfId="0" quotePrefix="1" applyNumberFormat="1" applyFont="1" applyBorder="1" applyAlignment="1">
      <alignment vertical="center"/>
    </xf>
    <xf numFmtId="43" fontId="8" fillId="0" borderId="54" xfId="1" applyFont="1" applyBorder="1" applyAlignment="1">
      <alignment vertical="center"/>
    </xf>
    <xf numFmtId="43" fontId="8" fillId="0" borderId="54" xfId="1" applyNumberFormat="1" applyFont="1" applyBorder="1" applyAlignment="1">
      <alignment vertical="center"/>
    </xf>
    <xf numFmtId="14" fontId="8" fillId="0" borderId="54" xfId="0" applyNumberFormat="1" applyFont="1" applyBorder="1" applyAlignment="1">
      <alignment vertical="center"/>
    </xf>
    <xf numFmtId="0" fontId="8" fillId="0" borderId="54" xfId="0" applyNumberFormat="1" applyFont="1" applyBorder="1" applyAlignment="1">
      <alignment vertical="center"/>
    </xf>
    <xf numFmtId="0" fontId="8" fillId="0" borderId="43" xfId="0" applyNumberFormat="1" applyFont="1" applyBorder="1" applyAlignment="1">
      <alignment vertical="center"/>
    </xf>
    <xf numFmtId="0" fontId="8" fillId="0" borderId="50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17" fontId="8" fillId="0" borderId="4" xfId="0" quotePrefix="1" applyNumberFormat="1" applyFont="1" applyBorder="1" applyAlignment="1">
      <alignment horizontal="right" vertical="center"/>
    </xf>
    <xf numFmtId="0" fontId="28" fillId="0" borderId="3" xfId="0" applyNumberFormat="1" applyFont="1" applyBorder="1" applyAlignment="1">
      <alignment vertical="center" wrapText="1"/>
    </xf>
    <xf numFmtId="43" fontId="8" fillId="0" borderId="29" xfId="1" applyNumberFormat="1" applyFont="1" applyBorder="1" applyAlignment="1">
      <alignment vertical="center"/>
    </xf>
    <xf numFmtId="14" fontId="8" fillId="0" borderId="29" xfId="0" applyNumberFormat="1" applyFont="1" applyBorder="1" applyAlignment="1">
      <alignment vertical="center"/>
    </xf>
    <xf numFmtId="0" fontId="7" fillId="0" borderId="26" xfId="0" applyFont="1" applyBorder="1"/>
    <xf numFmtId="0" fontId="0" fillId="0" borderId="26" xfId="0" applyBorder="1"/>
    <xf numFmtId="43" fontId="0" fillId="0" borderId="26" xfId="0" applyNumberFormat="1" applyBorder="1"/>
    <xf numFmtId="43" fontId="0" fillId="0" borderId="26" xfId="1" applyNumberFormat="1" applyFont="1" applyFill="1" applyBorder="1" applyAlignment="1"/>
    <xf numFmtId="0" fontId="29" fillId="0" borderId="1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/>
    </xf>
    <xf numFmtId="0" fontId="8" fillId="0" borderId="5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43" fontId="8" fillId="0" borderId="0" xfId="0" applyNumberFormat="1" applyFont="1"/>
    <xf numFmtId="0" fontId="8" fillId="0" borderId="26" xfId="0" applyFont="1" applyFill="1" applyBorder="1" applyAlignment="1">
      <alignment vertical="center"/>
    </xf>
    <xf numFmtId="43" fontId="8" fillId="0" borderId="55" xfId="1" applyNumberFormat="1" applyFont="1" applyBorder="1" applyAlignment="1">
      <alignment vertical="center"/>
    </xf>
    <xf numFmtId="14" fontId="8" fillId="0" borderId="30" xfId="0" applyNumberFormat="1" applyFont="1" applyBorder="1" applyAlignment="1">
      <alignment vertical="center"/>
    </xf>
    <xf numFmtId="43" fontId="8" fillId="0" borderId="29" xfId="1" applyFont="1" applyBorder="1" applyAlignment="1">
      <alignment vertical="center"/>
    </xf>
    <xf numFmtId="14" fontId="24" fillId="0" borderId="45" xfId="0" applyNumberFormat="1" applyFont="1" applyBorder="1" applyAlignment="1">
      <alignment vertical="center"/>
    </xf>
    <xf numFmtId="14" fontId="24" fillId="0" borderId="45" xfId="0" quotePrefix="1" applyNumberFormat="1" applyFont="1" applyBorder="1" applyAlignment="1">
      <alignment vertical="center"/>
    </xf>
    <xf numFmtId="0" fontId="8" fillId="0" borderId="52" xfId="0" applyNumberFormat="1" applyFont="1" applyBorder="1" applyAlignment="1">
      <alignment vertical="center"/>
    </xf>
    <xf numFmtId="14" fontId="24" fillId="0" borderId="26" xfId="0" applyNumberFormat="1" applyFont="1" applyBorder="1" applyAlignment="1">
      <alignment vertical="center"/>
    </xf>
    <xf numFmtId="14" fontId="24" fillId="0" borderId="26" xfId="0" quotePrefix="1" applyNumberFormat="1" applyFont="1" applyBorder="1" applyAlignment="1">
      <alignment vertical="center"/>
    </xf>
    <xf numFmtId="43" fontId="24" fillId="0" borderId="26" xfId="1" applyFont="1" applyBorder="1" applyAlignment="1">
      <alignment vertical="center"/>
    </xf>
    <xf numFmtId="43" fontId="8" fillId="0" borderId="26" xfId="1" applyNumberFormat="1" applyFont="1" applyBorder="1" applyAlignment="1">
      <alignment vertical="center"/>
    </xf>
    <xf numFmtId="43" fontId="8" fillId="0" borderId="40" xfId="1" applyNumberFormat="1" applyFont="1" applyBorder="1" applyAlignment="1">
      <alignment vertical="center"/>
    </xf>
    <xf numFmtId="14" fontId="8" fillId="0" borderId="40" xfId="0" applyNumberFormat="1" applyFont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14" fontId="8" fillId="0" borderId="4" xfId="0" quotePrefix="1" applyNumberFormat="1" applyFont="1" applyBorder="1" applyAlignment="1">
      <alignment vertical="center"/>
    </xf>
    <xf numFmtId="14" fontId="8" fillId="0" borderId="45" xfId="0" quotePrefix="1" applyNumberFormat="1" applyFont="1" applyBorder="1" applyAlignment="1">
      <alignment vertical="center"/>
    </xf>
    <xf numFmtId="0" fontId="21" fillId="0" borderId="29" xfId="0" applyFont="1" applyBorder="1" applyAlignment="1">
      <alignment horizontal="left" vertical="center"/>
    </xf>
    <xf numFmtId="43" fontId="24" fillId="0" borderId="43" xfId="1" applyFont="1" applyBorder="1" applyAlignment="1">
      <alignment vertical="center"/>
    </xf>
    <xf numFmtId="14" fontId="8" fillId="0" borderId="44" xfId="0" applyNumberFormat="1" applyFont="1" applyBorder="1" applyAlignment="1">
      <alignment vertical="center"/>
    </xf>
    <xf numFmtId="0" fontId="20" fillId="0" borderId="56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24" fillId="0" borderId="50" xfId="0" applyFont="1" applyBorder="1" applyAlignment="1">
      <alignment horizontal="left" vertical="center"/>
    </xf>
    <xf numFmtId="14" fontId="24" fillId="0" borderId="50" xfId="0" applyNumberFormat="1" applyFont="1" applyBorder="1" applyAlignment="1">
      <alignment vertical="center"/>
    </xf>
    <xf numFmtId="14" fontId="24" fillId="0" borderId="50" xfId="0" quotePrefix="1" applyNumberFormat="1" applyFont="1" applyBorder="1" applyAlignment="1">
      <alignment vertical="center"/>
    </xf>
    <xf numFmtId="0" fontId="8" fillId="0" borderId="50" xfId="0" applyNumberFormat="1" applyFont="1" applyBorder="1" applyAlignment="1">
      <alignment vertical="center"/>
    </xf>
    <xf numFmtId="0" fontId="20" fillId="0" borderId="40" xfId="0" applyFont="1" applyBorder="1" applyAlignment="1">
      <alignment horizontal="center" vertical="center" wrapText="1"/>
    </xf>
    <xf numFmtId="11" fontId="6" fillId="5" borderId="27" xfId="0" applyNumberFormat="1" applyFont="1" applyFill="1" applyBorder="1" applyAlignment="1">
      <alignment horizontal="left" vertical="center"/>
    </xf>
    <xf numFmtId="14" fontId="6" fillId="5" borderId="27" xfId="0" quotePrefix="1" applyNumberFormat="1" applyFont="1" applyFill="1" applyBorder="1" applyAlignment="1">
      <alignment horizontal="center" vertical="center"/>
    </xf>
    <xf numFmtId="43" fontId="6" fillId="5" borderId="26" xfId="0" applyNumberFormat="1" applyFont="1" applyFill="1" applyBorder="1" applyAlignment="1">
      <alignment vertical="center"/>
    </xf>
    <xf numFmtId="43" fontId="3" fillId="5" borderId="22" xfId="0" applyNumberFormat="1" applyFont="1" applyFill="1" applyBorder="1" applyAlignment="1">
      <alignment horizontal="right" vertical="center"/>
    </xf>
    <xf numFmtId="0" fontId="29" fillId="5" borderId="5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0" fontId="21" fillId="0" borderId="22" xfId="0" applyFont="1" applyBorder="1" applyAlignment="1">
      <alignment horizontal="left" vertical="center"/>
    </xf>
    <xf numFmtId="43" fontId="21" fillId="0" borderId="22" xfId="1" applyNumberFormat="1" applyFont="1" applyBorder="1" applyAlignment="1">
      <alignment vertical="center"/>
    </xf>
    <xf numFmtId="0" fontId="21" fillId="0" borderId="22" xfId="0" applyFont="1" applyBorder="1" applyAlignment="1">
      <alignment vertical="center" wrapText="1"/>
    </xf>
    <xf numFmtId="0" fontId="8" fillId="0" borderId="43" xfId="0" applyFont="1" applyBorder="1" applyAlignment="1">
      <alignment horizontal="left" vertical="center"/>
    </xf>
    <xf numFmtId="0" fontId="21" fillId="0" borderId="43" xfId="0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14" fontId="3" fillId="0" borderId="27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43" fontId="18" fillId="6" borderId="24" xfId="1" applyFont="1" applyFill="1" applyBorder="1" applyAlignment="1"/>
    <xf numFmtId="0" fontId="29" fillId="0" borderId="34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43" fontId="8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9" fillId="0" borderId="40" xfId="0" applyFont="1" applyFill="1" applyBorder="1" applyAlignment="1">
      <alignment horizontal="center" vertical="center" wrapText="1"/>
    </xf>
    <xf numFmtId="0" fontId="7" fillId="0" borderId="0" xfId="0" applyFont="1" applyFill="1"/>
    <xf numFmtId="0" fontId="6" fillId="6" borderId="6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/>
    </xf>
    <xf numFmtId="14" fontId="6" fillId="6" borderId="4" xfId="0" applyNumberFormat="1" applyFont="1" applyFill="1" applyBorder="1" applyAlignment="1">
      <alignment horizontal="center" vertical="center"/>
    </xf>
    <xf numFmtId="43" fontId="6" fillId="6" borderId="4" xfId="0" applyNumberFormat="1" applyFont="1" applyFill="1" applyBorder="1" applyAlignment="1">
      <alignment vertical="center"/>
    </xf>
    <xf numFmtId="43" fontId="6" fillId="6" borderId="4" xfId="1" applyNumberFormat="1" applyFont="1" applyFill="1" applyBorder="1" applyAlignment="1">
      <alignment horizontal="right" vertical="center"/>
    </xf>
    <xf numFmtId="43" fontId="6" fillId="6" borderId="3" xfId="1" applyNumberFormat="1" applyFont="1" applyFill="1" applyBorder="1" applyAlignment="1">
      <alignment horizontal="right" vertical="center"/>
    </xf>
    <xf numFmtId="43" fontId="3" fillId="6" borderId="4" xfId="1" applyNumberFormat="1" applyFont="1" applyFill="1" applyBorder="1" applyAlignment="1">
      <alignment vertical="center"/>
    </xf>
    <xf numFmtId="14" fontId="3" fillId="6" borderId="35" xfId="1" applyNumberFormat="1" applyFont="1" applyFill="1" applyBorder="1" applyAlignment="1">
      <alignment vertical="center"/>
    </xf>
    <xf numFmtId="0" fontId="10" fillId="6" borderId="14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vertical="center"/>
    </xf>
    <xf numFmtId="0" fontId="29" fillId="0" borderId="13" xfId="0" applyFont="1" applyFill="1" applyBorder="1" applyAlignment="1">
      <alignment horizontal="center" vertical="center" wrapText="1"/>
    </xf>
    <xf numFmtId="14" fontId="6" fillId="0" borderId="27" xfId="0" applyNumberFormat="1" applyFont="1" applyFill="1" applyBorder="1" applyAlignment="1">
      <alignment horizontal="left" vertical="center"/>
    </xf>
    <xf numFmtId="14" fontId="20" fillId="0" borderId="40" xfId="1" applyNumberFormat="1" applyFont="1" applyFill="1" applyBorder="1" applyAlignment="1">
      <alignment vertical="center"/>
    </xf>
    <xf numFmtId="14" fontId="20" fillId="5" borderId="40" xfId="1" applyNumberFormat="1" applyFont="1" applyFill="1" applyBorder="1" applyAlignment="1">
      <alignment vertical="center"/>
    </xf>
    <xf numFmtId="11" fontId="6" fillId="7" borderId="27" xfId="0" applyNumberFormat="1" applyFont="1" applyFill="1" applyBorder="1" applyAlignment="1">
      <alignment horizontal="left" vertical="center"/>
    </xf>
    <xf numFmtId="14" fontId="6" fillId="7" borderId="27" xfId="0" quotePrefix="1" applyNumberFormat="1" applyFont="1" applyFill="1" applyBorder="1" applyAlignment="1">
      <alignment horizontal="center" vertical="center"/>
    </xf>
    <xf numFmtId="43" fontId="6" fillId="7" borderId="26" xfId="0" applyNumberFormat="1" applyFont="1" applyFill="1" applyBorder="1" applyAlignment="1">
      <alignment vertical="center"/>
    </xf>
    <xf numFmtId="43" fontId="3" fillId="7" borderId="4" xfId="0" applyNumberFormat="1" applyFont="1" applyFill="1" applyBorder="1" applyAlignment="1">
      <alignment horizontal="right" vertical="center"/>
    </xf>
    <xf numFmtId="43" fontId="3" fillId="7" borderId="22" xfId="0" applyNumberFormat="1" applyFont="1" applyFill="1" applyBorder="1" applyAlignment="1">
      <alignment horizontal="right" vertical="center"/>
    </xf>
    <xf numFmtId="14" fontId="3" fillId="7" borderId="40" xfId="1" applyNumberFormat="1" applyFont="1" applyFill="1" applyBorder="1" applyAlignment="1">
      <alignment vertical="center"/>
    </xf>
    <xf numFmtId="0" fontId="29" fillId="7" borderId="35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left" vertical="center"/>
    </xf>
    <xf numFmtId="0" fontId="29" fillId="7" borderId="31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left" vertical="center"/>
    </xf>
    <xf numFmtId="14" fontId="6" fillId="7" borderId="4" xfId="0" quotePrefix="1" applyNumberFormat="1" applyFont="1" applyFill="1" applyBorder="1" applyAlignment="1">
      <alignment horizontal="center" vertical="center"/>
    </xf>
    <xf numFmtId="43" fontId="6" fillId="7" borderId="4" xfId="0" applyNumberFormat="1" applyFont="1" applyFill="1" applyBorder="1" applyAlignment="1">
      <alignment vertical="center"/>
    </xf>
    <xf numFmtId="14" fontId="3" fillId="7" borderId="4" xfId="1" applyNumberFormat="1" applyFont="1" applyFill="1" applyBorder="1" applyAlignment="1">
      <alignment vertical="center"/>
    </xf>
    <xf numFmtId="0" fontId="29" fillId="7" borderId="57" xfId="0" applyFont="1" applyFill="1" applyBorder="1" applyAlignment="1">
      <alignment horizontal="center" vertical="center" wrapText="1"/>
    </xf>
    <xf numFmtId="0" fontId="29" fillId="7" borderId="13" xfId="0" applyFont="1" applyFill="1" applyBorder="1" applyAlignment="1">
      <alignment horizontal="center" vertical="center" wrapText="1"/>
    </xf>
    <xf numFmtId="14" fontId="20" fillId="7" borderId="40" xfId="1" applyNumberFormat="1" applyFont="1" applyFill="1" applyBorder="1" applyAlignment="1">
      <alignment vertical="center"/>
    </xf>
    <xf numFmtId="43" fontId="3" fillId="0" borderId="4" xfId="1" applyNumberFormat="1" applyFont="1" applyFill="1" applyBorder="1" applyAlignment="1">
      <alignment vertical="center"/>
    </xf>
    <xf numFmtId="14" fontId="20" fillId="0" borderId="4" xfId="1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vertical="center" wrapText="1"/>
    </xf>
    <xf numFmtId="0" fontId="3" fillId="7" borderId="27" xfId="0" applyFont="1" applyFill="1" applyBorder="1" applyAlignment="1">
      <alignment horizontal="left" vertical="center"/>
    </xf>
    <xf numFmtId="14" fontId="3" fillId="7" borderId="27" xfId="0" quotePrefix="1" applyNumberFormat="1" applyFont="1" applyFill="1" applyBorder="1" applyAlignment="1">
      <alignment horizontal="center" vertical="center"/>
    </xf>
    <xf numFmtId="43" fontId="3" fillId="7" borderId="26" xfId="0" applyNumberFormat="1" applyFont="1" applyFill="1" applyBorder="1" applyAlignment="1">
      <alignment vertical="center"/>
    </xf>
    <xf numFmtId="0" fontId="10" fillId="7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vertical="center" wrapText="1"/>
    </xf>
    <xf numFmtId="0" fontId="29" fillId="0" borderId="58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14" fontId="21" fillId="5" borderId="22" xfId="0" applyNumberFormat="1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right" vertical="center"/>
    </xf>
    <xf numFmtId="0" fontId="29" fillId="0" borderId="57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4" fillId="0" borderId="45" xfId="0" applyFont="1" applyBorder="1" applyAlignment="1">
      <alignment horizontal="left" vertical="center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left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vertical="center" wrapText="1"/>
    </xf>
    <xf numFmtId="0" fontId="25" fillId="0" borderId="27" xfId="0" applyFont="1" applyFill="1" applyBorder="1" applyAlignment="1">
      <alignment horizontal="left" vertical="center"/>
    </xf>
    <xf numFmtId="0" fontId="29" fillId="0" borderId="57" xfId="0" applyFont="1" applyFill="1" applyBorder="1" applyAlignment="1">
      <alignment horizontal="center" vertical="center" wrapText="1"/>
    </xf>
    <xf numFmtId="14" fontId="20" fillId="0" borderId="5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left" vertical="center"/>
    </xf>
    <xf numFmtId="14" fontId="8" fillId="0" borderId="55" xfId="0" applyNumberFormat="1" applyFont="1" applyBorder="1" applyAlignment="1">
      <alignment vertical="center"/>
    </xf>
    <xf numFmtId="43" fontId="8" fillId="0" borderId="55" xfId="1" applyFont="1" applyBorder="1" applyAlignment="1">
      <alignment vertical="center"/>
    </xf>
    <xf numFmtId="43" fontId="8" fillId="0" borderId="60" xfId="1" applyNumberFormat="1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vertical="center" wrapText="1"/>
    </xf>
    <xf numFmtId="14" fontId="8" fillId="0" borderId="3" xfId="0" applyNumberFormat="1" applyFont="1" applyBorder="1" applyAlignment="1">
      <alignment vertical="center"/>
    </xf>
    <xf numFmtId="0" fontId="29" fillId="0" borderId="57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left" vertical="center"/>
    </xf>
    <xf numFmtId="14" fontId="3" fillId="0" borderId="26" xfId="0" applyNumberFormat="1" applyFont="1" applyBorder="1" applyAlignment="1">
      <alignment horizontal="center"/>
    </xf>
    <xf numFmtId="0" fontId="6" fillId="0" borderId="22" xfId="0" applyFont="1" applyFill="1" applyBorder="1" applyAlignment="1">
      <alignment horizontal="left" vertical="center"/>
    </xf>
    <xf numFmtId="14" fontId="6" fillId="0" borderId="22" xfId="0" quotePrefix="1" applyNumberFormat="1" applyFont="1" applyFill="1" applyBorder="1" applyAlignment="1">
      <alignment horizontal="center" vertical="center"/>
    </xf>
    <xf numFmtId="14" fontId="3" fillId="0" borderId="26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14" fontId="3" fillId="0" borderId="4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vertical="center"/>
    </xf>
    <xf numFmtId="0" fontId="20" fillId="0" borderId="61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14" fontId="8" fillId="0" borderId="25" xfId="0" applyNumberFormat="1" applyFont="1" applyBorder="1" applyAlignment="1">
      <alignment vertical="center"/>
    </xf>
    <xf numFmtId="43" fontId="8" fillId="0" borderId="34" xfId="1" applyNumberFormat="1" applyFont="1" applyBorder="1" applyAlignment="1">
      <alignment vertical="center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left"/>
    </xf>
    <xf numFmtId="14" fontId="3" fillId="0" borderId="22" xfId="0" applyNumberFormat="1" applyFont="1" applyFill="1" applyBorder="1" applyAlignment="1">
      <alignment horizontal="center"/>
    </xf>
    <xf numFmtId="14" fontId="3" fillId="0" borderId="22" xfId="0" quotePrefix="1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43" fontId="7" fillId="0" borderId="26" xfId="1" applyFont="1" applyFill="1" applyBorder="1" applyAlignment="1">
      <alignment horizontal="center" vertical="center"/>
    </xf>
    <xf numFmtId="43" fontId="7" fillId="0" borderId="29" xfId="1" applyFont="1" applyFill="1" applyBorder="1" applyAlignment="1">
      <alignment horizontal="center" vertical="center"/>
    </xf>
    <xf numFmtId="43" fontId="7" fillId="0" borderId="22" xfId="1" applyFont="1" applyFill="1" applyBorder="1" applyAlignment="1">
      <alignment horizontal="center" vertical="center"/>
    </xf>
    <xf numFmtId="43" fontId="0" fillId="0" borderId="26" xfId="1" applyFont="1" applyFill="1" applyBorder="1" applyAlignment="1">
      <alignment horizontal="center" vertical="center"/>
    </xf>
    <xf numFmtId="43" fontId="0" fillId="0" borderId="29" xfId="1" applyFont="1" applyFill="1" applyBorder="1" applyAlignment="1">
      <alignment horizontal="center" vertical="center"/>
    </xf>
    <xf numFmtId="43" fontId="0" fillId="0" borderId="22" xfId="1" applyFont="1" applyFill="1" applyBorder="1" applyAlignment="1">
      <alignment horizontal="center" vertical="center"/>
    </xf>
    <xf numFmtId="43" fontId="0" fillId="0" borderId="26" xfId="1" applyNumberFormat="1" applyFont="1" applyFill="1" applyBorder="1" applyAlignment="1">
      <alignment horizontal="center" vertical="center"/>
    </xf>
    <xf numFmtId="43" fontId="0" fillId="0" borderId="29" xfId="1" applyNumberFormat="1" applyFont="1" applyFill="1" applyBorder="1" applyAlignment="1">
      <alignment horizontal="center" vertical="center"/>
    </xf>
    <xf numFmtId="43" fontId="0" fillId="0" borderId="22" xfId="1" applyNumberFormat="1" applyFont="1" applyFill="1" applyBorder="1" applyAlignment="1">
      <alignment horizontal="center" vertical="center"/>
    </xf>
    <xf numFmtId="43" fontId="22" fillId="0" borderId="26" xfId="1" applyNumberFormat="1" applyFont="1" applyFill="1" applyBorder="1" applyAlignment="1">
      <alignment horizontal="center" vertical="center"/>
    </xf>
    <xf numFmtId="43" fontId="22" fillId="0" borderId="29" xfId="1" applyNumberFormat="1" applyFont="1" applyFill="1" applyBorder="1" applyAlignment="1">
      <alignment horizontal="center" vertical="center"/>
    </xf>
    <xf numFmtId="43" fontId="22" fillId="0" borderId="22" xfId="1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7" borderId="39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39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29" fillId="0" borderId="5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left" vertical="center" wrapText="1"/>
    </xf>
    <xf numFmtId="0" fontId="6" fillId="7" borderId="27" xfId="0" applyFont="1" applyFill="1" applyBorder="1" applyAlignment="1">
      <alignment horizontal="left" vertical="center" wrapText="1"/>
    </xf>
    <xf numFmtId="0" fontId="6" fillId="7" borderId="30" xfId="0" applyFont="1" applyFill="1" applyBorder="1" applyAlignment="1">
      <alignment horizontal="left" vertical="center" wrapText="1"/>
    </xf>
    <xf numFmtId="0" fontId="6" fillId="7" borderId="25" xfId="0" applyFont="1" applyFill="1" applyBorder="1" applyAlignment="1">
      <alignment horizontal="left" vertical="center" wrapText="1"/>
    </xf>
    <xf numFmtId="0" fontId="6" fillId="0" borderId="27" xfId="0" quotePrefix="1" applyFont="1" applyFill="1" applyBorder="1" applyAlignment="1">
      <alignment horizontal="left" vertical="center" wrapText="1"/>
    </xf>
    <xf numFmtId="0" fontId="6" fillId="0" borderId="30" xfId="0" quotePrefix="1" applyFont="1" applyFill="1" applyBorder="1" applyAlignment="1">
      <alignment horizontal="left" vertical="center" wrapText="1"/>
    </xf>
    <xf numFmtId="0" fontId="6" fillId="0" borderId="25" xfId="0" quotePrefix="1" applyFont="1" applyFill="1" applyBorder="1" applyAlignment="1">
      <alignment horizontal="left" vertical="center" wrapText="1"/>
    </xf>
    <xf numFmtId="0" fontId="8" fillId="0" borderId="54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left" vertical="center"/>
    </xf>
    <xf numFmtId="0" fontId="12" fillId="8" borderId="66" xfId="0" applyFont="1" applyFill="1" applyBorder="1" applyAlignment="1">
      <alignment horizontal="left" vertical="center"/>
    </xf>
    <xf numFmtId="0" fontId="12" fillId="8" borderId="62" xfId="0" applyFont="1" applyFill="1" applyBorder="1" applyAlignment="1">
      <alignment horizontal="left" vertical="center"/>
    </xf>
    <xf numFmtId="0" fontId="12" fillId="8" borderId="67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29" xfId="0" applyFont="1" applyBorder="1" applyAlignment="1">
      <alignment horizontal="left" vertical="center"/>
    </xf>
    <xf numFmtId="0" fontId="24" fillId="0" borderId="45" xfId="0" applyFont="1" applyBorder="1" applyAlignment="1">
      <alignment horizontal="left" vertical="center"/>
    </xf>
    <xf numFmtId="0" fontId="24" fillId="0" borderId="54" xfId="0" applyFont="1" applyBorder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workbookViewId="0">
      <selection activeCell="A14" sqref="A14:XFD14"/>
    </sheetView>
  </sheetViews>
  <sheetFormatPr defaultRowHeight="12.75" x14ac:dyDescent="0.2"/>
  <cols>
    <col min="1" max="1" width="60.28515625" style="8" customWidth="1"/>
    <col min="2" max="2" width="6.140625" style="8" customWidth="1"/>
    <col min="3" max="3" width="11" style="8" customWidth="1"/>
    <col min="4" max="4" width="10.7109375" style="8" customWidth="1"/>
    <col min="5" max="5" width="10.85546875" style="8" customWidth="1"/>
    <col min="6" max="6" width="10.28515625" style="8" customWidth="1"/>
    <col min="7" max="16384" width="9.140625" style="8"/>
  </cols>
  <sheetData>
    <row r="1" spans="1:9" ht="20.25" x14ac:dyDescent="0.2">
      <c r="A1" s="496" t="s">
        <v>530</v>
      </c>
      <c r="B1" s="496"/>
      <c r="C1" s="496"/>
      <c r="D1" s="496"/>
      <c r="E1" s="496"/>
      <c r="F1" s="496"/>
      <c r="G1" s="12"/>
      <c r="H1" s="12"/>
      <c r="I1" s="12"/>
    </row>
    <row r="2" spans="1:9" ht="21" hidden="1" thickBot="1" x14ac:dyDescent="0.25">
      <c r="A2" s="497" t="s">
        <v>3</v>
      </c>
      <c r="B2" s="497"/>
      <c r="C2" s="497"/>
      <c r="D2" s="497"/>
      <c r="E2" s="497"/>
      <c r="F2" s="497"/>
      <c r="G2" s="12"/>
      <c r="H2" s="12"/>
      <c r="I2" s="12"/>
    </row>
    <row r="3" spans="1:9" ht="13.5" hidden="1" thickTop="1" x14ac:dyDescent="0.2">
      <c r="A3" s="6" t="s">
        <v>0</v>
      </c>
      <c r="B3" s="2"/>
      <c r="C3" s="1" t="s">
        <v>7</v>
      </c>
      <c r="D3" s="1" t="s">
        <v>8</v>
      </c>
      <c r="E3" s="1" t="s">
        <v>9</v>
      </c>
      <c r="F3" s="1" t="s">
        <v>10</v>
      </c>
    </row>
    <row r="4" spans="1:9" hidden="1" x14ac:dyDescent="0.2">
      <c r="A4" s="61" t="s">
        <v>94</v>
      </c>
      <c r="B4" s="61" t="s">
        <v>85</v>
      </c>
      <c r="C4" s="62">
        <v>100</v>
      </c>
      <c r="D4" s="62">
        <v>0</v>
      </c>
      <c r="E4" s="62">
        <v>100</v>
      </c>
      <c r="F4" s="62">
        <f t="shared" ref="F4:F46" si="0">C4+D4-E4</f>
        <v>0</v>
      </c>
    </row>
    <row r="5" spans="1:9" hidden="1" x14ac:dyDescent="0.2">
      <c r="A5" s="61" t="s">
        <v>90</v>
      </c>
      <c r="B5" s="61" t="s">
        <v>85</v>
      </c>
      <c r="C5" s="62">
        <v>20.7</v>
      </c>
      <c r="D5" s="62">
        <v>0</v>
      </c>
      <c r="E5" s="62">
        <v>20.7</v>
      </c>
      <c r="F5" s="62">
        <f t="shared" si="0"/>
        <v>0</v>
      </c>
    </row>
    <row r="6" spans="1:9" hidden="1" x14ac:dyDescent="0.2">
      <c r="A6" s="61" t="s">
        <v>98</v>
      </c>
      <c r="B6" s="61" t="s">
        <v>85</v>
      </c>
      <c r="C6" s="62">
        <v>1.55</v>
      </c>
      <c r="D6" s="62">
        <v>0</v>
      </c>
      <c r="E6" s="62">
        <v>1.55</v>
      </c>
      <c r="F6" s="62">
        <f t="shared" si="0"/>
        <v>0</v>
      </c>
    </row>
    <row r="7" spans="1:9" hidden="1" x14ac:dyDescent="0.2">
      <c r="A7" s="151" t="s">
        <v>121</v>
      </c>
      <c r="B7" s="151" t="s">
        <v>85</v>
      </c>
      <c r="C7" s="152">
        <v>12500</v>
      </c>
      <c r="D7" s="190">
        <v>0</v>
      </c>
      <c r="E7" s="152">
        <v>0</v>
      </c>
      <c r="F7" s="152">
        <f t="shared" si="0"/>
        <v>12500</v>
      </c>
    </row>
    <row r="8" spans="1:9" hidden="1" x14ac:dyDescent="0.2">
      <c r="A8" s="151" t="s">
        <v>427</v>
      </c>
      <c r="B8" s="151" t="s">
        <v>85</v>
      </c>
      <c r="C8" s="152">
        <v>0</v>
      </c>
      <c r="D8" s="152">
        <v>0</v>
      </c>
      <c r="E8" s="152">
        <v>0</v>
      </c>
      <c r="F8" s="152">
        <f t="shared" si="0"/>
        <v>0</v>
      </c>
    </row>
    <row r="9" spans="1:9" s="220" customFormat="1" hidden="1" x14ac:dyDescent="0.2">
      <c r="A9" s="153" t="s">
        <v>302</v>
      </c>
      <c r="B9" s="153" t="s">
        <v>85</v>
      </c>
      <c r="C9" s="152">
        <v>0</v>
      </c>
      <c r="D9" s="152">
        <v>0</v>
      </c>
      <c r="E9" s="152">
        <v>0</v>
      </c>
      <c r="F9" s="152">
        <f t="shared" si="0"/>
        <v>0</v>
      </c>
    </row>
    <row r="10" spans="1:9" s="220" customFormat="1" hidden="1" x14ac:dyDescent="0.2">
      <c r="A10" s="153" t="s">
        <v>419</v>
      </c>
      <c r="B10" s="153" t="s">
        <v>85</v>
      </c>
      <c r="C10" s="152">
        <v>0</v>
      </c>
      <c r="D10" s="152">
        <v>0</v>
      </c>
      <c r="E10" s="152">
        <v>0</v>
      </c>
      <c r="F10" s="152">
        <f t="shared" si="0"/>
        <v>0</v>
      </c>
    </row>
    <row r="11" spans="1:9" hidden="1" x14ac:dyDescent="0.2">
      <c r="A11" s="61" t="s">
        <v>89</v>
      </c>
      <c r="B11" s="61" t="s">
        <v>85</v>
      </c>
      <c r="C11" s="62">
        <v>300</v>
      </c>
      <c r="D11" s="62">
        <v>0</v>
      </c>
      <c r="E11" s="62">
        <v>300</v>
      </c>
      <c r="F11" s="62">
        <f t="shared" si="0"/>
        <v>0</v>
      </c>
    </row>
    <row r="12" spans="1:9" x14ac:dyDescent="0.2">
      <c r="A12" s="61" t="s">
        <v>84</v>
      </c>
      <c r="B12" s="61" t="s">
        <v>85</v>
      </c>
      <c r="C12" s="62">
        <v>15.2</v>
      </c>
      <c r="D12" s="62">
        <v>0</v>
      </c>
      <c r="E12" s="62">
        <v>15.2</v>
      </c>
      <c r="F12" s="62">
        <f t="shared" si="0"/>
        <v>0</v>
      </c>
    </row>
    <row r="13" spans="1:9" x14ac:dyDescent="0.2">
      <c r="A13" s="153" t="s">
        <v>308</v>
      </c>
      <c r="B13" s="153" t="s">
        <v>85</v>
      </c>
      <c r="C13" s="190">
        <v>2000</v>
      </c>
      <c r="D13" s="190">
        <v>0</v>
      </c>
      <c r="E13" s="190">
        <v>0</v>
      </c>
      <c r="F13" s="190">
        <f t="shared" si="0"/>
        <v>2000</v>
      </c>
    </row>
    <row r="14" spans="1:9" x14ac:dyDescent="0.2">
      <c r="A14" s="153" t="s">
        <v>296</v>
      </c>
      <c r="B14" s="153" t="s">
        <v>85</v>
      </c>
      <c r="C14" s="275">
        <v>0</v>
      </c>
      <c r="D14" s="275">
        <v>0</v>
      </c>
      <c r="E14" s="275">
        <v>0</v>
      </c>
      <c r="F14" s="275">
        <f t="shared" si="0"/>
        <v>0</v>
      </c>
    </row>
    <row r="15" spans="1:9" hidden="1" x14ac:dyDescent="0.2">
      <c r="A15" s="61" t="s">
        <v>86</v>
      </c>
      <c r="B15" s="61" t="s">
        <v>85</v>
      </c>
      <c r="C15" s="62">
        <v>0</v>
      </c>
      <c r="D15" s="62">
        <v>0</v>
      </c>
      <c r="E15" s="62">
        <v>0</v>
      </c>
      <c r="F15" s="62">
        <f t="shared" si="0"/>
        <v>0</v>
      </c>
    </row>
    <row r="16" spans="1:9" hidden="1" x14ac:dyDescent="0.2">
      <c r="A16" s="153" t="s">
        <v>188</v>
      </c>
      <c r="B16" s="153" t="s">
        <v>85</v>
      </c>
      <c r="C16" s="178">
        <v>25</v>
      </c>
      <c r="D16" s="178">
        <v>0</v>
      </c>
      <c r="E16" s="178">
        <v>0</v>
      </c>
      <c r="F16" s="178">
        <f t="shared" si="0"/>
        <v>25</v>
      </c>
    </row>
    <row r="17" spans="1:6" hidden="1" x14ac:dyDescent="0.2">
      <c r="A17" s="61" t="s">
        <v>105</v>
      </c>
      <c r="B17" s="61" t="s">
        <v>85</v>
      </c>
      <c r="C17" s="62">
        <v>24.7</v>
      </c>
      <c r="D17" s="62">
        <v>0</v>
      </c>
      <c r="E17" s="62">
        <v>24.7</v>
      </c>
      <c r="F17" s="62">
        <f t="shared" si="0"/>
        <v>0</v>
      </c>
    </row>
    <row r="18" spans="1:6" hidden="1" x14ac:dyDescent="0.2">
      <c r="A18" s="61" t="s">
        <v>88</v>
      </c>
      <c r="B18" s="61" t="s">
        <v>85</v>
      </c>
      <c r="C18" s="62">
        <v>100</v>
      </c>
      <c r="D18" s="62">
        <v>0</v>
      </c>
      <c r="E18" s="62">
        <v>100</v>
      </c>
      <c r="F18" s="62">
        <f t="shared" si="0"/>
        <v>0</v>
      </c>
    </row>
    <row r="19" spans="1:6" hidden="1" x14ac:dyDescent="0.2">
      <c r="A19" s="61" t="s">
        <v>106</v>
      </c>
      <c r="B19" s="61" t="s">
        <v>85</v>
      </c>
      <c r="C19" s="62">
        <v>11.09</v>
      </c>
      <c r="D19" s="62">
        <v>0</v>
      </c>
      <c r="E19" s="62">
        <v>11.09</v>
      </c>
      <c r="F19" s="62">
        <f t="shared" si="0"/>
        <v>0</v>
      </c>
    </row>
    <row r="20" spans="1:6" hidden="1" x14ac:dyDescent="0.2">
      <c r="A20" s="61" t="s">
        <v>87</v>
      </c>
      <c r="B20" s="61" t="s">
        <v>85</v>
      </c>
      <c r="C20" s="62">
        <v>10</v>
      </c>
      <c r="D20" s="62">
        <v>0</v>
      </c>
      <c r="E20" s="62">
        <v>10</v>
      </c>
      <c r="F20" s="62">
        <f t="shared" si="0"/>
        <v>0</v>
      </c>
    </row>
    <row r="21" spans="1:6" hidden="1" x14ac:dyDescent="0.2">
      <c r="A21" s="151" t="s">
        <v>317</v>
      </c>
      <c r="B21" s="151" t="s">
        <v>85</v>
      </c>
      <c r="C21" s="275">
        <v>0</v>
      </c>
      <c r="D21" s="275">
        <v>1000</v>
      </c>
      <c r="E21" s="275">
        <v>0</v>
      </c>
      <c r="F21" s="275">
        <f t="shared" si="0"/>
        <v>1000</v>
      </c>
    </row>
    <row r="22" spans="1:6" hidden="1" x14ac:dyDescent="0.2">
      <c r="A22" s="61" t="s">
        <v>99</v>
      </c>
      <c r="B22" s="61" t="s">
        <v>85</v>
      </c>
      <c r="C22" s="62">
        <v>80</v>
      </c>
      <c r="D22" s="62">
        <v>0</v>
      </c>
      <c r="E22" s="62">
        <v>80</v>
      </c>
      <c r="F22" s="62">
        <f t="shared" si="0"/>
        <v>0</v>
      </c>
    </row>
    <row r="23" spans="1:6" hidden="1" x14ac:dyDescent="0.2">
      <c r="A23" s="61" t="s">
        <v>101</v>
      </c>
      <c r="B23" s="61" t="s">
        <v>85</v>
      </c>
      <c r="C23" s="62">
        <v>40</v>
      </c>
      <c r="D23" s="62">
        <v>0</v>
      </c>
      <c r="E23" s="62">
        <v>40</v>
      </c>
      <c r="F23" s="62">
        <f t="shared" si="0"/>
        <v>0</v>
      </c>
    </row>
    <row r="24" spans="1:6" hidden="1" x14ac:dyDescent="0.2">
      <c r="A24" s="61" t="s">
        <v>103</v>
      </c>
      <c r="B24" s="61" t="s">
        <v>85</v>
      </c>
      <c r="C24" s="62">
        <v>17.600000000000001</v>
      </c>
      <c r="D24" s="62">
        <v>0</v>
      </c>
      <c r="E24" s="62">
        <v>17.600000000000001</v>
      </c>
      <c r="F24" s="62">
        <f t="shared" si="0"/>
        <v>0</v>
      </c>
    </row>
    <row r="25" spans="1:6" hidden="1" x14ac:dyDescent="0.2">
      <c r="A25" s="61" t="s">
        <v>108</v>
      </c>
      <c r="B25" s="61" t="s">
        <v>85</v>
      </c>
      <c r="C25" s="62">
        <v>16.7</v>
      </c>
      <c r="D25" s="62">
        <v>0</v>
      </c>
      <c r="E25" s="62">
        <v>16.7</v>
      </c>
      <c r="F25" s="62">
        <f t="shared" si="0"/>
        <v>0</v>
      </c>
    </row>
    <row r="26" spans="1:6" hidden="1" x14ac:dyDescent="0.2">
      <c r="A26" s="153" t="s">
        <v>403</v>
      </c>
      <c r="B26" s="153" t="s">
        <v>85</v>
      </c>
      <c r="C26" s="374">
        <v>0</v>
      </c>
      <c r="D26" s="374">
        <v>0</v>
      </c>
      <c r="E26" s="374">
        <v>0</v>
      </c>
      <c r="F26" s="374">
        <f t="shared" si="0"/>
        <v>0</v>
      </c>
    </row>
    <row r="27" spans="1:6" hidden="1" x14ac:dyDescent="0.2">
      <c r="A27" s="61" t="s">
        <v>109</v>
      </c>
      <c r="B27" s="61" t="s">
        <v>85</v>
      </c>
      <c r="C27" s="62">
        <v>460</v>
      </c>
      <c r="D27" s="62">
        <v>0</v>
      </c>
      <c r="E27" s="62">
        <v>260</v>
      </c>
      <c r="F27" s="62">
        <f t="shared" si="0"/>
        <v>200</v>
      </c>
    </row>
    <row r="28" spans="1:6" hidden="1" x14ac:dyDescent="0.2">
      <c r="A28" s="61" t="s">
        <v>107</v>
      </c>
      <c r="B28" s="61" t="s">
        <v>85</v>
      </c>
      <c r="C28" s="62">
        <v>15.3</v>
      </c>
      <c r="D28" s="62">
        <v>0</v>
      </c>
      <c r="E28" s="62">
        <v>15.3</v>
      </c>
      <c r="F28" s="62">
        <f t="shared" si="0"/>
        <v>0</v>
      </c>
    </row>
    <row r="29" spans="1:6" hidden="1" x14ac:dyDescent="0.2">
      <c r="A29" s="61" t="s">
        <v>93</v>
      </c>
      <c r="B29" s="61" t="s">
        <v>85</v>
      </c>
      <c r="C29" s="62">
        <v>11.8</v>
      </c>
      <c r="D29" s="62">
        <v>0</v>
      </c>
      <c r="E29" s="62">
        <v>11.8</v>
      </c>
      <c r="F29" s="62">
        <f t="shared" si="0"/>
        <v>0</v>
      </c>
    </row>
    <row r="30" spans="1:6" hidden="1" x14ac:dyDescent="0.2">
      <c r="A30" s="61" t="s">
        <v>112</v>
      </c>
      <c r="B30" s="61" t="s">
        <v>85</v>
      </c>
      <c r="C30" s="62">
        <v>190</v>
      </c>
      <c r="D30" s="62">
        <v>0</v>
      </c>
      <c r="E30" s="62">
        <v>190</v>
      </c>
      <c r="F30" s="62">
        <f t="shared" si="0"/>
        <v>0</v>
      </c>
    </row>
    <row r="31" spans="1:6" hidden="1" x14ac:dyDescent="0.2">
      <c r="A31" s="61" t="s">
        <v>111</v>
      </c>
      <c r="B31" s="61" t="s">
        <v>85</v>
      </c>
      <c r="C31" s="62">
        <v>110</v>
      </c>
      <c r="D31" s="62">
        <v>0</v>
      </c>
      <c r="E31" s="62">
        <v>110</v>
      </c>
      <c r="F31" s="62">
        <f t="shared" si="0"/>
        <v>0</v>
      </c>
    </row>
    <row r="32" spans="1:6" hidden="1" x14ac:dyDescent="0.2">
      <c r="A32" s="151" t="s">
        <v>280</v>
      </c>
      <c r="B32" s="151" t="s">
        <v>85</v>
      </c>
      <c r="C32" s="275">
        <v>0.4</v>
      </c>
      <c r="D32" s="275">
        <v>0</v>
      </c>
      <c r="E32" s="275">
        <v>0.4</v>
      </c>
      <c r="F32" s="275">
        <f t="shared" si="0"/>
        <v>0</v>
      </c>
    </row>
    <row r="33" spans="1:6" hidden="1" x14ac:dyDescent="0.2">
      <c r="A33" s="151" t="s">
        <v>281</v>
      </c>
      <c r="B33" s="151" t="s">
        <v>85</v>
      </c>
      <c r="C33" s="275">
        <v>0</v>
      </c>
      <c r="D33" s="275">
        <v>0</v>
      </c>
      <c r="E33" s="275">
        <v>0</v>
      </c>
      <c r="F33" s="275">
        <f t="shared" si="0"/>
        <v>0</v>
      </c>
    </row>
    <row r="34" spans="1:6" hidden="1" x14ac:dyDescent="0.2">
      <c r="A34" s="151" t="s">
        <v>282</v>
      </c>
      <c r="B34" s="151" t="s">
        <v>85</v>
      </c>
      <c r="C34" s="275">
        <v>0</v>
      </c>
      <c r="D34" s="275">
        <v>0</v>
      </c>
      <c r="E34" s="275">
        <v>0</v>
      </c>
      <c r="F34" s="275">
        <f t="shared" si="0"/>
        <v>0</v>
      </c>
    </row>
    <row r="35" spans="1:6" hidden="1" x14ac:dyDescent="0.2">
      <c r="A35" s="151" t="s">
        <v>339</v>
      </c>
      <c r="B35" s="151" t="s">
        <v>85</v>
      </c>
      <c r="C35" s="275">
        <v>12.100000000000023</v>
      </c>
      <c r="D35" s="275">
        <v>0</v>
      </c>
      <c r="E35" s="275">
        <v>12</v>
      </c>
      <c r="F35" s="275">
        <f t="shared" si="0"/>
        <v>0.10000000000002274</v>
      </c>
    </row>
    <row r="36" spans="1:6" hidden="1" x14ac:dyDescent="0.2">
      <c r="A36" s="61" t="s">
        <v>95</v>
      </c>
      <c r="B36" s="61" t="s">
        <v>85</v>
      </c>
      <c r="C36" s="62">
        <v>70.5</v>
      </c>
      <c r="D36" s="62">
        <v>0</v>
      </c>
      <c r="E36" s="62">
        <v>61.5</v>
      </c>
      <c r="F36" s="62">
        <f t="shared" si="0"/>
        <v>9</v>
      </c>
    </row>
    <row r="37" spans="1:6" x14ac:dyDescent="0.2">
      <c r="A37" s="151" t="s">
        <v>96</v>
      </c>
      <c r="B37" s="151" t="s">
        <v>85</v>
      </c>
      <c r="C37" s="190">
        <v>13773.5</v>
      </c>
      <c r="D37" s="152">
        <v>0</v>
      </c>
      <c r="E37" s="152">
        <v>125</v>
      </c>
      <c r="F37" s="152">
        <f>C37+D37-E37</f>
        <v>13648.5</v>
      </c>
    </row>
    <row r="38" spans="1:6" hidden="1" x14ac:dyDescent="0.2">
      <c r="A38" s="151" t="s">
        <v>110</v>
      </c>
      <c r="B38" s="151" t="s">
        <v>85</v>
      </c>
      <c r="C38" s="275">
        <v>5</v>
      </c>
      <c r="D38" s="275">
        <v>0</v>
      </c>
      <c r="E38" s="275">
        <v>5</v>
      </c>
      <c r="F38" s="275">
        <f t="shared" si="0"/>
        <v>0</v>
      </c>
    </row>
    <row r="39" spans="1:6" hidden="1" x14ac:dyDescent="0.2">
      <c r="A39" s="61" t="s">
        <v>104</v>
      </c>
      <c r="B39" s="61" t="s">
        <v>85</v>
      </c>
      <c r="C39" s="62">
        <v>8.5</v>
      </c>
      <c r="D39" s="62">
        <v>0</v>
      </c>
      <c r="E39" s="62">
        <v>8.5</v>
      </c>
      <c r="F39" s="62">
        <f t="shared" si="0"/>
        <v>0</v>
      </c>
    </row>
    <row r="40" spans="1:6" hidden="1" x14ac:dyDescent="0.2">
      <c r="A40" s="153" t="s">
        <v>151</v>
      </c>
      <c r="B40" s="153" t="s">
        <v>85</v>
      </c>
      <c r="C40" s="152">
        <v>0</v>
      </c>
      <c r="D40" s="152">
        <v>0</v>
      </c>
      <c r="E40" s="152">
        <v>0</v>
      </c>
      <c r="F40" s="152">
        <f t="shared" si="0"/>
        <v>0</v>
      </c>
    </row>
    <row r="41" spans="1:6" hidden="1" x14ac:dyDescent="0.2">
      <c r="A41" s="61" t="s">
        <v>100</v>
      </c>
      <c r="B41" s="61" t="s">
        <v>85</v>
      </c>
      <c r="C41" s="62">
        <v>60</v>
      </c>
      <c r="D41" s="62">
        <v>0</v>
      </c>
      <c r="E41" s="62">
        <v>0</v>
      </c>
      <c r="F41" s="62">
        <f t="shared" si="0"/>
        <v>60</v>
      </c>
    </row>
    <row r="42" spans="1:6" hidden="1" x14ac:dyDescent="0.2">
      <c r="A42" s="61" t="s">
        <v>102</v>
      </c>
      <c r="B42" s="61" t="s">
        <v>85</v>
      </c>
      <c r="C42" s="62">
        <v>0</v>
      </c>
      <c r="D42" s="62">
        <v>0</v>
      </c>
      <c r="E42" s="62">
        <v>0</v>
      </c>
      <c r="F42" s="62">
        <f t="shared" si="0"/>
        <v>0</v>
      </c>
    </row>
    <row r="43" spans="1:6" hidden="1" x14ac:dyDescent="0.2">
      <c r="A43" s="61" t="s">
        <v>92</v>
      </c>
      <c r="B43" s="61" t="s">
        <v>85</v>
      </c>
      <c r="C43" s="62">
        <v>62</v>
      </c>
      <c r="D43" s="62">
        <v>0</v>
      </c>
      <c r="E43" s="62">
        <v>12</v>
      </c>
      <c r="F43" s="62">
        <f t="shared" si="0"/>
        <v>50</v>
      </c>
    </row>
    <row r="44" spans="1:6" hidden="1" x14ac:dyDescent="0.2">
      <c r="A44" s="61" t="s">
        <v>91</v>
      </c>
      <c r="B44" s="61" t="s">
        <v>85</v>
      </c>
      <c r="C44" s="62">
        <v>4.5</v>
      </c>
      <c r="D44" s="62">
        <v>0</v>
      </c>
      <c r="E44" s="62">
        <v>4.5</v>
      </c>
      <c r="F44" s="62">
        <f t="shared" si="0"/>
        <v>0</v>
      </c>
    </row>
    <row r="45" spans="1:6" hidden="1" x14ac:dyDescent="0.2">
      <c r="A45" s="59" t="s">
        <v>97</v>
      </c>
      <c r="B45" s="59" t="s">
        <v>85</v>
      </c>
      <c r="C45" s="60">
        <v>13.1</v>
      </c>
      <c r="D45" s="60">
        <v>0</v>
      </c>
      <c r="E45" s="60">
        <v>13.1</v>
      </c>
      <c r="F45" s="60">
        <f t="shared" si="0"/>
        <v>0</v>
      </c>
    </row>
    <row r="46" spans="1:6" hidden="1" x14ac:dyDescent="0.2">
      <c r="A46" s="151" t="s">
        <v>328</v>
      </c>
      <c r="B46" s="151" t="s">
        <v>85</v>
      </c>
      <c r="C46" s="275">
        <v>0</v>
      </c>
      <c r="D46" s="275">
        <v>0</v>
      </c>
      <c r="E46" s="275">
        <v>0</v>
      </c>
      <c r="F46" s="275">
        <f t="shared" si="0"/>
        <v>0</v>
      </c>
    </row>
    <row r="47" spans="1:6" hidden="1" x14ac:dyDescent="0.2">
      <c r="C47" s="333"/>
      <c r="F47" s="58"/>
    </row>
  </sheetData>
  <autoFilter ref="A1:A47">
    <filterColumn colId="0">
      <filters>
        <filter val="ĐƯỜNG (CRYSTALLINE FRUCTOSE-C )"/>
        <filter val="ĐƯỜNG (CRYSTALLINE FRUCTOSE-LEVOSWEET C )"/>
        <filter val="ĐƯỜNG (FRUCTOSE SYRUP)"/>
        <filter val="NGUYÊN LIỆU THỰC PHẨM(FRUCTOOLIGOSACCHARIDES-P/FOS-P)-AL0172"/>
      </filters>
    </filterColumn>
  </autoFilter>
  <mergeCells count="2">
    <mergeCell ref="A1:F1"/>
    <mergeCell ref="A2:F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6"/>
  <sheetViews>
    <sheetView zoomScaleNormal="100" workbookViewId="0">
      <selection activeCell="F125" sqref="F125"/>
    </sheetView>
  </sheetViews>
  <sheetFormatPr defaultRowHeight="12.75" x14ac:dyDescent="0.2"/>
  <cols>
    <col min="1" max="1" width="37.85546875" style="189" customWidth="1"/>
    <col min="2" max="2" width="6.140625" style="189" customWidth="1"/>
    <col min="3" max="6" width="13.7109375" style="189" customWidth="1"/>
    <col min="7" max="16384" width="9.140625" style="189"/>
  </cols>
  <sheetData>
    <row r="1" spans="1:6" ht="18" x14ac:dyDescent="0.2">
      <c r="A1" s="498" t="s">
        <v>530</v>
      </c>
      <c r="B1" s="498"/>
      <c r="C1" s="498"/>
      <c r="D1" s="498"/>
      <c r="E1" s="498"/>
      <c r="F1" s="498"/>
    </row>
    <row r="2" spans="1:6" ht="18.75" hidden="1" thickBot="1" x14ac:dyDescent="0.25">
      <c r="A2" s="499" t="s">
        <v>201</v>
      </c>
      <c r="B2" s="499"/>
      <c r="C2" s="499"/>
      <c r="D2" s="499"/>
      <c r="E2" s="499"/>
      <c r="F2" s="499"/>
    </row>
    <row r="3" spans="1:6" ht="13.5" hidden="1" thickTop="1" x14ac:dyDescent="0.2">
      <c r="A3" s="6" t="s">
        <v>0</v>
      </c>
      <c r="B3" s="2"/>
      <c r="C3" s="1" t="s">
        <v>7</v>
      </c>
      <c r="D3" s="1" t="s">
        <v>8</v>
      </c>
      <c r="E3" s="1" t="s">
        <v>9</v>
      </c>
      <c r="F3" s="1" t="s">
        <v>10</v>
      </c>
    </row>
    <row r="4" spans="1:6" hidden="1" x14ac:dyDescent="0.2">
      <c r="A4" s="10" t="s">
        <v>251</v>
      </c>
      <c r="B4" s="10" t="s">
        <v>85</v>
      </c>
      <c r="C4" s="215">
        <v>0</v>
      </c>
      <c r="D4" s="215">
        <v>0</v>
      </c>
      <c r="E4" s="215">
        <v>0</v>
      </c>
      <c r="F4" s="215">
        <f t="shared" ref="F4:F11" si="0">C4+D4-E4</f>
        <v>0</v>
      </c>
    </row>
    <row r="5" spans="1:6" hidden="1" x14ac:dyDescent="0.2">
      <c r="A5" s="26" t="s">
        <v>375</v>
      </c>
      <c r="B5" s="10" t="s">
        <v>85</v>
      </c>
      <c r="C5" s="216">
        <v>5250</v>
      </c>
      <c r="D5" s="216">
        <v>0</v>
      </c>
      <c r="E5" s="216">
        <v>2000</v>
      </c>
      <c r="F5" s="215">
        <f t="shared" si="0"/>
        <v>3250</v>
      </c>
    </row>
    <row r="6" spans="1:6" hidden="1" x14ac:dyDescent="0.2">
      <c r="A6" s="26" t="s">
        <v>267</v>
      </c>
      <c r="B6" s="26" t="s">
        <v>85</v>
      </c>
      <c r="C6" s="216">
        <v>0</v>
      </c>
      <c r="D6" s="216">
        <v>575</v>
      </c>
      <c r="E6" s="216">
        <v>0</v>
      </c>
      <c r="F6" s="215">
        <f t="shared" si="0"/>
        <v>575</v>
      </c>
    </row>
    <row r="7" spans="1:6" hidden="1" x14ac:dyDescent="0.2">
      <c r="A7" s="26" t="s">
        <v>228</v>
      </c>
      <c r="B7" s="26" t="s">
        <v>85</v>
      </c>
      <c r="C7" s="216">
        <v>5900</v>
      </c>
      <c r="D7" s="216">
        <v>0</v>
      </c>
      <c r="E7" s="216">
        <v>500</v>
      </c>
      <c r="F7" s="215">
        <f t="shared" si="0"/>
        <v>5400</v>
      </c>
    </row>
    <row r="8" spans="1:6" hidden="1" x14ac:dyDescent="0.2">
      <c r="A8" s="26" t="s">
        <v>218</v>
      </c>
      <c r="B8" s="26" t="s">
        <v>85</v>
      </c>
      <c r="C8" s="216">
        <v>0</v>
      </c>
      <c r="D8" s="216">
        <v>0</v>
      </c>
      <c r="E8" s="216">
        <v>0</v>
      </c>
      <c r="F8" s="215">
        <f t="shared" si="0"/>
        <v>0</v>
      </c>
    </row>
    <row r="9" spans="1:6" hidden="1" x14ac:dyDescent="0.2">
      <c r="A9" s="26" t="s">
        <v>223</v>
      </c>
      <c r="B9" s="26" t="s">
        <v>85</v>
      </c>
      <c r="C9" s="216">
        <v>0</v>
      </c>
      <c r="D9" s="216">
        <v>0</v>
      </c>
      <c r="E9" s="216">
        <v>0</v>
      </c>
      <c r="F9" s="215">
        <f t="shared" si="0"/>
        <v>0</v>
      </c>
    </row>
    <row r="10" spans="1:6" hidden="1" x14ac:dyDescent="0.2">
      <c r="A10" s="26" t="s">
        <v>219</v>
      </c>
      <c r="B10" s="26" t="s">
        <v>85</v>
      </c>
      <c r="C10" s="216">
        <v>4515</v>
      </c>
      <c r="D10" s="216">
        <v>0</v>
      </c>
      <c r="E10" s="216">
        <v>0</v>
      </c>
      <c r="F10" s="215">
        <f t="shared" si="0"/>
        <v>4515</v>
      </c>
    </row>
    <row r="11" spans="1:6" hidden="1" x14ac:dyDescent="0.2">
      <c r="A11" s="26" t="s">
        <v>301</v>
      </c>
      <c r="B11" s="26" t="s">
        <v>85</v>
      </c>
      <c r="C11" s="216">
        <v>0</v>
      </c>
      <c r="D11" s="216">
        <v>0</v>
      </c>
      <c r="E11" s="216">
        <v>0</v>
      </c>
      <c r="F11" s="215">
        <f t="shared" si="0"/>
        <v>0</v>
      </c>
    </row>
    <row r="12" spans="1:6" hidden="1" x14ac:dyDescent="0.2">
      <c r="A12" s="26" t="s">
        <v>437</v>
      </c>
      <c r="B12" s="26" t="s">
        <v>85</v>
      </c>
      <c r="C12" s="216">
        <v>0</v>
      </c>
      <c r="D12" s="216">
        <v>0</v>
      </c>
      <c r="E12" s="216">
        <v>0</v>
      </c>
      <c r="F12" s="215">
        <f t="shared" ref="F12:F23" si="1">C12+D12-E12</f>
        <v>0</v>
      </c>
    </row>
    <row r="13" spans="1:6" hidden="1" x14ac:dyDescent="0.2">
      <c r="A13" s="26" t="s">
        <v>371</v>
      </c>
      <c r="B13" s="26" t="s">
        <v>85</v>
      </c>
      <c r="C13" s="216">
        <v>0</v>
      </c>
      <c r="D13" s="216">
        <v>0</v>
      </c>
      <c r="E13" s="216">
        <v>0</v>
      </c>
      <c r="F13" s="215">
        <f t="shared" si="1"/>
        <v>0</v>
      </c>
    </row>
    <row r="14" spans="1:6" hidden="1" x14ac:dyDescent="0.2">
      <c r="A14" s="26" t="s">
        <v>199</v>
      </c>
      <c r="B14" s="26" t="s">
        <v>85</v>
      </c>
      <c r="C14" s="216">
        <v>2950</v>
      </c>
      <c r="D14" s="216">
        <v>0</v>
      </c>
      <c r="E14" s="216">
        <v>0</v>
      </c>
      <c r="F14" s="215">
        <f t="shared" si="1"/>
        <v>2950</v>
      </c>
    </row>
    <row r="15" spans="1:6" hidden="1" x14ac:dyDescent="0.2">
      <c r="A15" s="26" t="s">
        <v>229</v>
      </c>
      <c r="B15" s="26" t="s">
        <v>85</v>
      </c>
      <c r="C15" s="216">
        <v>1600</v>
      </c>
      <c r="D15" s="216">
        <v>0</v>
      </c>
      <c r="E15" s="216">
        <v>300</v>
      </c>
      <c r="F15" s="215">
        <f t="shared" si="1"/>
        <v>1300</v>
      </c>
    </row>
    <row r="16" spans="1:6" hidden="1" x14ac:dyDescent="0.2">
      <c r="A16" s="26" t="s">
        <v>366</v>
      </c>
      <c r="B16" s="26" t="s">
        <v>85</v>
      </c>
      <c r="C16" s="216">
        <v>1000</v>
      </c>
      <c r="D16" s="216">
        <v>0</v>
      </c>
      <c r="E16" s="216">
        <v>0</v>
      </c>
      <c r="F16" s="215">
        <f t="shared" si="1"/>
        <v>1000</v>
      </c>
    </row>
    <row r="17" spans="1:6" hidden="1" x14ac:dyDescent="0.2">
      <c r="A17" s="26" t="s">
        <v>240</v>
      </c>
      <c r="B17" s="26" t="s">
        <v>85</v>
      </c>
      <c r="C17" s="216">
        <v>0</v>
      </c>
      <c r="D17" s="216">
        <v>200</v>
      </c>
      <c r="E17" s="216">
        <v>200</v>
      </c>
      <c r="F17" s="215">
        <f t="shared" si="1"/>
        <v>0</v>
      </c>
    </row>
    <row r="18" spans="1:6" hidden="1" x14ac:dyDescent="0.2">
      <c r="A18" s="26" t="s">
        <v>298</v>
      </c>
      <c r="B18" s="26" t="s">
        <v>85</v>
      </c>
      <c r="C18" s="216">
        <v>180</v>
      </c>
      <c r="D18" s="216">
        <v>0</v>
      </c>
      <c r="E18" s="216">
        <v>20</v>
      </c>
      <c r="F18" s="215">
        <f t="shared" si="1"/>
        <v>160</v>
      </c>
    </row>
    <row r="19" spans="1:6" hidden="1" x14ac:dyDescent="0.2">
      <c r="A19" s="26" t="s">
        <v>252</v>
      </c>
      <c r="B19" s="26" t="s">
        <v>85</v>
      </c>
      <c r="C19" s="216">
        <v>0</v>
      </c>
      <c r="D19" s="216">
        <v>0</v>
      </c>
      <c r="E19" s="216">
        <v>0</v>
      </c>
      <c r="F19" s="215">
        <f t="shared" si="1"/>
        <v>0</v>
      </c>
    </row>
    <row r="20" spans="1:6" hidden="1" x14ac:dyDescent="0.2">
      <c r="A20" s="26" t="s">
        <v>243</v>
      </c>
      <c r="B20" s="26" t="s">
        <v>85</v>
      </c>
      <c r="C20" s="216">
        <v>0</v>
      </c>
      <c r="D20" s="216">
        <v>200</v>
      </c>
      <c r="E20" s="216">
        <v>0</v>
      </c>
      <c r="F20" s="215">
        <f t="shared" si="1"/>
        <v>200</v>
      </c>
    </row>
    <row r="21" spans="1:6" hidden="1" x14ac:dyDescent="0.2">
      <c r="A21" s="26" t="s">
        <v>200</v>
      </c>
      <c r="B21" s="26" t="s">
        <v>85</v>
      </c>
      <c r="C21" s="216">
        <v>3000</v>
      </c>
      <c r="D21" s="216">
        <v>2000</v>
      </c>
      <c r="E21" s="216">
        <v>900</v>
      </c>
      <c r="F21" s="215">
        <f t="shared" si="1"/>
        <v>4100</v>
      </c>
    </row>
    <row r="22" spans="1:6" hidden="1" x14ac:dyDescent="0.2">
      <c r="A22" s="26" t="s">
        <v>216</v>
      </c>
      <c r="B22" s="26" t="s">
        <v>85</v>
      </c>
      <c r="C22" s="216">
        <v>25</v>
      </c>
      <c r="D22" s="216">
        <v>0</v>
      </c>
      <c r="E22" s="216">
        <v>0</v>
      </c>
      <c r="F22" s="215">
        <f t="shared" si="1"/>
        <v>25</v>
      </c>
    </row>
    <row r="23" spans="1:6" hidden="1" x14ac:dyDescent="0.2">
      <c r="A23" s="26" t="s">
        <v>277</v>
      </c>
      <c r="B23" s="26" t="s">
        <v>85</v>
      </c>
      <c r="C23" s="216">
        <v>0</v>
      </c>
      <c r="D23" s="216">
        <v>25</v>
      </c>
      <c r="E23" s="216">
        <v>0</v>
      </c>
      <c r="F23" s="215">
        <f t="shared" si="1"/>
        <v>25</v>
      </c>
    </row>
    <row r="24" spans="1:6" hidden="1" x14ac:dyDescent="0.2">
      <c r="A24" s="26" t="s">
        <v>517</v>
      </c>
      <c r="B24" s="26" t="s">
        <v>85</v>
      </c>
      <c r="C24" s="216">
        <v>0</v>
      </c>
      <c r="D24" s="216">
        <v>1000</v>
      </c>
      <c r="E24" s="216">
        <v>1000</v>
      </c>
      <c r="F24" s="215">
        <f t="shared" ref="F24:F47" si="2">C24+D24-E24</f>
        <v>0</v>
      </c>
    </row>
    <row r="25" spans="1:6" hidden="1" x14ac:dyDescent="0.2">
      <c r="A25" s="26" t="s">
        <v>370</v>
      </c>
      <c r="B25" s="26" t="s">
        <v>85</v>
      </c>
      <c r="C25" s="216">
        <v>2667.14</v>
      </c>
      <c r="D25" s="216">
        <v>0</v>
      </c>
      <c r="E25" s="216">
        <v>0</v>
      </c>
      <c r="F25" s="215">
        <f t="shared" si="2"/>
        <v>2667.14</v>
      </c>
    </row>
    <row r="26" spans="1:6" hidden="1" x14ac:dyDescent="0.2">
      <c r="A26" s="26" t="s">
        <v>395</v>
      </c>
      <c r="B26" s="26" t="s">
        <v>85</v>
      </c>
      <c r="C26" s="216">
        <v>0</v>
      </c>
      <c r="D26" s="216">
        <v>0</v>
      </c>
      <c r="E26" s="216">
        <v>0</v>
      </c>
      <c r="F26" s="215">
        <f t="shared" si="2"/>
        <v>0</v>
      </c>
    </row>
    <row r="27" spans="1:6" hidden="1" x14ac:dyDescent="0.2">
      <c r="A27" s="26" t="s">
        <v>173</v>
      </c>
      <c r="B27" s="26" t="s">
        <v>85</v>
      </c>
      <c r="C27" s="216">
        <v>6555</v>
      </c>
      <c r="D27" s="216">
        <v>0</v>
      </c>
      <c r="E27" s="216">
        <v>285</v>
      </c>
      <c r="F27" s="215">
        <f t="shared" si="2"/>
        <v>6270</v>
      </c>
    </row>
    <row r="28" spans="1:6" hidden="1" x14ac:dyDescent="0.2">
      <c r="A28" s="26" t="s">
        <v>217</v>
      </c>
      <c r="B28" s="26" t="s">
        <v>85</v>
      </c>
      <c r="C28" s="216">
        <v>0</v>
      </c>
      <c r="D28" s="216">
        <v>1</v>
      </c>
      <c r="E28" s="216">
        <v>1</v>
      </c>
      <c r="F28" s="215">
        <f t="shared" si="2"/>
        <v>0</v>
      </c>
    </row>
    <row r="29" spans="1:6" hidden="1" x14ac:dyDescent="0.2">
      <c r="A29" s="26" t="s">
        <v>242</v>
      </c>
      <c r="B29" s="26" t="s">
        <v>85</v>
      </c>
      <c r="C29" s="216">
        <v>0</v>
      </c>
      <c r="D29" s="216">
        <v>0</v>
      </c>
      <c r="E29" s="216">
        <v>0</v>
      </c>
      <c r="F29" s="215">
        <f t="shared" si="2"/>
        <v>0</v>
      </c>
    </row>
    <row r="30" spans="1:6" x14ac:dyDescent="0.2">
      <c r="A30" s="26" t="s">
        <v>305</v>
      </c>
      <c r="B30" s="26" t="s">
        <v>85</v>
      </c>
      <c r="C30" s="216">
        <v>0</v>
      </c>
      <c r="D30" s="216">
        <v>0</v>
      </c>
      <c r="E30" s="216">
        <v>0</v>
      </c>
      <c r="F30" s="215">
        <f t="shared" si="2"/>
        <v>0</v>
      </c>
    </row>
    <row r="31" spans="1:6" x14ac:dyDescent="0.2">
      <c r="A31" s="26" t="s">
        <v>423</v>
      </c>
      <c r="B31" s="26" t="s">
        <v>85</v>
      </c>
      <c r="C31" s="216">
        <v>0</v>
      </c>
      <c r="D31" s="216">
        <v>0</v>
      </c>
      <c r="E31" s="216">
        <v>0</v>
      </c>
      <c r="F31" s="215">
        <f t="shared" si="2"/>
        <v>0</v>
      </c>
    </row>
    <row r="32" spans="1:6" x14ac:dyDescent="0.2">
      <c r="A32" s="26" t="s">
        <v>203</v>
      </c>
      <c r="B32" s="26" t="s">
        <v>85</v>
      </c>
      <c r="C32" s="216">
        <v>54945</v>
      </c>
      <c r="D32" s="216">
        <v>0</v>
      </c>
      <c r="E32" s="216">
        <v>2000</v>
      </c>
      <c r="F32" s="215">
        <f t="shared" si="2"/>
        <v>52945</v>
      </c>
    </row>
    <row r="33" spans="1:6" hidden="1" x14ac:dyDescent="0.2">
      <c r="A33" s="26" t="s">
        <v>169</v>
      </c>
      <c r="B33" s="26" t="s">
        <v>85</v>
      </c>
      <c r="C33" s="216">
        <v>9800</v>
      </c>
      <c r="D33" s="216">
        <v>0</v>
      </c>
      <c r="E33" s="216">
        <v>5420</v>
      </c>
      <c r="F33" s="215">
        <f t="shared" si="2"/>
        <v>4380</v>
      </c>
    </row>
    <row r="34" spans="1:6" hidden="1" x14ac:dyDescent="0.2">
      <c r="A34" s="26" t="s">
        <v>313</v>
      </c>
      <c r="B34" s="26" t="s">
        <v>85</v>
      </c>
      <c r="C34" s="216">
        <v>12000</v>
      </c>
      <c r="D34" s="216">
        <v>0</v>
      </c>
      <c r="E34" s="216">
        <v>0</v>
      </c>
      <c r="F34" s="215">
        <f t="shared" si="2"/>
        <v>12000</v>
      </c>
    </row>
    <row r="35" spans="1:6" hidden="1" x14ac:dyDescent="0.2">
      <c r="A35" s="26" t="s">
        <v>180</v>
      </c>
      <c r="B35" s="26" t="s">
        <v>85</v>
      </c>
      <c r="C35" s="216">
        <v>1800</v>
      </c>
      <c r="D35" s="216">
        <v>2000</v>
      </c>
      <c r="E35" s="216">
        <v>1700</v>
      </c>
      <c r="F35" s="215">
        <f t="shared" si="2"/>
        <v>2100</v>
      </c>
    </row>
    <row r="36" spans="1:6" hidden="1" x14ac:dyDescent="0.2">
      <c r="A36" s="26" t="s">
        <v>214</v>
      </c>
      <c r="B36" s="26" t="s">
        <v>85</v>
      </c>
      <c r="C36" s="216">
        <v>0</v>
      </c>
      <c r="D36" s="216">
        <v>0</v>
      </c>
      <c r="E36" s="216">
        <v>0</v>
      </c>
      <c r="F36" s="215">
        <f t="shared" si="2"/>
        <v>0</v>
      </c>
    </row>
    <row r="37" spans="1:6" hidden="1" x14ac:dyDescent="0.2">
      <c r="A37" s="26" t="s">
        <v>149</v>
      </c>
      <c r="B37" s="26" t="s">
        <v>85</v>
      </c>
      <c r="C37" s="216">
        <v>0</v>
      </c>
      <c r="D37" s="216">
        <v>0</v>
      </c>
      <c r="E37" s="216">
        <v>0</v>
      </c>
      <c r="F37" s="215">
        <f t="shared" si="2"/>
        <v>0</v>
      </c>
    </row>
    <row r="38" spans="1:6" hidden="1" x14ac:dyDescent="0.2">
      <c r="A38" s="26" t="s">
        <v>241</v>
      </c>
      <c r="B38" s="26" t="s">
        <v>85</v>
      </c>
      <c r="C38" s="216">
        <v>0</v>
      </c>
      <c r="D38" s="216">
        <v>1000</v>
      </c>
      <c r="E38" s="216">
        <v>600</v>
      </c>
      <c r="F38" s="215">
        <f t="shared" si="2"/>
        <v>400</v>
      </c>
    </row>
    <row r="39" spans="1:6" hidden="1" x14ac:dyDescent="0.2">
      <c r="A39" s="26" t="s">
        <v>345</v>
      </c>
      <c r="B39" s="26" t="s">
        <v>85</v>
      </c>
      <c r="C39" s="216">
        <v>0</v>
      </c>
      <c r="D39" s="216">
        <v>0</v>
      </c>
      <c r="E39" s="216">
        <v>0</v>
      </c>
      <c r="F39" s="215">
        <f t="shared" si="2"/>
        <v>0</v>
      </c>
    </row>
    <row r="40" spans="1:6" hidden="1" x14ac:dyDescent="0.2">
      <c r="A40" s="26" t="s">
        <v>268</v>
      </c>
      <c r="B40" s="26" t="s">
        <v>85</v>
      </c>
      <c r="C40" s="216">
        <v>0</v>
      </c>
      <c r="D40" s="216">
        <v>0</v>
      </c>
      <c r="E40" s="216">
        <v>0</v>
      </c>
      <c r="F40" s="215">
        <f t="shared" si="2"/>
        <v>0</v>
      </c>
    </row>
    <row r="41" spans="1:6" hidden="1" x14ac:dyDescent="0.2">
      <c r="A41" s="26" t="s">
        <v>315</v>
      </c>
      <c r="B41" s="26" t="s">
        <v>85</v>
      </c>
      <c r="C41" s="216">
        <v>0</v>
      </c>
      <c r="D41" s="216">
        <v>0</v>
      </c>
      <c r="E41" s="216">
        <v>0</v>
      </c>
      <c r="F41" s="215">
        <f t="shared" si="2"/>
        <v>0</v>
      </c>
    </row>
    <row r="42" spans="1:6" hidden="1" x14ac:dyDescent="0.2">
      <c r="A42" s="26" t="s">
        <v>300</v>
      </c>
      <c r="B42" s="26" t="s">
        <v>85</v>
      </c>
      <c r="C42" s="216">
        <v>0</v>
      </c>
      <c r="D42" s="216">
        <v>0</v>
      </c>
      <c r="E42" s="216">
        <v>0</v>
      </c>
      <c r="F42" s="215">
        <f t="shared" si="2"/>
        <v>0</v>
      </c>
    </row>
    <row r="43" spans="1:6" hidden="1" x14ac:dyDescent="0.2">
      <c r="A43" s="26" t="s">
        <v>319</v>
      </c>
      <c r="B43" s="26" t="s">
        <v>85</v>
      </c>
      <c r="C43" s="216">
        <v>0</v>
      </c>
      <c r="D43" s="216">
        <v>0</v>
      </c>
      <c r="E43" s="216">
        <v>0</v>
      </c>
      <c r="F43" s="215">
        <f t="shared" si="2"/>
        <v>0</v>
      </c>
    </row>
    <row r="44" spans="1:6" hidden="1" x14ac:dyDescent="0.2">
      <c r="A44" s="26" t="s">
        <v>318</v>
      </c>
      <c r="B44" s="26" t="s">
        <v>85</v>
      </c>
      <c r="C44" s="216">
        <v>0</v>
      </c>
      <c r="D44" s="216">
        <v>0</v>
      </c>
      <c r="E44" s="216">
        <v>0</v>
      </c>
      <c r="F44" s="215">
        <f t="shared" si="2"/>
        <v>0</v>
      </c>
    </row>
    <row r="45" spans="1:6" hidden="1" x14ac:dyDescent="0.2">
      <c r="A45" s="26" t="s">
        <v>283</v>
      </c>
      <c r="B45" s="26" t="s">
        <v>85</v>
      </c>
      <c r="C45" s="216">
        <v>0</v>
      </c>
      <c r="D45" s="216">
        <v>0</v>
      </c>
      <c r="E45" s="216">
        <v>0</v>
      </c>
      <c r="F45" s="215">
        <f t="shared" si="2"/>
        <v>0</v>
      </c>
    </row>
    <row r="46" spans="1:6" hidden="1" x14ac:dyDescent="0.2">
      <c r="A46" s="26" t="s">
        <v>354</v>
      </c>
      <c r="B46" s="26" t="s">
        <v>85</v>
      </c>
      <c r="C46" s="216">
        <v>0</v>
      </c>
      <c r="D46" s="216">
        <v>0</v>
      </c>
      <c r="E46" s="216">
        <v>0</v>
      </c>
      <c r="F46" s="215">
        <f t="shared" si="2"/>
        <v>0</v>
      </c>
    </row>
    <row r="47" spans="1:6" hidden="1" x14ac:dyDescent="0.2">
      <c r="A47" s="26" t="s">
        <v>207</v>
      </c>
      <c r="B47" s="26" t="s">
        <v>85</v>
      </c>
      <c r="C47" s="216">
        <v>74760</v>
      </c>
      <c r="D47" s="216">
        <v>0</v>
      </c>
      <c r="E47" s="216">
        <v>6120</v>
      </c>
      <c r="F47" s="215">
        <f t="shared" si="2"/>
        <v>68640</v>
      </c>
    </row>
    <row r="48" spans="1:6" hidden="1" x14ac:dyDescent="0.2">
      <c r="A48" s="26" t="s">
        <v>249</v>
      </c>
      <c r="B48" s="26" t="s">
        <v>85</v>
      </c>
      <c r="C48" s="216">
        <v>38400</v>
      </c>
      <c r="D48" s="216">
        <v>0</v>
      </c>
      <c r="E48" s="216">
        <v>2010</v>
      </c>
      <c r="F48" s="215">
        <f t="shared" ref="F48:F72" si="3">C48+D48-E48</f>
        <v>36390</v>
      </c>
    </row>
    <row r="49" spans="1:6" hidden="1" x14ac:dyDescent="0.2">
      <c r="A49" s="26" t="s">
        <v>238</v>
      </c>
      <c r="B49" s="26" t="s">
        <v>85</v>
      </c>
      <c r="C49" s="216">
        <v>0</v>
      </c>
      <c r="D49" s="216">
        <v>120</v>
      </c>
      <c r="E49" s="216">
        <v>0</v>
      </c>
      <c r="F49" s="215">
        <f t="shared" si="3"/>
        <v>120</v>
      </c>
    </row>
    <row r="50" spans="1:6" hidden="1" x14ac:dyDescent="0.2">
      <c r="A50" s="26" t="s">
        <v>271</v>
      </c>
      <c r="B50" s="26" t="s">
        <v>85</v>
      </c>
      <c r="C50" s="216">
        <v>25</v>
      </c>
      <c r="D50" s="216">
        <v>0</v>
      </c>
      <c r="E50" s="216">
        <v>0</v>
      </c>
      <c r="F50" s="215">
        <f t="shared" si="3"/>
        <v>25</v>
      </c>
    </row>
    <row r="51" spans="1:6" hidden="1" x14ac:dyDescent="0.2">
      <c r="A51" s="26" t="s">
        <v>273</v>
      </c>
      <c r="B51" s="26" t="s">
        <v>85</v>
      </c>
      <c r="C51" s="216">
        <v>350</v>
      </c>
      <c r="D51" s="216">
        <v>0</v>
      </c>
      <c r="E51" s="216">
        <v>0</v>
      </c>
      <c r="F51" s="215">
        <f t="shared" si="3"/>
        <v>350</v>
      </c>
    </row>
    <row r="52" spans="1:6" hidden="1" x14ac:dyDescent="0.2">
      <c r="A52" s="26" t="s">
        <v>239</v>
      </c>
      <c r="B52" s="26" t="s">
        <v>85</v>
      </c>
      <c r="C52" s="216">
        <v>0</v>
      </c>
      <c r="D52" s="216">
        <v>0</v>
      </c>
      <c r="E52" s="216">
        <v>0</v>
      </c>
      <c r="F52" s="215">
        <f t="shared" si="3"/>
        <v>0</v>
      </c>
    </row>
    <row r="53" spans="1:6" hidden="1" x14ac:dyDescent="0.2">
      <c r="A53" s="26" t="s">
        <v>264</v>
      </c>
      <c r="B53" s="26" t="s">
        <v>85</v>
      </c>
      <c r="C53" s="216">
        <v>0</v>
      </c>
      <c r="D53" s="216">
        <v>0</v>
      </c>
      <c r="E53" s="216">
        <v>0</v>
      </c>
      <c r="F53" s="215">
        <f t="shared" si="3"/>
        <v>0</v>
      </c>
    </row>
    <row r="54" spans="1:6" hidden="1" x14ac:dyDescent="0.2">
      <c r="A54" s="26" t="s">
        <v>231</v>
      </c>
      <c r="B54" s="26" t="s">
        <v>85</v>
      </c>
      <c r="C54" s="216">
        <v>175</v>
      </c>
      <c r="D54" s="216">
        <v>0</v>
      </c>
      <c r="E54" s="216">
        <v>50</v>
      </c>
      <c r="F54" s="215">
        <f t="shared" si="3"/>
        <v>125</v>
      </c>
    </row>
    <row r="55" spans="1:6" hidden="1" x14ac:dyDescent="0.2">
      <c r="A55" s="26" t="s">
        <v>222</v>
      </c>
      <c r="B55" s="26" t="s">
        <v>85</v>
      </c>
      <c r="C55" s="216">
        <v>925</v>
      </c>
      <c r="D55" s="216">
        <v>1000</v>
      </c>
      <c r="E55" s="216">
        <v>0</v>
      </c>
      <c r="F55" s="215">
        <f t="shared" si="3"/>
        <v>1925</v>
      </c>
    </row>
    <row r="56" spans="1:6" hidden="1" x14ac:dyDescent="0.2">
      <c r="A56" s="26" t="s">
        <v>208</v>
      </c>
      <c r="B56" s="26" t="s">
        <v>85</v>
      </c>
      <c r="C56" s="216">
        <v>725</v>
      </c>
      <c r="D56" s="216">
        <v>0</v>
      </c>
      <c r="E56" s="216">
        <v>50</v>
      </c>
      <c r="F56" s="215">
        <f t="shared" si="3"/>
        <v>675</v>
      </c>
    </row>
    <row r="57" spans="1:6" hidden="1" x14ac:dyDescent="0.2">
      <c r="A57" s="26" t="s">
        <v>265</v>
      </c>
      <c r="B57" s="26" t="s">
        <v>85</v>
      </c>
      <c r="C57" s="216">
        <v>0</v>
      </c>
      <c r="D57" s="216">
        <v>0</v>
      </c>
      <c r="E57" s="216">
        <v>0</v>
      </c>
      <c r="F57" s="215">
        <f t="shared" si="3"/>
        <v>0</v>
      </c>
    </row>
    <row r="58" spans="1:6" hidden="1" x14ac:dyDescent="0.2">
      <c r="A58" s="26" t="s">
        <v>215</v>
      </c>
      <c r="B58" s="26" t="s">
        <v>85</v>
      </c>
      <c r="C58" s="216">
        <v>0</v>
      </c>
      <c r="D58" s="216">
        <v>500</v>
      </c>
      <c r="E58" s="216">
        <v>500</v>
      </c>
      <c r="F58" s="215">
        <f t="shared" si="3"/>
        <v>0</v>
      </c>
    </row>
    <row r="59" spans="1:6" hidden="1" x14ac:dyDescent="0.2">
      <c r="A59" s="26" t="s">
        <v>475</v>
      </c>
      <c r="B59" s="26" t="s">
        <v>85</v>
      </c>
      <c r="C59" s="216">
        <v>0</v>
      </c>
      <c r="D59" s="216">
        <v>0</v>
      </c>
      <c r="E59" s="216">
        <v>0</v>
      </c>
      <c r="F59" s="215">
        <f t="shared" si="3"/>
        <v>0</v>
      </c>
    </row>
    <row r="60" spans="1:6" hidden="1" x14ac:dyDescent="0.2">
      <c r="A60" s="26" t="s">
        <v>206</v>
      </c>
      <c r="B60" s="26" t="s">
        <v>85</v>
      </c>
      <c r="C60" s="216">
        <v>0</v>
      </c>
      <c r="D60" s="216">
        <v>0</v>
      </c>
      <c r="E60" s="216">
        <v>0</v>
      </c>
      <c r="F60" s="215">
        <f t="shared" si="3"/>
        <v>0</v>
      </c>
    </row>
    <row r="61" spans="1:6" hidden="1" x14ac:dyDescent="0.2">
      <c r="A61" s="26" t="s">
        <v>417</v>
      </c>
      <c r="B61" s="26" t="s">
        <v>85</v>
      </c>
      <c r="C61" s="216">
        <v>34645</v>
      </c>
      <c r="D61" s="216">
        <v>0</v>
      </c>
      <c r="E61" s="216">
        <v>615</v>
      </c>
      <c r="F61" s="215">
        <f t="shared" si="3"/>
        <v>34030</v>
      </c>
    </row>
    <row r="62" spans="1:6" hidden="1" x14ac:dyDescent="0.2">
      <c r="A62" s="26" t="s">
        <v>225</v>
      </c>
      <c r="B62" s="26" t="s">
        <v>85</v>
      </c>
      <c r="C62" s="216">
        <v>30750</v>
      </c>
      <c r="D62" s="216">
        <v>0</v>
      </c>
      <c r="E62" s="216">
        <v>1025</v>
      </c>
      <c r="F62" s="215">
        <f t="shared" si="3"/>
        <v>29725</v>
      </c>
    </row>
    <row r="63" spans="1:6" hidden="1" x14ac:dyDescent="0.2">
      <c r="A63" s="26" t="s">
        <v>210</v>
      </c>
      <c r="B63" s="26" t="s">
        <v>85</v>
      </c>
      <c r="C63" s="216">
        <v>25</v>
      </c>
      <c r="D63" s="216">
        <v>25</v>
      </c>
      <c r="E63" s="216">
        <v>0</v>
      </c>
      <c r="F63" s="215">
        <f t="shared" si="3"/>
        <v>50</v>
      </c>
    </row>
    <row r="64" spans="1:6" hidden="1" x14ac:dyDescent="0.2">
      <c r="A64" s="26" t="s">
        <v>274</v>
      </c>
      <c r="B64" s="26" t="s">
        <v>85</v>
      </c>
      <c r="C64" s="216">
        <v>0</v>
      </c>
      <c r="D64" s="216">
        <v>10</v>
      </c>
      <c r="E64" s="216">
        <v>0</v>
      </c>
      <c r="F64" s="215">
        <f t="shared" si="3"/>
        <v>10</v>
      </c>
    </row>
    <row r="65" spans="1:6" hidden="1" x14ac:dyDescent="0.2">
      <c r="A65" s="26" t="s">
        <v>1</v>
      </c>
      <c r="B65" s="26" t="s">
        <v>85</v>
      </c>
      <c r="C65" s="216">
        <v>41550</v>
      </c>
      <c r="D65" s="216">
        <v>36000</v>
      </c>
      <c r="E65" s="216">
        <v>9250</v>
      </c>
      <c r="F65" s="215">
        <f t="shared" si="3"/>
        <v>68300</v>
      </c>
    </row>
    <row r="66" spans="1:6" hidden="1" x14ac:dyDescent="0.2">
      <c r="A66" s="26" t="s">
        <v>205</v>
      </c>
      <c r="B66" s="26" t="s">
        <v>85</v>
      </c>
      <c r="C66" s="216">
        <v>0</v>
      </c>
      <c r="D66" s="216">
        <v>0</v>
      </c>
      <c r="E66" s="216">
        <v>0</v>
      </c>
      <c r="F66" s="215">
        <f t="shared" si="3"/>
        <v>0</v>
      </c>
    </row>
    <row r="67" spans="1:6" hidden="1" x14ac:dyDescent="0.2">
      <c r="A67" s="26" t="s">
        <v>255</v>
      </c>
      <c r="B67" s="26" t="s">
        <v>85</v>
      </c>
      <c r="C67" s="216">
        <v>280</v>
      </c>
      <c r="D67" s="216">
        <v>0</v>
      </c>
      <c r="E67" s="216">
        <v>0</v>
      </c>
      <c r="F67" s="215">
        <f t="shared" si="3"/>
        <v>280</v>
      </c>
    </row>
    <row r="68" spans="1:6" hidden="1" x14ac:dyDescent="0.2">
      <c r="A68" s="26" t="s">
        <v>172</v>
      </c>
      <c r="B68" s="26" t="s">
        <v>85</v>
      </c>
      <c r="C68" s="216">
        <v>325</v>
      </c>
      <c r="D68" s="216">
        <v>175</v>
      </c>
      <c r="E68" s="216">
        <v>200</v>
      </c>
      <c r="F68" s="215">
        <f t="shared" si="3"/>
        <v>300</v>
      </c>
    </row>
    <row r="69" spans="1:6" hidden="1" x14ac:dyDescent="0.2">
      <c r="A69" s="26" t="s">
        <v>327</v>
      </c>
      <c r="B69" s="26" t="s">
        <v>85</v>
      </c>
      <c r="C69" s="216">
        <v>0</v>
      </c>
      <c r="D69" s="216">
        <v>0</v>
      </c>
      <c r="E69" s="216">
        <v>0</v>
      </c>
      <c r="F69" s="215">
        <f t="shared" si="3"/>
        <v>0</v>
      </c>
    </row>
    <row r="70" spans="1:6" hidden="1" x14ac:dyDescent="0.2">
      <c r="A70" s="26" t="s">
        <v>294</v>
      </c>
      <c r="B70" s="26" t="s">
        <v>85</v>
      </c>
      <c r="C70" s="216">
        <v>22925</v>
      </c>
      <c r="D70" s="216">
        <v>0</v>
      </c>
      <c r="E70" s="216">
        <v>0</v>
      </c>
      <c r="F70" s="215">
        <f t="shared" si="3"/>
        <v>22925</v>
      </c>
    </row>
    <row r="71" spans="1:6" hidden="1" x14ac:dyDescent="0.2">
      <c r="A71" s="26" t="s">
        <v>256</v>
      </c>
      <c r="B71" s="26" t="s">
        <v>85</v>
      </c>
      <c r="C71" s="216">
        <v>6625</v>
      </c>
      <c r="D71" s="216">
        <v>0</v>
      </c>
      <c r="E71" s="216">
        <v>200</v>
      </c>
      <c r="F71" s="215">
        <f t="shared" si="3"/>
        <v>6425</v>
      </c>
    </row>
    <row r="72" spans="1:6" hidden="1" x14ac:dyDescent="0.2">
      <c r="A72" s="26" t="s">
        <v>257</v>
      </c>
      <c r="B72" s="26" t="s">
        <v>85</v>
      </c>
      <c r="C72" s="216">
        <v>10000</v>
      </c>
      <c r="D72" s="216">
        <v>2000</v>
      </c>
      <c r="E72" s="216">
        <v>4700</v>
      </c>
      <c r="F72" s="215">
        <f t="shared" si="3"/>
        <v>7300</v>
      </c>
    </row>
    <row r="73" spans="1:6" hidden="1" x14ac:dyDescent="0.2">
      <c r="A73" s="26" t="s">
        <v>258</v>
      </c>
      <c r="B73" s="26" t="s">
        <v>85</v>
      </c>
      <c r="C73" s="216">
        <v>4980</v>
      </c>
      <c r="D73" s="216">
        <v>5000</v>
      </c>
      <c r="E73" s="216">
        <v>3000</v>
      </c>
      <c r="F73" s="215">
        <f>C73+D73-E73</f>
        <v>6980</v>
      </c>
    </row>
    <row r="74" spans="1:6" hidden="1" x14ac:dyDescent="0.2">
      <c r="A74" s="26" t="s">
        <v>259</v>
      </c>
      <c r="B74" s="26" t="s">
        <v>85</v>
      </c>
      <c r="C74" s="216">
        <v>200</v>
      </c>
      <c r="D74" s="216">
        <v>0</v>
      </c>
      <c r="E74" s="216">
        <v>200</v>
      </c>
      <c r="F74" s="215">
        <f t="shared" ref="F74:F116" si="4">C74+D74-E74</f>
        <v>0</v>
      </c>
    </row>
    <row r="75" spans="1:6" hidden="1" x14ac:dyDescent="0.2">
      <c r="A75" s="26" t="s">
        <v>260</v>
      </c>
      <c r="B75" s="26" t="s">
        <v>85</v>
      </c>
      <c r="C75" s="216">
        <v>1480</v>
      </c>
      <c r="D75" s="216">
        <v>0</v>
      </c>
      <c r="E75" s="216">
        <v>0</v>
      </c>
      <c r="F75" s="215">
        <f t="shared" si="4"/>
        <v>1480</v>
      </c>
    </row>
    <row r="76" spans="1:6" hidden="1" x14ac:dyDescent="0.2">
      <c r="A76" s="26" t="s">
        <v>297</v>
      </c>
      <c r="B76" s="26" t="s">
        <v>85</v>
      </c>
      <c r="C76" s="216">
        <v>17980</v>
      </c>
      <c r="D76" s="216">
        <v>0</v>
      </c>
      <c r="E76" s="216">
        <v>0</v>
      </c>
      <c r="F76" s="215">
        <f t="shared" si="4"/>
        <v>17980</v>
      </c>
    </row>
    <row r="77" spans="1:6" hidden="1" x14ac:dyDescent="0.2">
      <c r="A77" s="26" t="s">
        <v>261</v>
      </c>
      <c r="B77" s="26" t="s">
        <v>85</v>
      </c>
      <c r="C77" s="216">
        <v>1520</v>
      </c>
      <c r="D77" s="216">
        <v>8020</v>
      </c>
      <c r="E77" s="216">
        <v>40</v>
      </c>
      <c r="F77" s="215">
        <f t="shared" si="4"/>
        <v>9500</v>
      </c>
    </row>
    <row r="78" spans="1:6" hidden="1" x14ac:dyDescent="0.2">
      <c r="A78" s="26" t="s">
        <v>197</v>
      </c>
      <c r="B78" s="26" t="s">
        <v>85</v>
      </c>
      <c r="C78" s="216">
        <v>2820</v>
      </c>
      <c r="D78" s="216">
        <v>0</v>
      </c>
      <c r="E78" s="216">
        <v>40</v>
      </c>
      <c r="F78" s="215">
        <f t="shared" si="4"/>
        <v>2780</v>
      </c>
    </row>
    <row r="79" spans="1:6" hidden="1" x14ac:dyDescent="0.2">
      <c r="A79" s="26" t="s">
        <v>464</v>
      </c>
      <c r="B79" s="26" t="s">
        <v>85</v>
      </c>
      <c r="C79" s="216">
        <v>1180</v>
      </c>
      <c r="D79" s="216">
        <v>0</v>
      </c>
      <c r="E79" s="216">
        <v>0</v>
      </c>
      <c r="F79" s="215">
        <f t="shared" si="4"/>
        <v>1180</v>
      </c>
    </row>
    <row r="80" spans="1:6" hidden="1" x14ac:dyDescent="0.2">
      <c r="A80" s="26" t="s">
        <v>358</v>
      </c>
      <c r="B80" s="26" t="s">
        <v>85</v>
      </c>
      <c r="C80" s="216">
        <v>2000</v>
      </c>
      <c r="D80" s="216">
        <v>0</v>
      </c>
      <c r="E80" s="216">
        <v>0</v>
      </c>
      <c r="F80" s="215">
        <f t="shared" si="4"/>
        <v>2000</v>
      </c>
    </row>
    <row r="81" spans="1:6" hidden="1" x14ac:dyDescent="0.2">
      <c r="A81" s="26" t="s">
        <v>253</v>
      </c>
      <c r="B81" s="26" t="s">
        <v>85</v>
      </c>
      <c r="C81" s="216">
        <v>0</v>
      </c>
      <c r="D81" s="216">
        <v>0</v>
      </c>
      <c r="E81" s="216">
        <v>0</v>
      </c>
      <c r="F81" s="215">
        <f t="shared" si="4"/>
        <v>0</v>
      </c>
    </row>
    <row r="82" spans="1:6" hidden="1" x14ac:dyDescent="0.2">
      <c r="A82" s="26" t="s">
        <v>262</v>
      </c>
      <c r="B82" s="26" t="s">
        <v>85</v>
      </c>
      <c r="C82" s="216">
        <v>20</v>
      </c>
      <c r="D82" s="216">
        <v>0</v>
      </c>
      <c r="E82" s="216">
        <v>0</v>
      </c>
      <c r="F82" s="215">
        <f t="shared" si="4"/>
        <v>20</v>
      </c>
    </row>
    <row r="83" spans="1:6" hidden="1" x14ac:dyDescent="0.2">
      <c r="A83" s="26" t="s">
        <v>230</v>
      </c>
      <c r="B83" s="26" t="s">
        <v>85</v>
      </c>
      <c r="C83" s="216">
        <v>0</v>
      </c>
      <c r="D83" s="216">
        <v>2000</v>
      </c>
      <c r="E83" s="216">
        <v>525</v>
      </c>
      <c r="F83" s="215">
        <f t="shared" si="4"/>
        <v>1475</v>
      </c>
    </row>
    <row r="84" spans="1:6" hidden="1" x14ac:dyDescent="0.2">
      <c r="A84" s="26" t="s">
        <v>337</v>
      </c>
      <c r="B84" s="26" t="s">
        <v>85</v>
      </c>
      <c r="C84" s="216">
        <v>0</v>
      </c>
      <c r="D84" s="216">
        <v>0</v>
      </c>
      <c r="E84" s="216">
        <v>0</v>
      </c>
      <c r="F84" s="215">
        <f t="shared" si="4"/>
        <v>0</v>
      </c>
    </row>
    <row r="85" spans="1:6" hidden="1" x14ac:dyDescent="0.2">
      <c r="A85" s="26" t="s">
        <v>433</v>
      </c>
      <c r="B85" s="26" t="s">
        <v>85</v>
      </c>
      <c r="C85" s="216"/>
      <c r="D85" s="216">
        <v>0</v>
      </c>
      <c r="E85" s="216">
        <v>0</v>
      </c>
      <c r="F85" s="215">
        <f t="shared" si="4"/>
        <v>0</v>
      </c>
    </row>
    <row r="86" spans="1:6" hidden="1" x14ac:dyDescent="0.2">
      <c r="A86" s="26" t="s">
        <v>196</v>
      </c>
      <c r="B86" s="26" t="s">
        <v>85</v>
      </c>
      <c r="C86" s="216">
        <v>780</v>
      </c>
      <c r="D86" s="216">
        <v>0</v>
      </c>
      <c r="E86" s="216">
        <v>500</v>
      </c>
      <c r="F86" s="215">
        <f t="shared" si="4"/>
        <v>280</v>
      </c>
    </row>
    <row r="87" spans="1:6" hidden="1" x14ac:dyDescent="0.2">
      <c r="A87" s="26" t="s">
        <v>195</v>
      </c>
      <c r="B87" s="26" t="s">
        <v>85</v>
      </c>
      <c r="C87" s="216">
        <v>0</v>
      </c>
      <c r="D87" s="216">
        <v>0</v>
      </c>
      <c r="E87" s="216">
        <v>0</v>
      </c>
      <c r="F87" s="215">
        <f t="shared" si="4"/>
        <v>0</v>
      </c>
    </row>
    <row r="88" spans="1:6" hidden="1" x14ac:dyDescent="0.2">
      <c r="A88" s="26" t="s">
        <v>391</v>
      </c>
      <c r="B88" s="26" t="s">
        <v>85</v>
      </c>
      <c r="C88" s="216">
        <v>0</v>
      </c>
      <c r="D88" s="216">
        <v>0</v>
      </c>
      <c r="E88" s="216">
        <v>0</v>
      </c>
      <c r="F88" s="215">
        <f t="shared" si="4"/>
        <v>0</v>
      </c>
    </row>
    <row r="89" spans="1:6" hidden="1" x14ac:dyDescent="0.2">
      <c r="A89" s="26" t="s">
        <v>115</v>
      </c>
      <c r="B89" s="26" t="s">
        <v>85</v>
      </c>
      <c r="C89" s="216">
        <v>15780</v>
      </c>
      <c r="D89" s="216">
        <v>0</v>
      </c>
      <c r="E89" s="216">
        <v>940</v>
      </c>
      <c r="F89" s="215">
        <f t="shared" si="4"/>
        <v>14840</v>
      </c>
    </row>
    <row r="90" spans="1:6" hidden="1" x14ac:dyDescent="0.2">
      <c r="A90" s="26" t="s">
        <v>428</v>
      </c>
      <c r="B90" s="26" t="s">
        <v>85</v>
      </c>
      <c r="C90" s="216">
        <v>1000</v>
      </c>
      <c r="D90" s="216">
        <v>2000</v>
      </c>
      <c r="E90" s="216">
        <v>160</v>
      </c>
      <c r="F90" s="215">
        <f t="shared" si="4"/>
        <v>2840</v>
      </c>
    </row>
    <row r="91" spans="1:6" hidden="1" x14ac:dyDescent="0.2">
      <c r="A91" s="26" t="s">
        <v>338</v>
      </c>
      <c r="B91" s="26" t="s">
        <v>85</v>
      </c>
      <c r="C91" s="216">
        <v>27240</v>
      </c>
      <c r="D91" s="216">
        <v>0</v>
      </c>
      <c r="E91" s="216">
        <v>80</v>
      </c>
      <c r="F91" s="215">
        <f t="shared" si="4"/>
        <v>27160</v>
      </c>
    </row>
    <row r="92" spans="1:6" hidden="1" x14ac:dyDescent="0.2">
      <c r="A92" s="26" t="s">
        <v>279</v>
      </c>
      <c r="B92" s="26" t="s">
        <v>85</v>
      </c>
      <c r="C92" s="216">
        <v>140</v>
      </c>
      <c r="D92" s="216">
        <v>0</v>
      </c>
      <c r="E92" s="216">
        <v>0</v>
      </c>
      <c r="F92" s="215">
        <f t="shared" si="4"/>
        <v>140</v>
      </c>
    </row>
    <row r="93" spans="1:6" hidden="1" x14ac:dyDescent="0.2">
      <c r="A93" s="26" t="s">
        <v>213</v>
      </c>
      <c r="B93" s="26" t="s">
        <v>85</v>
      </c>
      <c r="C93" s="216">
        <v>0</v>
      </c>
      <c r="D93" s="216">
        <v>1000</v>
      </c>
      <c r="E93" s="216">
        <v>1000</v>
      </c>
      <c r="F93" s="215">
        <f t="shared" si="4"/>
        <v>0</v>
      </c>
    </row>
    <row r="94" spans="1:6" hidden="1" x14ac:dyDescent="0.2">
      <c r="A94" s="26" t="s">
        <v>526</v>
      </c>
      <c r="B94" s="26" t="s">
        <v>85</v>
      </c>
      <c r="C94" s="216">
        <v>0</v>
      </c>
      <c r="D94" s="216">
        <v>20</v>
      </c>
      <c r="E94" s="216">
        <v>0</v>
      </c>
      <c r="F94" s="215">
        <f t="shared" si="4"/>
        <v>20</v>
      </c>
    </row>
    <row r="95" spans="1:6" hidden="1" x14ac:dyDescent="0.2">
      <c r="A95" s="26" t="s">
        <v>385</v>
      </c>
      <c r="B95" s="26" t="s">
        <v>85</v>
      </c>
      <c r="C95" s="216">
        <v>0</v>
      </c>
      <c r="D95" s="216">
        <v>0</v>
      </c>
      <c r="E95" s="216">
        <v>0</v>
      </c>
      <c r="F95" s="215">
        <f t="shared" si="4"/>
        <v>0</v>
      </c>
    </row>
    <row r="96" spans="1:6" hidden="1" x14ac:dyDescent="0.2">
      <c r="A96" s="26" t="s">
        <v>459</v>
      </c>
      <c r="B96" s="26" t="s">
        <v>85</v>
      </c>
      <c r="C96" s="216">
        <v>0</v>
      </c>
      <c r="D96" s="216">
        <v>0</v>
      </c>
      <c r="E96" s="216">
        <v>0</v>
      </c>
      <c r="F96" s="215">
        <f t="shared" si="4"/>
        <v>0</v>
      </c>
    </row>
    <row r="97" spans="1:6" hidden="1" x14ac:dyDescent="0.2">
      <c r="A97" s="26" t="s">
        <v>460</v>
      </c>
      <c r="B97" s="26" t="s">
        <v>85</v>
      </c>
      <c r="C97" s="216">
        <v>0</v>
      </c>
      <c r="D97" s="216">
        <v>0</v>
      </c>
      <c r="E97" s="216">
        <v>0</v>
      </c>
      <c r="F97" s="215">
        <f t="shared" si="4"/>
        <v>0</v>
      </c>
    </row>
    <row r="98" spans="1:6" hidden="1" x14ac:dyDescent="0.2">
      <c r="A98" s="26" t="s">
        <v>236</v>
      </c>
      <c r="B98" s="26" t="s">
        <v>85</v>
      </c>
      <c r="C98" s="216">
        <v>10500</v>
      </c>
      <c r="D98" s="216">
        <v>0</v>
      </c>
      <c r="E98" s="216">
        <v>8500</v>
      </c>
      <c r="F98" s="215">
        <f t="shared" si="4"/>
        <v>2000</v>
      </c>
    </row>
    <row r="99" spans="1:6" hidden="1" x14ac:dyDescent="0.2">
      <c r="A99" s="26" t="s">
        <v>376</v>
      </c>
      <c r="B99" s="26" t="s">
        <v>85</v>
      </c>
      <c r="C99" s="216">
        <v>0</v>
      </c>
      <c r="D99" s="216">
        <v>0</v>
      </c>
      <c r="E99" s="216">
        <v>0</v>
      </c>
      <c r="F99" s="215">
        <f t="shared" si="4"/>
        <v>0</v>
      </c>
    </row>
    <row r="100" spans="1:6" hidden="1" x14ac:dyDescent="0.2">
      <c r="A100" s="26" t="s">
        <v>254</v>
      </c>
      <c r="B100" s="26" t="s">
        <v>85</v>
      </c>
      <c r="C100" s="216">
        <v>0</v>
      </c>
      <c r="D100" s="216">
        <v>300</v>
      </c>
      <c r="E100" s="216">
        <v>0</v>
      </c>
      <c r="F100" s="215">
        <f t="shared" si="4"/>
        <v>300</v>
      </c>
    </row>
    <row r="101" spans="1:6" hidden="1" x14ac:dyDescent="0.2">
      <c r="A101" s="26" t="s">
        <v>390</v>
      </c>
      <c r="B101" s="26" t="s">
        <v>85</v>
      </c>
      <c r="C101" s="216">
        <v>0</v>
      </c>
      <c r="D101" s="216">
        <v>0</v>
      </c>
      <c r="E101" s="216">
        <v>0</v>
      </c>
      <c r="F101" s="215">
        <f t="shared" si="4"/>
        <v>0</v>
      </c>
    </row>
    <row r="102" spans="1:6" hidden="1" x14ac:dyDescent="0.2">
      <c r="A102" s="26" t="s">
        <v>194</v>
      </c>
      <c r="B102" s="26" t="s">
        <v>85</v>
      </c>
      <c r="C102" s="216">
        <v>200</v>
      </c>
      <c r="D102" s="216">
        <v>0</v>
      </c>
      <c r="E102" s="216">
        <v>0</v>
      </c>
      <c r="F102" s="215">
        <f t="shared" si="4"/>
        <v>200</v>
      </c>
    </row>
    <row r="103" spans="1:6" hidden="1" x14ac:dyDescent="0.2">
      <c r="A103" s="26" t="s">
        <v>221</v>
      </c>
      <c r="B103" s="26" t="s">
        <v>85</v>
      </c>
      <c r="C103" s="216">
        <v>450</v>
      </c>
      <c r="D103" s="216">
        <v>0</v>
      </c>
      <c r="E103" s="216">
        <v>50</v>
      </c>
      <c r="F103" s="215">
        <f t="shared" si="4"/>
        <v>400</v>
      </c>
    </row>
    <row r="104" spans="1:6" hidden="1" x14ac:dyDescent="0.2">
      <c r="A104" s="26" t="s">
        <v>350</v>
      </c>
      <c r="B104" s="26" t="s">
        <v>85</v>
      </c>
      <c r="C104" s="216">
        <v>650</v>
      </c>
      <c r="D104" s="216">
        <v>0</v>
      </c>
      <c r="E104" s="216">
        <v>0</v>
      </c>
      <c r="F104" s="215">
        <f t="shared" si="4"/>
        <v>650</v>
      </c>
    </row>
    <row r="105" spans="1:6" hidden="1" x14ac:dyDescent="0.2">
      <c r="A105" s="26" t="s">
        <v>163</v>
      </c>
      <c r="B105" s="26" t="s">
        <v>85</v>
      </c>
      <c r="C105" s="216">
        <v>0</v>
      </c>
      <c r="D105" s="216">
        <v>0</v>
      </c>
      <c r="E105" s="216">
        <v>0</v>
      </c>
      <c r="F105" s="215">
        <f t="shared" si="4"/>
        <v>0</v>
      </c>
    </row>
    <row r="106" spans="1:6" hidden="1" x14ac:dyDescent="0.2">
      <c r="A106" s="26" t="s">
        <v>372</v>
      </c>
      <c r="B106" s="26" t="s">
        <v>85</v>
      </c>
      <c r="C106" s="216">
        <v>0</v>
      </c>
      <c r="D106" s="216">
        <v>0</v>
      </c>
      <c r="E106" s="216">
        <v>0</v>
      </c>
      <c r="F106" s="215">
        <f t="shared" si="4"/>
        <v>0</v>
      </c>
    </row>
    <row r="107" spans="1:6" hidden="1" x14ac:dyDescent="0.2">
      <c r="A107" s="26" t="s">
        <v>224</v>
      </c>
      <c r="B107" s="26" t="s">
        <v>85</v>
      </c>
      <c r="C107" s="216">
        <v>25000</v>
      </c>
      <c r="D107" s="216">
        <v>0</v>
      </c>
      <c r="E107" s="216">
        <v>0</v>
      </c>
      <c r="F107" s="215">
        <f t="shared" si="4"/>
        <v>25000</v>
      </c>
    </row>
    <row r="108" spans="1:6" hidden="1" x14ac:dyDescent="0.2">
      <c r="A108" s="26" t="s">
        <v>209</v>
      </c>
      <c r="B108" s="26" t="s">
        <v>85</v>
      </c>
      <c r="C108" s="216">
        <v>0</v>
      </c>
      <c r="D108" s="216">
        <v>20</v>
      </c>
      <c r="E108" s="216">
        <v>0</v>
      </c>
      <c r="F108" s="215">
        <f t="shared" si="4"/>
        <v>20</v>
      </c>
    </row>
    <row r="109" spans="1:6" hidden="1" x14ac:dyDescent="0.2">
      <c r="A109" s="26" t="s">
        <v>248</v>
      </c>
      <c r="B109" s="26" t="s">
        <v>85</v>
      </c>
      <c r="C109" s="216">
        <v>30</v>
      </c>
      <c r="D109" s="216">
        <v>0</v>
      </c>
      <c r="E109" s="216">
        <v>0</v>
      </c>
      <c r="F109" s="215">
        <f t="shared" si="4"/>
        <v>30</v>
      </c>
    </row>
    <row r="110" spans="1:6" hidden="1" x14ac:dyDescent="0.2">
      <c r="A110" s="26" t="s">
        <v>204</v>
      </c>
      <c r="B110" s="26" t="s">
        <v>85</v>
      </c>
      <c r="C110" s="216">
        <v>925.14</v>
      </c>
      <c r="D110" s="216">
        <v>0</v>
      </c>
      <c r="E110" s="216">
        <v>18.14</v>
      </c>
      <c r="F110" s="215">
        <f t="shared" si="4"/>
        <v>907</v>
      </c>
    </row>
    <row r="111" spans="1:6" hidden="1" x14ac:dyDescent="0.2">
      <c r="A111" s="26" t="s">
        <v>367</v>
      </c>
      <c r="B111" s="26" t="s">
        <v>85</v>
      </c>
      <c r="C111" s="216">
        <v>0</v>
      </c>
      <c r="D111" s="216">
        <v>0</v>
      </c>
      <c r="E111" s="216">
        <v>0</v>
      </c>
      <c r="F111" s="215">
        <f t="shared" si="4"/>
        <v>0</v>
      </c>
    </row>
    <row r="112" spans="1:6" hidden="1" x14ac:dyDescent="0.2">
      <c r="A112" s="26" t="s">
        <v>373</v>
      </c>
      <c r="B112" s="26" t="s">
        <v>85</v>
      </c>
      <c r="C112" s="216">
        <v>52750</v>
      </c>
      <c r="D112" s="216">
        <v>0</v>
      </c>
      <c r="E112" s="216">
        <v>4250</v>
      </c>
      <c r="F112" s="215">
        <f t="shared" si="4"/>
        <v>48500</v>
      </c>
    </row>
    <row r="113" spans="1:6" hidden="1" x14ac:dyDescent="0.2">
      <c r="A113" s="26" t="s">
        <v>212</v>
      </c>
      <c r="B113" s="26" t="s">
        <v>85</v>
      </c>
      <c r="C113" s="216">
        <v>0</v>
      </c>
      <c r="D113" s="216">
        <v>0</v>
      </c>
      <c r="E113" s="216">
        <v>0</v>
      </c>
      <c r="F113" s="215">
        <f t="shared" si="4"/>
        <v>0</v>
      </c>
    </row>
    <row r="114" spans="1:6" hidden="1" x14ac:dyDescent="0.2">
      <c r="A114" s="26" t="s">
        <v>198</v>
      </c>
      <c r="B114" s="26" t="s">
        <v>85</v>
      </c>
      <c r="C114" s="216">
        <v>50</v>
      </c>
      <c r="D114" s="216">
        <v>50</v>
      </c>
      <c r="E114" s="216">
        <v>100</v>
      </c>
      <c r="F114" s="215">
        <f t="shared" si="4"/>
        <v>0</v>
      </c>
    </row>
    <row r="115" spans="1:6" hidden="1" x14ac:dyDescent="0.2">
      <c r="A115" s="26" t="s">
        <v>232</v>
      </c>
      <c r="B115" s="26" t="s">
        <v>85</v>
      </c>
      <c r="C115" s="216">
        <v>280</v>
      </c>
      <c r="D115" s="216">
        <v>0</v>
      </c>
      <c r="E115" s="216">
        <v>0</v>
      </c>
      <c r="F115" s="215">
        <f t="shared" si="4"/>
        <v>280</v>
      </c>
    </row>
    <row r="116" spans="1:6" hidden="1" x14ac:dyDescent="0.2">
      <c r="A116" s="26" t="s">
        <v>237</v>
      </c>
      <c r="B116" s="26" t="s">
        <v>85</v>
      </c>
      <c r="C116" s="216">
        <v>0</v>
      </c>
      <c r="D116" s="216">
        <v>0</v>
      </c>
      <c r="E116" s="216">
        <v>0</v>
      </c>
      <c r="F116" s="215">
        <f t="shared" si="4"/>
        <v>0</v>
      </c>
    </row>
  </sheetData>
  <autoFilter ref="A1:A116">
    <filterColumn colId="0">
      <filters>
        <filter val="Fructose C"/>
        <filter val="Fructose C (ADM)"/>
        <filter val="Fructose Syrup"/>
      </filters>
    </filterColumn>
  </autoFilter>
  <mergeCells count="2">
    <mergeCell ref="A1:F1"/>
    <mergeCell ref="A2:F2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25" sqref="E25"/>
    </sheetView>
  </sheetViews>
  <sheetFormatPr defaultRowHeight="12.75" x14ac:dyDescent="0.2"/>
  <cols>
    <col min="1" max="1" width="48.5703125" customWidth="1"/>
    <col min="2" max="2" width="8.7109375" customWidth="1"/>
    <col min="3" max="3" width="12.5703125" style="66" customWidth="1"/>
    <col min="4" max="4" width="11" style="66" customWidth="1"/>
    <col min="5" max="5" width="12.140625" style="66" customWidth="1"/>
    <col min="6" max="6" width="11.42578125" style="66" customWidth="1"/>
  </cols>
  <sheetData>
    <row r="1" spans="1:7" ht="20.25" x14ac:dyDescent="0.2">
      <c r="A1" s="496" t="s">
        <v>530</v>
      </c>
      <c r="B1" s="496"/>
      <c r="C1" s="496"/>
      <c r="D1" s="496"/>
      <c r="E1" s="496"/>
      <c r="F1" s="496"/>
    </row>
    <row r="2" spans="1:7" ht="21" thickBot="1" x14ac:dyDescent="0.25">
      <c r="A2" s="497" t="s">
        <v>165</v>
      </c>
      <c r="B2" s="497"/>
      <c r="C2" s="497"/>
      <c r="D2" s="497"/>
      <c r="E2" s="497"/>
      <c r="F2" s="497"/>
    </row>
    <row r="3" spans="1:7" ht="13.5" thickTop="1" x14ac:dyDescent="0.2">
      <c r="A3" s="6" t="s">
        <v>0</v>
      </c>
      <c r="B3" s="63"/>
      <c r="C3" s="1" t="s">
        <v>7</v>
      </c>
      <c r="D3" s="1" t="s">
        <v>8</v>
      </c>
      <c r="E3" s="1" t="s">
        <v>9</v>
      </c>
      <c r="F3" s="1" t="s">
        <v>10</v>
      </c>
    </row>
    <row r="4" spans="1:7" x14ac:dyDescent="0.2">
      <c r="A4" s="26" t="s">
        <v>127</v>
      </c>
      <c r="B4" s="26" t="s">
        <v>85</v>
      </c>
      <c r="C4" s="68">
        <v>0</v>
      </c>
      <c r="D4" s="65">
        <v>0</v>
      </c>
      <c r="E4" s="67">
        <v>0</v>
      </c>
      <c r="F4" s="67">
        <f t="shared" ref="F4:F20" si="0">C4+D4-E4</f>
        <v>0</v>
      </c>
    </row>
    <row r="5" spans="1:7" x14ac:dyDescent="0.2">
      <c r="A5" s="26" t="s">
        <v>263</v>
      </c>
      <c r="B5" s="26" t="s">
        <v>85</v>
      </c>
      <c r="C5" s="68">
        <v>0</v>
      </c>
      <c r="D5" s="65">
        <v>0</v>
      </c>
      <c r="E5" s="67">
        <v>0</v>
      </c>
      <c r="F5" s="67">
        <f t="shared" si="0"/>
        <v>0</v>
      </c>
    </row>
    <row r="6" spans="1:7" x14ac:dyDescent="0.2">
      <c r="A6" s="26" t="s">
        <v>332</v>
      </c>
      <c r="B6" s="26" t="s">
        <v>85</v>
      </c>
      <c r="C6" s="68">
        <v>0</v>
      </c>
      <c r="D6" s="65">
        <v>0</v>
      </c>
      <c r="E6" s="67">
        <v>0</v>
      </c>
      <c r="F6" s="67">
        <v>0</v>
      </c>
    </row>
    <row r="7" spans="1:7" x14ac:dyDescent="0.2">
      <c r="A7" s="26" t="s">
        <v>128</v>
      </c>
      <c r="B7" s="26" t="s">
        <v>85</v>
      </c>
      <c r="C7" s="68">
        <v>0</v>
      </c>
      <c r="D7" s="65">
        <v>0</v>
      </c>
      <c r="E7" s="67">
        <v>0</v>
      </c>
      <c r="F7" s="67">
        <f t="shared" si="0"/>
        <v>0</v>
      </c>
    </row>
    <row r="8" spans="1:7" x14ac:dyDescent="0.2">
      <c r="A8" s="26" t="s">
        <v>402</v>
      </c>
      <c r="B8" s="26" t="s">
        <v>85</v>
      </c>
      <c r="C8" s="68">
        <v>0</v>
      </c>
      <c r="D8" s="65">
        <v>0</v>
      </c>
      <c r="E8" s="67">
        <v>0</v>
      </c>
      <c r="F8" s="67">
        <f t="shared" si="0"/>
        <v>0</v>
      </c>
    </row>
    <row r="9" spans="1:7" x14ac:dyDescent="0.2">
      <c r="A9" s="26" t="s">
        <v>299</v>
      </c>
      <c r="B9" s="26" t="s">
        <v>85</v>
      </c>
      <c r="C9" s="68">
        <v>38395</v>
      </c>
      <c r="D9" s="65">
        <v>10600</v>
      </c>
      <c r="E9" s="67">
        <v>25</v>
      </c>
      <c r="F9" s="67">
        <f t="shared" si="0"/>
        <v>48970</v>
      </c>
    </row>
    <row r="10" spans="1:7" x14ac:dyDescent="0.2">
      <c r="A10" s="26" t="s">
        <v>344</v>
      </c>
      <c r="B10" s="26" t="s">
        <v>85</v>
      </c>
      <c r="C10" s="68">
        <v>0</v>
      </c>
      <c r="D10" s="65">
        <v>0</v>
      </c>
      <c r="E10" s="67">
        <v>0</v>
      </c>
      <c r="F10" s="67">
        <f t="shared" si="0"/>
        <v>0</v>
      </c>
    </row>
    <row r="11" spans="1:7" x14ac:dyDescent="0.2">
      <c r="A11" s="26" t="s">
        <v>529</v>
      </c>
      <c r="B11" s="26" t="s">
        <v>85</v>
      </c>
      <c r="C11" s="68">
        <v>0</v>
      </c>
      <c r="D11" s="65">
        <v>10000</v>
      </c>
      <c r="E11" s="67">
        <v>1000</v>
      </c>
      <c r="F11" s="67">
        <f t="shared" si="0"/>
        <v>9000</v>
      </c>
    </row>
    <row r="12" spans="1:7" x14ac:dyDescent="0.2">
      <c r="A12" s="26" t="s">
        <v>220</v>
      </c>
      <c r="B12" s="9" t="s">
        <v>85</v>
      </c>
      <c r="C12" s="68">
        <v>9880</v>
      </c>
      <c r="D12" s="65">
        <v>0</v>
      </c>
      <c r="E12" s="67">
        <v>3500</v>
      </c>
      <c r="F12" s="67">
        <f t="shared" si="0"/>
        <v>6380</v>
      </c>
    </row>
    <row r="13" spans="1:7" x14ac:dyDescent="0.2">
      <c r="A13" s="323" t="s">
        <v>517</v>
      </c>
      <c r="B13" s="324" t="s">
        <v>85</v>
      </c>
      <c r="C13" s="325">
        <v>0</v>
      </c>
      <c r="D13" s="65">
        <v>1000</v>
      </c>
      <c r="E13" s="326">
        <v>1000</v>
      </c>
      <c r="F13" s="326">
        <f t="shared" si="0"/>
        <v>0</v>
      </c>
    </row>
    <row r="14" spans="1:7" x14ac:dyDescent="0.2">
      <c r="A14" s="323" t="s">
        <v>355</v>
      </c>
      <c r="B14" s="324" t="s">
        <v>85</v>
      </c>
      <c r="C14" s="325">
        <v>4000</v>
      </c>
      <c r="D14" s="65">
        <v>0</v>
      </c>
      <c r="E14" s="326">
        <v>0</v>
      </c>
      <c r="F14" s="326">
        <f t="shared" si="0"/>
        <v>4000</v>
      </c>
    </row>
    <row r="15" spans="1:7" x14ac:dyDescent="0.2">
      <c r="A15" s="500" t="s">
        <v>119</v>
      </c>
      <c r="B15" s="503" t="s">
        <v>85</v>
      </c>
      <c r="C15" s="506">
        <v>114571.5</v>
      </c>
      <c r="D15" s="509">
        <v>0</v>
      </c>
      <c r="E15" s="512">
        <v>0</v>
      </c>
      <c r="F15" s="515">
        <f t="shared" si="0"/>
        <v>114571.5</v>
      </c>
      <c r="G15" s="191" t="s">
        <v>415</v>
      </c>
    </row>
    <row r="16" spans="1:7" x14ac:dyDescent="0.2">
      <c r="A16" s="501"/>
      <c r="B16" s="504"/>
      <c r="C16" s="507"/>
      <c r="D16" s="510">
        <v>0</v>
      </c>
      <c r="E16" s="513"/>
      <c r="F16" s="516"/>
      <c r="G16" s="191" t="s">
        <v>429</v>
      </c>
    </row>
    <row r="17" spans="1:7" x14ac:dyDescent="0.2">
      <c r="A17" s="502"/>
      <c r="B17" s="505"/>
      <c r="C17" s="508"/>
      <c r="D17" s="511">
        <v>0</v>
      </c>
      <c r="E17" s="514"/>
      <c r="F17" s="517"/>
      <c r="G17" s="191" t="s">
        <v>246</v>
      </c>
    </row>
    <row r="18" spans="1:7" x14ac:dyDescent="0.2">
      <c r="A18" s="10" t="s">
        <v>118</v>
      </c>
      <c r="B18" s="11" t="s">
        <v>85</v>
      </c>
      <c r="C18" s="215">
        <v>1860.5</v>
      </c>
      <c r="D18" s="67">
        <v>0</v>
      </c>
      <c r="E18" s="67">
        <v>0</v>
      </c>
      <c r="F18" s="194">
        <f t="shared" si="0"/>
        <v>1860.5</v>
      </c>
      <c r="G18" s="195"/>
    </row>
    <row r="19" spans="1:7" x14ac:dyDescent="0.2">
      <c r="A19" s="9" t="s">
        <v>122</v>
      </c>
      <c r="B19" s="9" t="s">
        <v>85</v>
      </c>
      <c r="C19" s="68">
        <v>0</v>
      </c>
      <c r="D19" s="67">
        <v>0</v>
      </c>
      <c r="E19" s="67">
        <v>0</v>
      </c>
      <c r="F19" s="67">
        <f t="shared" si="0"/>
        <v>0</v>
      </c>
    </row>
    <row r="20" spans="1:7" x14ac:dyDescent="0.2">
      <c r="A20" s="26" t="s">
        <v>245</v>
      </c>
      <c r="B20" s="26" t="s">
        <v>85</v>
      </c>
      <c r="C20" s="68">
        <v>3650</v>
      </c>
      <c r="D20" s="67">
        <v>0</v>
      </c>
      <c r="E20" s="67">
        <v>25</v>
      </c>
      <c r="F20" s="67">
        <f t="shared" si="0"/>
        <v>3625</v>
      </c>
    </row>
    <row r="21" spans="1:7" x14ac:dyDescent="0.2">
      <c r="A21" s="26" t="s">
        <v>333</v>
      </c>
      <c r="B21" s="26" t="s">
        <v>85</v>
      </c>
      <c r="C21" s="68">
        <v>0</v>
      </c>
      <c r="D21" s="67">
        <v>990</v>
      </c>
      <c r="E21" s="67">
        <v>0</v>
      </c>
      <c r="F21" s="67">
        <f t="shared" ref="F21:F32" si="1">C21+D21-E21</f>
        <v>990</v>
      </c>
    </row>
    <row r="22" spans="1:7" x14ac:dyDescent="0.2">
      <c r="A22" s="9" t="s">
        <v>352</v>
      </c>
      <c r="B22" s="9" t="s">
        <v>85</v>
      </c>
      <c r="C22" s="68">
        <v>22000</v>
      </c>
      <c r="D22" s="67">
        <v>0</v>
      </c>
      <c r="E22" s="67">
        <v>0</v>
      </c>
      <c r="F22" s="67">
        <f t="shared" si="1"/>
        <v>22000</v>
      </c>
    </row>
    <row r="23" spans="1:7" x14ac:dyDescent="0.2">
      <c r="A23" s="9"/>
      <c r="B23" s="9"/>
      <c r="C23" s="68">
        <v>0</v>
      </c>
      <c r="D23" s="67">
        <v>0</v>
      </c>
      <c r="E23" s="67">
        <v>0</v>
      </c>
      <c r="F23" s="67">
        <f t="shared" si="1"/>
        <v>0</v>
      </c>
    </row>
    <row r="24" spans="1:7" x14ac:dyDescent="0.2">
      <c r="A24" s="9"/>
      <c r="B24" s="9"/>
      <c r="C24" s="68">
        <v>0</v>
      </c>
      <c r="D24" s="67">
        <v>0</v>
      </c>
      <c r="E24" s="67">
        <v>0</v>
      </c>
      <c r="F24" s="67">
        <f t="shared" si="1"/>
        <v>0</v>
      </c>
    </row>
    <row r="25" spans="1:7" x14ac:dyDescent="0.2">
      <c r="A25" s="9"/>
      <c r="B25" s="9"/>
      <c r="C25" s="68">
        <v>0</v>
      </c>
      <c r="D25" s="67">
        <v>0</v>
      </c>
      <c r="E25" s="67">
        <v>0</v>
      </c>
      <c r="F25" s="67">
        <f t="shared" si="1"/>
        <v>0</v>
      </c>
    </row>
    <row r="26" spans="1:7" x14ac:dyDescent="0.2">
      <c r="A26" s="9"/>
      <c r="B26" s="9"/>
      <c r="C26" s="68">
        <v>0</v>
      </c>
      <c r="D26" s="67">
        <v>0</v>
      </c>
      <c r="E26" s="67">
        <v>0</v>
      </c>
      <c r="F26" s="67">
        <f t="shared" si="1"/>
        <v>0</v>
      </c>
    </row>
    <row r="27" spans="1:7" x14ac:dyDescent="0.2">
      <c r="A27" s="9"/>
      <c r="B27" s="9"/>
      <c r="C27" s="68">
        <v>0</v>
      </c>
      <c r="D27" s="67">
        <v>0</v>
      </c>
      <c r="E27" s="67">
        <v>0</v>
      </c>
      <c r="F27" s="67">
        <f t="shared" si="1"/>
        <v>0</v>
      </c>
    </row>
    <row r="28" spans="1:7" x14ac:dyDescent="0.2">
      <c r="A28" s="9"/>
      <c r="B28" s="9"/>
      <c r="C28" s="68">
        <v>0</v>
      </c>
      <c r="D28" s="67">
        <v>0</v>
      </c>
      <c r="E28" s="67">
        <v>0</v>
      </c>
      <c r="F28" s="67">
        <f t="shared" si="1"/>
        <v>0</v>
      </c>
    </row>
    <row r="29" spans="1:7" x14ac:dyDescent="0.2">
      <c r="A29" s="9"/>
      <c r="B29" s="9"/>
      <c r="C29" s="68">
        <v>0</v>
      </c>
      <c r="D29" s="67">
        <v>0</v>
      </c>
      <c r="E29" s="67">
        <v>0</v>
      </c>
      <c r="F29" s="67">
        <f t="shared" si="1"/>
        <v>0</v>
      </c>
    </row>
    <row r="30" spans="1:7" x14ac:dyDescent="0.2">
      <c r="A30" s="9"/>
      <c r="B30" s="9"/>
      <c r="C30" s="68">
        <v>0</v>
      </c>
      <c r="D30" s="67">
        <v>0</v>
      </c>
      <c r="E30" s="67">
        <v>0</v>
      </c>
      <c r="F30" s="67">
        <f t="shared" si="1"/>
        <v>0</v>
      </c>
    </row>
    <row r="31" spans="1:7" x14ac:dyDescent="0.2">
      <c r="A31" s="9"/>
      <c r="B31" s="9"/>
      <c r="C31" s="68">
        <v>0</v>
      </c>
      <c r="D31" s="67">
        <v>0</v>
      </c>
      <c r="E31" s="67">
        <v>0</v>
      </c>
      <c r="F31" s="67">
        <f t="shared" si="1"/>
        <v>0</v>
      </c>
    </row>
    <row r="32" spans="1:7" x14ac:dyDescent="0.2">
      <c r="A32" s="9"/>
      <c r="B32" s="9"/>
      <c r="C32" s="68">
        <v>0</v>
      </c>
      <c r="D32" s="67">
        <v>0</v>
      </c>
      <c r="E32" s="67">
        <v>0</v>
      </c>
      <c r="F32" s="67">
        <f t="shared" si="1"/>
        <v>0</v>
      </c>
    </row>
  </sheetData>
  <mergeCells count="8">
    <mergeCell ref="A1:F1"/>
    <mergeCell ref="A2:F2"/>
    <mergeCell ref="A15:A17"/>
    <mergeCell ref="B15:B17"/>
    <mergeCell ref="C15:C17"/>
    <mergeCell ref="D15:D17"/>
    <mergeCell ref="E15:E17"/>
    <mergeCell ref="F15:F17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"/>
  <sheetViews>
    <sheetView workbookViewId="0">
      <selection activeCell="A3" sqref="A1:A1048576"/>
    </sheetView>
  </sheetViews>
  <sheetFormatPr defaultRowHeight="12.75" x14ac:dyDescent="0.2"/>
  <cols>
    <col min="1" max="1" width="48.5703125" customWidth="1"/>
    <col min="2" max="2" width="4.5703125" customWidth="1"/>
    <col min="3" max="3" width="12.5703125" customWidth="1"/>
    <col min="4" max="4" width="11" customWidth="1"/>
    <col min="5" max="5" width="12.140625" customWidth="1"/>
    <col min="6" max="6" width="11.42578125" customWidth="1"/>
  </cols>
  <sheetData>
    <row r="1" spans="1:6" ht="20.25" x14ac:dyDescent="0.2">
      <c r="A1" s="496" t="s">
        <v>530</v>
      </c>
      <c r="B1" s="496"/>
      <c r="C1" s="496"/>
      <c r="D1" s="496"/>
      <c r="E1" s="496"/>
      <c r="F1" s="496"/>
    </row>
    <row r="2" spans="1:6" ht="21" hidden="1" thickBot="1" x14ac:dyDescent="0.25">
      <c r="A2" s="497" t="s">
        <v>164</v>
      </c>
      <c r="B2" s="497"/>
      <c r="C2" s="497"/>
      <c r="D2" s="497"/>
      <c r="E2" s="497"/>
      <c r="F2" s="497"/>
    </row>
    <row r="3" spans="1:6" ht="13.5" hidden="1" thickTop="1" x14ac:dyDescent="0.2">
      <c r="A3" s="6" t="s">
        <v>0</v>
      </c>
      <c r="B3" s="63"/>
      <c r="C3" s="1" t="s">
        <v>7</v>
      </c>
      <c r="D3" s="1" t="s">
        <v>8</v>
      </c>
      <c r="E3" s="1" t="s">
        <v>9</v>
      </c>
      <c r="F3" s="1" t="s">
        <v>10</v>
      </c>
    </row>
    <row r="4" spans="1:6" s="380" customFormat="1" hidden="1" x14ac:dyDescent="0.2">
      <c r="A4" s="251" t="s">
        <v>407</v>
      </c>
      <c r="B4" s="26" t="s">
        <v>85</v>
      </c>
      <c r="C4" s="68">
        <v>0</v>
      </c>
      <c r="D4" s="65">
        <v>0</v>
      </c>
      <c r="E4" s="67">
        <v>0</v>
      </c>
      <c r="F4" s="67">
        <f t="shared" ref="F4:F28" si="0">C4+D4-E4</f>
        <v>0</v>
      </c>
    </row>
    <row r="5" spans="1:6" hidden="1" x14ac:dyDescent="0.2">
      <c r="A5" s="26" t="s">
        <v>153</v>
      </c>
      <c r="B5" s="26" t="s">
        <v>85</v>
      </c>
      <c r="C5" s="68">
        <v>0</v>
      </c>
      <c r="D5" s="65">
        <v>0</v>
      </c>
      <c r="E5" s="67">
        <v>0</v>
      </c>
      <c r="F5" s="67">
        <f t="shared" si="0"/>
        <v>0</v>
      </c>
    </row>
    <row r="6" spans="1:6" hidden="1" x14ac:dyDescent="0.2">
      <c r="A6" s="26" t="s">
        <v>152</v>
      </c>
      <c r="B6" s="26" t="s">
        <v>85</v>
      </c>
      <c r="C6" s="68">
        <v>0</v>
      </c>
      <c r="D6" s="65">
        <v>0</v>
      </c>
      <c r="E6" s="67">
        <v>0</v>
      </c>
      <c r="F6" s="67">
        <f t="shared" si="0"/>
        <v>0</v>
      </c>
    </row>
    <row r="7" spans="1:6" hidden="1" x14ac:dyDescent="0.2">
      <c r="A7" s="26" t="s">
        <v>171</v>
      </c>
      <c r="B7" s="26" t="s">
        <v>85</v>
      </c>
      <c r="C7" s="68">
        <v>0</v>
      </c>
      <c r="D7" s="65">
        <v>0</v>
      </c>
      <c r="E7" s="67">
        <v>0</v>
      </c>
      <c r="F7" s="67">
        <f t="shared" si="0"/>
        <v>0</v>
      </c>
    </row>
    <row r="8" spans="1:6" hidden="1" x14ac:dyDescent="0.2">
      <c r="A8" s="26" t="s">
        <v>173</v>
      </c>
      <c r="B8" s="26" t="s">
        <v>85</v>
      </c>
      <c r="C8" s="68">
        <v>8940</v>
      </c>
      <c r="D8" s="65">
        <v>0</v>
      </c>
      <c r="E8" s="67">
        <v>0</v>
      </c>
      <c r="F8" s="67">
        <f t="shared" si="0"/>
        <v>8940</v>
      </c>
    </row>
    <row r="9" spans="1:6" hidden="1" x14ac:dyDescent="0.2">
      <c r="A9" s="9" t="s">
        <v>169</v>
      </c>
      <c r="B9" s="26" t="s">
        <v>85</v>
      </c>
      <c r="C9" s="68">
        <v>86540</v>
      </c>
      <c r="D9" s="65">
        <v>40000</v>
      </c>
      <c r="E9" s="67">
        <v>60000</v>
      </c>
      <c r="F9" s="67">
        <f t="shared" si="0"/>
        <v>66540</v>
      </c>
    </row>
    <row r="10" spans="1:6" hidden="1" x14ac:dyDescent="0.2">
      <c r="A10" s="10" t="s">
        <v>180</v>
      </c>
      <c r="B10" s="11" t="s">
        <v>85</v>
      </c>
      <c r="C10" s="159">
        <v>36800</v>
      </c>
      <c r="D10" s="65">
        <v>0</v>
      </c>
      <c r="E10" s="67">
        <v>22000</v>
      </c>
      <c r="F10" s="67">
        <f t="shared" si="0"/>
        <v>14800</v>
      </c>
    </row>
    <row r="11" spans="1:6" hidden="1" x14ac:dyDescent="0.2">
      <c r="A11" s="10" t="s">
        <v>132</v>
      </c>
      <c r="B11" s="11" t="s">
        <v>85</v>
      </c>
      <c r="C11" s="159">
        <v>0</v>
      </c>
      <c r="D11" s="65">
        <v>0</v>
      </c>
      <c r="E11" s="67">
        <v>0</v>
      </c>
      <c r="F11" s="67">
        <f t="shared" si="0"/>
        <v>0</v>
      </c>
    </row>
    <row r="12" spans="1:6" hidden="1" x14ac:dyDescent="0.2">
      <c r="A12" s="10" t="s">
        <v>172</v>
      </c>
      <c r="B12" s="11" t="s">
        <v>85</v>
      </c>
      <c r="C12" s="159">
        <v>3467.3999999999996</v>
      </c>
      <c r="D12" s="65">
        <v>0</v>
      </c>
      <c r="E12" s="67">
        <v>175</v>
      </c>
      <c r="F12" s="67">
        <f t="shared" si="0"/>
        <v>3292.3999999999996</v>
      </c>
    </row>
    <row r="13" spans="1:6" hidden="1" x14ac:dyDescent="0.2">
      <c r="A13" s="10" t="s">
        <v>155</v>
      </c>
      <c r="B13" s="11" t="s">
        <v>85</v>
      </c>
      <c r="C13" s="159">
        <v>0</v>
      </c>
      <c r="D13" s="65">
        <v>0</v>
      </c>
      <c r="E13" s="67">
        <v>0</v>
      </c>
      <c r="F13" s="67">
        <f t="shared" si="0"/>
        <v>0</v>
      </c>
    </row>
    <row r="14" spans="1:6" x14ac:dyDescent="0.2">
      <c r="A14" s="26" t="s">
        <v>170</v>
      </c>
      <c r="B14" s="26" t="s">
        <v>85</v>
      </c>
      <c r="C14" s="68">
        <v>0</v>
      </c>
      <c r="D14" s="65">
        <v>0</v>
      </c>
      <c r="E14" s="67">
        <v>0</v>
      </c>
      <c r="F14" s="67">
        <f t="shared" si="0"/>
        <v>0</v>
      </c>
    </row>
    <row r="15" spans="1:6" hidden="1" x14ac:dyDescent="0.2">
      <c r="A15" s="26" t="s">
        <v>181</v>
      </c>
      <c r="B15" s="26" t="s">
        <v>85</v>
      </c>
      <c r="C15" s="68">
        <v>0</v>
      </c>
      <c r="D15" s="65">
        <v>0</v>
      </c>
      <c r="E15" s="67">
        <v>0</v>
      </c>
      <c r="F15" s="67">
        <f t="shared" si="0"/>
        <v>0</v>
      </c>
    </row>
    <row r="16" spans="1:6" hidden="1" x14ac:dyDescent="0.2">
      <c r="A16" s="26" t="s">
        <v>275</v>
      </c>
      <c r="B16" s="26" t="s">
        <v>85</v>
      </c>
      <c r="C16" s="68">
        <v>0</v>
      </c>
      <c r="D16" s="65">
        <v>0</v>
      </c>
      <c r="E16" s="67">
        <v>0</v>
      </c>
      <c r="F16" s="67">
        <f t="shared" si="0"/>
        <v>0</v>
      </c>
    </row>
    <row r="17" spans="1:6" hidden="1" x14ac:dyDescent="0.2">
      <c r="A17" s="26" t="s">
        <v>247</v>
      </c>
      <c r="B17" s="26" t="s">
        <v>85</v>
      </c>
      <c r="C17" s="68">
        <v>0</v>
      </c>
      <c r="D17" s="65">
        <v>0</v>
      </c>
      <c r="E17" s="67">
        <v>0</v>
      </c>
      <c r="F17" s="67">
        <f t="shared" si="0"/>
        <v>0</v>
      </c>
    </row>
    <row r="18" spans="1:6" hidden="1" x14ac:dyDescent="0.2">
      <c r="A18" s="10" t="s">
        <v>166</v>
      </c>
      <c r="B18" s="11" t="s">
        <v>85</v>
      </c>
      <c r="C18" s="159">
        <v>385</v>
      </c>
      <c r="D18" s="65">
        <v>0</v>
      </c>
      <c r="E18" s="67">
        <v>40</v>
      </c>
      <c r="F18" s="67">
        <f t="shared" si="0"/>
        <v>345</v>
      </c>
    </row>
    <row r="19" spans="1:6" hidden="1" x14ac:dyDescent="0.2">
      <c r="A19" s="26" t="s">
        <v>168</v>
      </c>
      <c r="B19" s="9" t="s">
        <v>85</v>
      </c>
      <c r="C19" s="68">
        <v>15</v>
      </c>
      <c r="D19" s="65">
        <v>0</v>
      </c>
      <c r="E19" s="67">
        <v>0</v>
      </c>
      <c r="F19" s="67">
        <f t="shared" si="0"/>
        <v>15</v>
      </c>
    </row>
    <row r="20" spans="1:6" hidden="1" x14ac:dyDescent="0.2">
      <c r="A20" s="9" t="s">
        <v>167</v>
      </c>
      <c r="B20" s="9" t="s">
        <v>85</v>
      </c>
      <c r="C20" s="68">
        <v>215</v>
      </c>
      <c r="D20" s="65">
        <v>0</v>
      </c>
      <c r="E20" s="67">
        <v>45</v>
      </c>
      <c r="F20" s="67">
        <f t="shared" si="0"/>
        <v>170</v>
      </c>
    </row>
    <row r="21" spans="1:6" hidden="1" x14ac:dyDescent="0.2">
      <c r="A21" s="26" t="s">
        <v>190</v>
      </c>
      <c r="B21" s="26" t="s">
        <v>85</v>
      </c>
      <c r="C21" s="68">
        <v>0</v>
      </c>
      <c r="D21" s="65">
        <v>7000</v>
      </c>
      <c r="E21" s="67">
        <v>7000</v>
      </c>
      <c r="F21" s="67">
        <f t="shared" si="0"/>
        <v>0</v>
      </c>
    </row>
    <row r="22" spans="1:6" hidden="1" x14ac:dyDescent="0.2">
      <c r="A22" s="26" t="s">
        <v>233</v>
      </c>
      <c r="B22" s="26" t="s">
        <v>85</v>
      </c>
      <c r="C22" s="68">
        <v>0</v>
      </c>
      <c r="D22" s="65">
        <v>0</v>
      </c>
      <c r="E22" s="67">
        <v>0</v>
      </c>
      <c r="F22" s="67">
        <f t="shared" si="0"/>
        <v>0</v>
      </c>
    </row>
    <row r="23" spans="1:6" hidden="1" x14ac:dyDescent="0.2">
      <c r="A23" s="26" t="s">
        <v>234</v>
      </c>
      <c r="B23" s="26" t="s">
        <v>85</v>
      </c>
      <c r="C23" s="68">
        <v>0</v>
      </c>
      <c r="D23" s="65">
        <v>0</v>
      </c>
      <c r="E23" s="67">
        <v>0</v>
      </c>
      <c r="F23" s="67">
        <f t="shared" si="0"/>
        <v>0</v>
      </c>
    </row>
    <row r="24" spans="1:6" hidden="1" x14ac:dyDescent="0.2">
      <c r="A24" s="9" t="s">
        <v>270</v>
      </c>
      <c r="B24" s="9" t="s">
        <v>85</v>
      </c>
      <c r="C24" s="68">
        <v>60</v>
      </c>
      <c r="D24" s="65">
        <v>0</v>
      </c>
      <c r="E24" s="67">
        <v>0</v>
      </c>
      <c r="F24" s="67">
        <f t="shared" si="0"/>
        <v>60</v>
      </c>
    </row>
    <row r="25" spans="1:6" hidden="1" x14ac:dyDescent="0.2">
      <c r="A25" s="26" t="s">
        <v>389</v>
      </c>
      <c r="B25" s="26" t="s">
        <v>85</v>
      </c>
      <c r="C25" s="68">
        <v>0</v>
      </c>
      <c r="D25" s="65">
        <v>0</v>
      </c>
      <c r="E25" s="67">
        <v>0</v>
      </c>
      <c r="F25" s="67">
        <f t="shared" si="0"/>
        <v>0</v>
      </c>
    </row>
    <row r="26" spans="1:6" hidden="1" x14ac:dyDescent="0.2">
      <c r="A26" s="9"/>
      <c r="B26" s="9"/>
      <c r="C26" s="68">
        <v>0</v>
      </c>
      <c r="D26" s="65">
        <v>0</v>
      </c>
      <c r="E26" s="67">
        <v>0</v>
      </c>
      <c r="F26" s="67">
        <f t="shared" si="0"/>
        <v>0</v>
      </c>
    </row>
    <row r="27" spans="1:6" hidden="1" x14ac:dyDescent="0.2">
      <c r="A27" s="9"/>
      <c r="B27" s="9"/>
      <c r="C27" s="68">
        <v>0</v>
      </c>
      <c r="D27" s="65">
        <v>0</v>
      </c>
      <c r="E27" s="67">
        <v>0</v>
      </c>
      <c r="F27" s="67">
        <f t="shared" si="0"/>
        <v>0</v>
      </c>
    </row>
    <row r="28" spans="1:6" hidden="1" x14ac:dyDescent="0.2">
      <c r="A28" s="9"/>
      <c r="B28" s="9"/>
      <c r="C28" s="68">
        <v>0</v>
      </c>
      <c r="D28" s="65">
        <v>0</v>
      </c>
      <c r="E28" s="67">
        <v>0</v>
      </c>
      <c r="F28" s="67">
        <f t="shared" si="0"/>
        <v>0</v>
      </c>
    </row>
    <row r="29" spans="1:6" hidden="1" x14ac:dyDescent="0.2">
      <c r="A29" s="9"/>
      <c r="B29" s="9"/>
      <c r="C29" s="68">
        <v>0</v>
      </c>
      <c r="D29" s="67">
        <v>0</v>
      </c>
      <c r="E29" s="67">
        <v>0</v>
      </c>
      <c r="F29" s="67">
        <f>C29+D29-E29</f>
        <v>0</v>
      </c>
    </row>
    <row r="30" spans="1:6" hidden="1" x14ac:dyDescent="0.2">
      <c r="A30" s="9"/>
      <c r="B30" s="9"/>
      <c r="C30" s="68">
        <v>0</v>
      </c>
      <c r="D30" s="67">
        <v>0</v>
      </c>
      <c r="E30" s="67">
        <v>0</v>
      </c>
      <c r="F30" s="67">
        <f>C30+D30-E30</f>
        <v>0</v>
      </c>
    </row>
  </sheetData>
  <autoFilter ref="A1:A30">
    <filterColumn colId="0">
      <filters>
        <filter val="Palsgaard Redmilk 121"/>
      </filters>
    </filterColumn>
  </autoFilter>
  <mergeCells count="2">
    <mergeCell ref="A1:F1"/>
    <mergeCell ref="A2:F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zoomScale="89" zoomScaleNormal="89" workbookViewId="0">
      <pane ySplit="5" topLeftCell="A114" activePane="bottomLeft" state="frozen"/>
      <selection pane="bottomLeft" activeCell="F140" sqref="F140"/>
    </sheetView>
  </sheetViews>
  <sheetFormatPr defaultRowHeight="15" customHeight="1" x14ac:dyDescent="0.2"/>
  <cols>
    <col min="1" max="1" width="25.140625" style="23" customWidth="1"/>
    <col min="2" max="2" width="17.5703125" style="19" customWidth="1"/>
    <col min="3" max="3" width="11" style="116" customWidth="1"/>
    <col min="4" max="4" width="12" style="116" customWidth="1"/>
    <col min="5" max="5" width="15.28515625" style="24" customWidth="1"/>
    <col min="6" max="6" width="13.7109375" style="39" customWidth="1"/>
    <col min="7" max="7" width="14.28515625" style="25" customWidth="1"/>
    <col min="8" max="8" width="14.42578125" style="24" customWidth="1"/>
    <col min="9" max="9" width="14.28515625" style="24" customWidth="1"/>
    <col min="10" max="10" width="27.42578125" style="427" customWidth="1"/>
    <col min="11" max="11" width="26.28515625" style="19" customWidth="1"/>
    <col min="12" max="12" width="22.85546875" style="19" customWidth="1"/>
    <col min="13" max="16384" width="9.140625" style="19"/>
  </cols>
  <sheetData>
    <row r="1" spans="1:11" ht="15.75" customHeight="1" x14ac:dyDescent="0.2">
      <c r="A1" s="522" t="s">
        <v>533</v>
      </c>
      <c r="B1" s="522"/>
      <c r="C1" s="522"/>
      <c r="D1" s="522"/>
      <c r="E1" s="522"/>
      <c r="F1" s="522"/>
      <c r="G1" s="522"/>
      <c r="H1" s="522"/>
      <c r="I1" s="522"/>
      <c r="J1" s="522"/>
    </row>
    <row r="2" spans="1:11" ht="15.75" customHeight="1" x14ac:dyDescent="0.2">
      <c r="A2" s="523" t="s">
        <v>3</v>
      </c>
      <c r="B2" s="523"/>
      <c r="C2" s="523"/>
      <c r="D2" s="523"/>
      <c r="E2" s="523"/>
      <c r="F2" s="523"/>
      <c r="G2" s="523"/>
      <c r="H2" s="523"/>
      <c r="I2" s="523"/>
      <c r="J2" s="523"/>
    </row>
    <row r="3" spans="1:11" ht="13.5" customHeight="1" thickBot="1" x14ac:dyDescent="0.25">
      <c r="A3" s="53" t="s">
        <v>113</v>
      </c>
      <c r="B3" s="54"/>
      <c r="C3" s="54"/>
      <c r="D3" s="54"/>
      <c r="E3" s="54"/>
      <c r="F3" s="55"/>
      <c r="G3" s="54"/>
      <c r="H3" s="54"/>
      <c r="I3" s="91"/>
      <c r="J3" s="56"/>
    </row>
    <row r="4" spans="1:11" ht="14.25" thickTop="1" thickBot="1" x14ac:dyDescent="0.25">
      <c r="A4" s="28"/>
      <c r="B4" s="29"/>
      <c r="C4" s="29"/>
      <c r="D4" s="29"/>
      <c r="E4" s="29"/>
      <c r="F4" s="34"/>
      <c r="G4" s="29"/>
      <c r="H4" s="29"/>
      <c r="I4" s="29"/>
      <c r="J4" s="28"/>
      <c r="K4" s="20"/>
    </row>
    <row r="5" spans="1:11" s="4" customFormat="1" ht="14.25" thickTop="1" thickBot="1" x14ac:dyDescent="0.25">
      <c r="A5" s="30" t="s">
        <v>0</v>
      </c>
      <c r="B5" s="31" t="s">
        <v>39</v>
      </c>
      <c r="C5" s="31" t="s">
        <v>40</v>
      </c>
      <c r="D5" s="31" t="s">
        <v>41</v>
      </c>
      <c r="E5" s="32" t="s">
        <v>7</v>
      </c>
      <c r="F5" s="35" t="s">
        <v>8</v>
      </c>
      <c r="G5" s="33" t="s">
        <v>9</v>
      </c>
      <c r="H5" s="33" t="s">
        <v>10</v>
      </c>
      <c r="I5" s="186" t="s">
        <v>137</v>
      </c>
      <c r="J5" s="299" t="s">
        <v>4</v>
      </c>
    </row>
    <row r="6" spans="1:11" s="4" customFormat="1" ht="13.5" thickTop="1" x14ac:dyDescent="0.2">
      <c r="A6" s="526" t="s">
        <v>175</v>
      </c>
      <c r="B6" s="97" t="s">
        <v>384</v>
      </c>
      <c r="C6" s="107">
        <v>43416</v>
      </c>
      <c r="D6" s="107">
        <v>44147</v>
      </c>
      <c r="E6" s="214">
        <v>23.5</v>
      </c>
      <c r="F6" s="100">
        <v>0</v>
      </c>
      <c r="G6" s="101">
        <v>0</v>
      </c>
      <c r="H6" s="183">
        <f t="shared" ref="H6:H33" si="0">SUM(E6:F6)-G6</f>
        <v>23.5</v>
      </c>
      <c r="I6" s="187"/>
      <c r="J6" s="456"/>
      <c r="K6" s="457"/>
    </row>
    <row r="7" spans="1:11" s="4" customFormat="1" ht="12.75" x14ac:dyDescent="0.2">
      <c r="A7" s="527"/>
      <c r="B7" s="64" t="s">
        <v>384</v>
      </c>
      <c r="C7" s="106">
        <v>43416</v>
      </c>
      <c r="D7" s="106">
        <v>44147</v>
      </c>
      <c r="E7" s="163">
        <v>3750</v>
      </c>
      <c r="F7" s="37">
        <v>0</v>
      </c>
      <c r="G7" s="199">
        <v>125</v>
      </c>
      <c r="H7" s="184">
        <f t="shared" si="0"/>
        <v>3625</v>
      </c>
      <c r="I7" s="130">
        <f>EDATE(C7,8)</f>
        <v>43658</v>
      </c>
      <c r="J7" s="420"/>
    </row>
    <row r="8" spans="1:11" s="4" customFormat="1" ht="12.75" x14ac:dyDescent="0.2">
      <c r="A8" s="528"/>
      <c r="B8" s="64" t="s">
        <v>443</v>
      </c>
      <c r="C8" s="106">
        <v>43500</v>
      </c>
      <c r="D8" s="106">
        <v>44231</v>
      </c>
      <c r="E8" s="163">
        <v>10000</v>
      </c>
      <c r="F8" s="37">
        <v>0</v>
      </c>
      <c r="G8" s="199">
        <v>0</v>
      </c>
      <c r="H8" s="184">
        <f t="shared" si="0"/>
        <v>10000</v>
      </c>
      <c r="I8" s="130">
        <f>EDATE(C8,8)</f>
        <v>43742</v>
      </c>
      <c r="J8" s="420"/>
    </row>
    <row r="9" spans="1:11" s="4" customFormat="1" ht="12.75" x14ac:dyDescent="0.2">
      <c r="A9" s="193" t="s">
        <v>200</v>
      </c>
      <c r="B9" s="213">
        <v>190208</v>
      </c>
      <c r="C9" s="106">
        <v>43504</v>
      </c>
      <c r="D9" s="106">
        <v>43868</v>
      </c>
      <c r="E9" s="163">
        <v>0</v>
      </c>
      <c r="F9" s="37">
        <v>0</v>
      </c>
      <c r="G9" s="199">
        <v>0</v>
      </c>
      <c r="H9" s="184">
        <f t="shared" si="0"/>
        <v>0</v>
      </c>
      <c r="I9" s="130"/>
      <c r="J9" s="421"/>
    </row>
    <row r="10" spans="1:11" s="149" customFormat="1" ht="12.75" x14ac:dyDescent="0.2">
      <c r="A10" s="193" t="s">
        <v>423</v>
      </c>
      <c r="B10" s="165" t="s">
        <v>462</v>
      </c>
      <c r="C10" s="166">
        <v>43554</v>
      </c>
      <c r="D10" s="166">
        <v>44094</v>
      </c>
      <c r="E10" s="69">
        <v>2000</v>
      </c>
      <c r="F10" s="37">
        <v>0</v>
      </c>
      <c r="G10" s="199">
        <v>0</v>
      </c>
      <c r="H10" s="184">
        <f t="shared" ref="H10:H21" si="1">SUM(E10:F10)-G10</f>
        <v>2000</v>
      </c>
      <c r="I10" s="130"/>
      <c r="J10" s="353" t="s">
        <v>472</v>
      </c>
      <c r="K10" s="192"/>
    </row>
    <row r="11" spans="1:11" s="149" customFormat="1" ht="12.75" x14ac:dyDescent="0.2">
      <c r="A11" s="193" t="s">
        <v>203</v>
      </c>
      <c r="B11" s="173" t="s">
        <v>310</v>
      </c>
      <c r="C11" s="166">
        <v>43336</v>
      </c>
      <c r="D11" s="166">
        <v>43700</v>
      </c>
      <c r="E11" s="197">
        <v>0</v>
      </c>
      <c r="F11" s="37">
        <v>0</v>
      </c>
      <c r="G11" s="199">
        <v>0</v>
      </c>
      <c r="H11" s="184">
        <f t="shared" si="1"/>
        <v>0</v>
      </c>
      <c r="I11" s="130">
        <f>EDATE(C11,8)</f>
        <v>43579</v>
      </c>
      <c r="J11" s="353"/>
      <c r="K11" s="192"/>
    </row>
    <row r="12" spans="1:11" s="149" customFormat="1" ht="12.75" x14ac:dyDescent="0.2">
      <c r="A12" s="182" t="s">
        <v>149</v>
      </c>
      <c r="B12" s="14"/>
      <c r="C12" s="108"/>
      <c r="D12" s="108"/>
      <c r="E12" s="163">
        <v>0</v>
      </c>
      <c r="F12" s="37">
        <v>0</v>
      </c>
      <c r="G12" s="199">
        <v>0</v>
      </c>
      <c r="H12" s="184">
        <f t="shared" si="1"/>
        <v>0</v>
      </c>
      <c r="I12" s="130"/>
      <c r="J12" s="422"/>
      <c r="K12" s="148"/>
    </row>
    <row r="13" spans="1:11" s="149" customFormat="1" ht="12.75" x14ac:dyDescent="0.2">
      <c r="A13" s="182" t="s">
        <v>271</v>
      </c>
      <c r="B13" s="371">
        <v>57903</v>
      </c>
      <c r="C13" s="372">
        <v>43480</v>
      </c>
      <c r="D13" s="372">
        <v>43844</v>
      </c>
      <c r="E13" s="163">
        <v>0</v>
      </c>
      <c r="F13" s="37">
        <v>0</v>
      </c>
      <c r="G13" s="199">
        <v>0</v>
      </c>
      <c r="H13" s="184">
        <f t="shared" si="1"/>
        <v>0</v>
      </c>
      <c r="I13" s="130"/>
      <c r="J13" s="353"/>
      <c r="K13" s="192"/>
    </row>
    <row r="14" spans="1:11" s="149" customFormat="1" ht="12.75" x14ac:dyDescent="0.2">
      <c r="A14" s="182" t="s">
        <v>425</v>
      </c>
      <c r="B14" s="371"/>
      <c r="C14" s="372"/>
      <c r="D14" s="372"/>
      <c r="E14" s="163">
        <v>0</v>
      </c>
      <c r="F14" s="37">
        <v>0</v>
      </c>
      <c r="G14" s="199">
        <v>0</v>
      </c>
      <c r="H14" s="184">
        <f t="shared" si="1"/>
        <v>0</v>
      </c>
      <c r="I14" s="130"/>
      <c r="J14" s="353" t="s">
        <v>426</v>
      </c>
      <c r="K14" s="192"/>
    </row>
    <row r="15" spans="1:11" s="149" customFormat="1" ht="12.75" x14ac:dyDescent="0.2">
      <c r="A15" s="182" t="s">
        <v>417</v>
      </c>
      <c r="B15" s="371" t="s">
        <v>416</v>
      </c>
      <c r="C15" s="372">
        <v>43334</v>
      </c>
      <c r="D15" s="372">
        <v>44064</v>
      </c>
      <c r="E15" s="163">
        <v>0</v>
      </c>
      <c r="F15" s="37">
        <v>0</v>
      </c>
      <c r="G15" s="199">
        <v>0</v>
      </c>
      <c r="H15" s="184">
        <f t="shared" si="1"/>
        <v>0</v>
      </c>
      <c r="I15" s="130">
        <f>EDATE(C15,8)</f>
        <v>43577</v>
      </c>
      <c r="J15" s="353"/>
      <c r="K15" s="192"/>
    </row>
    <row r="16" spans="1:11" s="149" customFormat="1" ht="12.75" x14ac:dyDescent="0.2">
      <c r="A16" s="7" t="s">
        <v>225</v>
      </c>
      <c r="B16" s="165" t="s">
        <v>430</v>
      </c>
      <c r="C16" s="166" t="s">
        <v>434</v>
      </c>
      <c r="D16" s="166" t="s">
        <v>435</v>
      </c>
      <c r="E16" s="69">
        <v>0</v>
      </c>
      <c r="F16" s="37">
        <v>0</v>
      </c>
      <c r="G16" s="199">
        <v>0</v>
      </c>
      <c r="H16" s="184">
        <f t="shared" si="1"/>
        <v>0</v>
      </c>
      <c r="I16" s="130">
        <f>EDATE(C16,8)</f>
        <v>43723</v>
      </c>
      <c r="J16" s="353"/>
      <c r="K16" s="192"/>
    </row>
    <row r="17" spans="1:11" s="149" customFormat="1" ht="51" x14ac:dyDescent="0.2">
      <c r="A17" s="164" t="s">
        <v>189</v>
      </c>
      <c r="B17" s="5" t="s">
        <v>191</v>
      </c>
      <c r="C17" s="106">
        <v>43026</v>
      </c>
      <c r="D17" s="106">
        <v>43755</v>
      </c>
      <c r="E17" s="69">
        <v>25</v>
      </c>
      <c r="F17" s="37">
        <v>0</v>
      </c>
      <c r="G17" s="199">
        <v>0</v>
      </c>
      <c r="H17" s="184">
        <f t="shared" si="1"/>
        <v>25</v>
      </c>
      <c r="I17" s="130">
        <f>EDATE(C17,8)</f>
        <v>43269</v>
      </c>
      <c r="J17" s="430" t="s">
        <v>334</v>
      </c>
      <c r="K17" s="148"/>
    </row>
    <row r="18" spans="1:11" s="149" customFormat="1" ht="12.75" x14ac:dyDescent="0.2">
      <c r="A18" s="526" t="s">
        <v>132</v>
      </c>
      <c r="B18" s="483">
        <v>8242032</v>
      </c>
      <c r="C18" s="106">
        <v>43269</v>
      </c>
      <c r="D18" s="106">
        <v>43633</v>
      </c>
      <c r="E18" s="69">
        <v>10</v>
      </c>
      <c r="F18" s="37">
        <v>0</v>
      </c>
      <c r="G18" s="199">
        <v>0</v>
      </c>
      <c r="H18" s="184">
        <f t="shared" si="1"/>
        <v>10</v>
      </c>
      <c r="I18" s="130"/>
      <c r="J18" s="484" t="s">
        <v>515</v>
      </c>
      <c r="K18" s="148"/>
    </row>
    <row r="19" spans="1:11" s="149" customFormat="1" ht="12.75" x14ac:dyDescent="0.2">
      <c r="A19" s="527"/>
      <c r="B19" s="208">
        <v>9032030</v>
      </c>
      <c r="C19" s="106">
        <v>43486</v>
      </c>
      <c r="D19" s="106">
        <v>44032</v>
      </c>
      <c r="E19" s="69">
        <v>2900</v>
      </c>
      <c r="F19" s="163">
        <v>0</v>
      </c>
      <c r="G19" s="435">
        <v>0</v>
      </c>
      <c r="H19" s="184">
        <f t="shared" si="1"/>
        <v>2900</v>
      </c>
      <c r="I19" s="130">
        <f>EDATE(C19,4)</f>
        <v>43606</v>
      </c>
      <c r="J19" s="470" t="s">
        <v>516</v>
      </c>
      <c r="K19" s="148"/>
    </row>
    <row r="20" spans="1:11" s="149" customFormat="1" ht="12.75" x14ac:dyDescent="0.2">
      <c r="A20" s="527"/>
      <c r="B20" s="208">
        <v>9082001</v>
      </c>
      <c r="C20" s="106">
        <v>43514</v>
      </c>
      <c r="D20" s="106">
        <v>44060</v>
      </c>
      <c r="E20" s="69">
        <v>2380</v>
      </c>
      <c r="F20" s="163">
        <v>0</v>
      </c>
      <c r="G20" s="435">
        <v>0</v>
      </c>
      <c r="H20" s="184">
        <f t="shared" si="1"/>
        <v>2380</v>
      </c>
      <c r="I20" s="130">
        <f>EDATE(C20,4)</f>
        <v>43634</v>
      </c>
      <c r="J20" s="469"/>
      <c r="K20" s="148"/>
    </row>
    <row r="21" spans="1:11" s="149" customFormat="1" ht="12.75" x14ac:dyDescent="0.2">
      <c r="A21" s="528"/>
      <c r="B21" s="208">
        <v>9112040</v>
      </c>
      <c r="C21" s="106">
        <v>43542</v>
      </c>
      <c r="D21" s="106">
        <v>44091</v>
      </c>
      <c r="E21" s="69">
        <v>7210</v>
      </c>
      <c r="F21" s="163">
        <v>0</v>
      </c>
      <c r="G21" s="435">
        <v>0</v>
      </c>
      <c r="H21" s="184">
        <f t="shared" si="1"/>
        <v>7210</v>
      </c>
      <c r="I21" s="130">
        <f>EDATE(C21,4)</f>
        <v>43664</v>
      </c>
      <c r="J21" s="469"/>
      <c r="K21" s="148"/>
    </row>
    <row r="22" spans="1:11" s="149" customFormat="1" ht="12.75" customHeight="1" x14ac:dyDescent="0.2">
      <c r="A22" s="524" t="s">
        <v>280</v>
      </c>
      <c r="B22" s="208">
        <v>18004</v>
      </c>
      <c r="C22" s="106">
        <v>43291</v>
      </c>
      <c r="D22" s="106">
        <v>43474</v>
      </c>
      <c r="E22" s="69">
        <v>0.1</v>
      </c>
      <c r="F22" s="37">
        <v>0</v>
      </c>
      <c r="G22" s="199">
        <v>0.1</v>
      </c>
      <c r="H22" s="184">
        <f t="shared" si="0"/>
        <v>0</v>
      </c>
      <c r="I22" s="130"/>
      <c r="J22" s="353"/>
      <c r="K22" s="148" t="s">
        <v>476</v>
      </c>
    </row>
    <row r="23" spans="1:11" s="149" customFormat="1" ht="12.75" x14ac:dyDescent="0.2">
      <c r="A23" s="519"/>
      <c r="B23" s="208">
        <v>18005</v>
      </c>
      <c r="C23" s="106">
        <v>43341</v>
      </c>
      <c r="D23" s="106">
        <v>43524</v>
      </c>
      <c r="E23" s="69">
        <v>0.30000000000006821</v>
      </c>
      <c r="F23" s="37">
        <v>0</v>
      </c>
      <c r="G23" s="199">
        <v>0.3</v>
      </c>
      <c r="H23" s="184">
        <f t="shared" si="0"/>
        <v>6.8223204863215869E-14</v>
      </c>
      <c r="I23" s="130"/>
      <c r="J23" s="353"/>
      <c r="K23" s="148" t="s">
        <v>476</v>
      </c>
    </row>
    <row r="24" spans="1:11" s="149" customFormat="1" ht="12.75" customHeight="1" x14ac:dyDescent="0.2">
      <c r="A24" s="526" t="s">
        <v>281</v>
      </c>
      <c r="B24" s="208" t="s">
        <v>292</v>
      </c>
      <c r="C24" s="106">
        <v>43241</v>
      </c>
      <c r="D24" s="106">
        <v>43516</v>
      </c>
      <c r="E24" s="69">
        <v>0</v>
      </c>
      <c r="F24" s="37">
        <v>0</v>
      </c>
      <c r="G24" s="199">
        <v>0</v>
      </c>
      <c r="H24" s="184">
        <f t="shared" si="0"/>
        <v>0</v>
      </c>
      <c r="I24" s="130"/>
      <c r="J24" s="353"/>
      <c r="K24" s="148"/>
    </row>
    <row r="25" spans="1:11" s="149" customFormat="1" ht="12.75" x14ac:dyDescent="0.2">
      <c r="A25" s="528"/>
      <c r="B25" s="208" t="s">
        <v>314</v>
      </c>
      <c r="C25" s="106">
        <v>43299</v>
      </c>
      <c r="D25" s="106">
        <v>43572</v>
      </c>
      <c r="E25" s="69">
        <v>0</v>
      </c>
      <c r="F25" s="37">
        <v>0</v>
      </c>
      <c r="G25" s="199">
        <v>0</v>
      </c>
      <c r="H25" s="184">
        <f t="shared" si="0"/>
        <v>0</v>
      </c>
      <c r="I25" s="130"/>
      <c r="J25" s="353"/>
      <c r="K25" s="148"/>
    </row>
    <row r="26" spans="1:11" s="149" customFormat="1" ht="12.75" customHeight="1" x14ac:dyDescent="0.2">
      <c r="A26" s="525" t="s">
        <v>282</v>
      </c>
      <c r="B26" s="208">
        <v>18005</v>
      </c>
      <c r="C26" s="106">
        <v>43261</v>
      </c>
      <c r="D26" s="106">
        <v>43625</v>
      </c>
      <c r="E26" s="69">
        <v>0</v>
      </c>
      <c r="F26" s="37">
        <v>0</v>
      </c>
      <c r="G26" s="199">
        <v>0</v>
      </c>
      <c r="H26" s="184">
        <f t="shared" si="0"/>
        <v>0</v>
      </c>
      <c r="I26" s="130"/>
      <c r="J26" s="353"/>
      <c r="K26" s="148"/>
    </row>
    <row r="27" spans="1:11" s="149" customFormat="1" ht="12.75" x14ac:dyDescent="0.2">
      <c r="A27" s="525"/>
      <c r="B27" s="165">
        <v>18006</v>
      </c>
      <c r="C27" s="206">
        <v>43329</v>
      </c>
      <c r="D27" s="206">
        <v>43693</v>
      </c>
      <c r="E27" s="69">
        <v>0</v>
      </c>
      <c r="F27" s="37">
        <v>0</v>
      </c>
      <c r="G27" s="199">
        <v>0</v>
      </c>
      <c r="H27" s="184">
        <f t="shared" si="0"/>
        <v>0</v>
      </c>
      <c r="I27" s="130"/>
      <c r="J27" s="353"/>
      <c r="K27" s="192"/>
    </row>
    <row r="28" spans="1:11" s="149" customFormat="1" ht="25.5" x14ac:dyDescent="0.2">
      <c r="A28" s="277" t="s">
        <v>339</v>
      </c>
      <c r="B28" s="165" t="s">
        <v>340</v>
      </c>
      <c r="C28" s="206">
        <v>43385</v>
      </c>
      <c r="D28" s="206">
        <v>43750</v>
      </c>
      <c r="E28" s="69">
        <v>12.100000000000023</v>
      </c>
      <c r="F28" s="37">
        <v>0</v>
      </c>
      <c r="G28" s="199">
        <v>0</v>
      </c>
      <c r="H28" s="184">
        <f t="shared" si="0"/>
        <v>12.100000000000023</v>
      </c>
      <c r="I28" s="130"/>
      <c r="J28" s="353" t="s">
        <v>347</v>
      </c>
      <c r="K28" s="192"/>
    </row>
    <row r="29" spans="1:11" s="149" customFormat="1" ht="12.75" x14ac:dyDescent="0.2">
      <c r="A29" s="536" t="s">
        <v>311</v>
      </c>
      <c r="B29" s="165">
        <v>8442998</v>
      </c>
      <c r="C29" s="166">
        <v>43402</v>
      </c>
      <c r="D29" s="166">
        <v>44132</v>
      </c>
      <c r="E29" s="197">
        <v>0</v>
      </c>
      <c r="F29" s="37">
        <v>0</v>
      </c>
      <c r="G29" s="199">
        <v>0</v>
      </c>
      <c r="H29" s="184">
        <f t="shared" si="0"/>
        <v>0</v>
      </c>
      <c r="I29" s="130"/>
      <c r="J29" s="353"/>
      <c r="K29" s="192"/>
    </row>
    <row r="30" spans="1:11" s="149" customFormat="1" ht="12.75" x14ac:dyDescent="0.2">
      <c r="A30" s="537"/>
      <c r="B30" s="165">
        <v>9102999</v>
      </c>
      <c r="C30" s="166">
        <v>43528</v>
      </c>
      <c r="D30" s="166">
        <v>44258</v>
      </c>
      <c r="E30" s="197">
        <v>0</v>
      </c>
      <c r="F30" s="37">
        <v>1000</v>
      </c>
      <c r="G30" s="199">
        <v>0</v>
      </c>
      <c r="H30" s="184">
        <f t="shared" si="0"/>
        <v>1000</v>
      </c>
      <c r="I30" s="130"/>
      <c r="J30" s="353"/>
      <c r="K30" s="192"/>
    </row>
    <row r="31" spans="1:11" s="149" customFormat="1" ht="12.75" x14ac:dyDescent="0.2">
      <c r="A31" s="250" t="s">
        <v>237</v>
      </c>
      <c r="B31" s="165" t="s">
        <v>505</v>
      </c>
      <c r="C31" s="166">
        <v>43452</v>
      </c>
      <c r="D31" s="166">
        <v>44548</v>
      </c>
      <c r="E31" s="197">
        <v>0</v>
      </c>
      <c r="F31" s="37">
        <v>0</v>
      </c>
      <c r="G31" s="199">
        <v>0</v>
      </c>
      <c r="H31" s="184">
        <f t="shared" si="0"/>
        <v>0</v>
      </c>
      <c r="I31" s="130">
        <f>EDATE(C31,12)</f>
        <v>43817</v>
      </c>
      <c r="J31" s="353"/>
      <c r="K31" s="192"/>
    </row>
    <row r="32" spans="1:11" s="149" customFormat="1" ht="12.75" x14ac:dyDescent="0.2">
      <c r="A32" s="250"/>
      <c r="B32" s="233"/>
      <c r="C32" s="166"/>
      <c r="D32" s="166"/>
      <c r="E32" s="197">
        <v>0</v>
      </c>
      <c r="F32" s="37">
        <v>0</v>
      </c>
      <c r="G32" s="199">
        <v>0</v>
      </c>
      <c r="H32" s="184">
        <f t="shared" si="0"/>
        <v>0</v>
      </c>
      <c r="I32" s="130"/>
      <c r="J32" s="353"/>
      <c r="K32" s="192"/>
    </row>
    <row r="33" spans="1:11" s="149" customFormat="1" ht="12.75" x14ac:dyDescent="0.2">
      <c r="A33" s="193"/>
      <c r="B33" s="18"/>
      <c r="C33" s="106"/>
      <c r="D33" s="106"/>
      <c r="E33" s="197">
        <v>0</v>
      </c>
      <c r="F33" s="37">
        <v>0</v>
      </c>
      <c r="G33" s="199">
        <v>0</v>
      </c>
      <c r="H33" s="184">
        <f t="shared" si="0"/>
        <v>0</v>
      </c>
      <c r="I33" s="130"/>
      <c r="J33" s="353"/>
      <c r="K33" s="192"/>
    </row>
    <row r="34" spans="1:11" ht="15" customHeight="1" thickBot="1" x14ac:dyDescent="0.25">
      <c r="A34" s="86" t="s">
        <v>193</v>
      </c>
      <c r="B34" s="87"/>
      <c r="C34" s="102"/>
      <c r="D34" s="102"/>
      <c r="E34" s="88"/>
      <c r="F34" s="88"/>
      <c r="G34" s="89"/>
      <c r="H34" s="88"/>
      <c r="I34" s="185"/>
      <c r="J34" s="90"/>
      <c r="K34" s="27"/>
    </row>
    <row r="35" spans="1:11" ht="15" customHeight="1" thickTop="1" thickBot="1" x14ac:dyDescent="0.25">
      <c r="A35" s="30" t="s">
        <v>0</v>
      </c>
      <c r="B35" s="51" t="s">
        <v>39</v>
      </c>
      <c r="C35" s="103" t="s">
        <v>40</v>
      </c>
      <c r="D35" s="103" t="s">
        <v>41</v>
      </c>
      <c r="E35" s="78" t="s">
        <v>7</v>
      </c>
      <c r="F35" s="52" t="s">
        <v>8</v>
      </c>
      <c r="G35" s="78" t="s">
        <v>9</v>
      </c>
      <c r="H35" s="78" t="s">
        <v>10</v>
      </c>
      <c r="I35" s="186" t="s">
        <v>137</v>
      </c>
      <c r="J35" s="99" t="s">
        <v>4</v>
      </c>
      <c r="K35" s="20"/>
    </row>
    <row r="36" spans="1:11" ht="13.5" thickTop="1" x14ac:dyDescent="0.2">
      <c r="A36" s="193" t="s">
        <v>251</v>
      </c>
      <c r="B36" s="165" t="s">
        <v>349</v>
      </c>
      <c r="C36" s="166">
        <v>43376</v>
      </c>
      <c r="D36" s="166">
        <v>44471</v>
      </c>
      <c r="E36" s="167">
        <v>0</v>
      </c>
      <c r="F36" s="169">
        <v>0</v>
      </c>
      <c r="G36" s="169">
        <v>0</v>
      </c>
      <c r="H36" s="80">
        <f t="shared" ref="H36:H125" si="2">SUM(E36+F36)-G36</f>
        <v>0</v>
      </c>
      <c r="I36" s="168"/>
      <c r="J36" s="418"/>
    </row>
    <row r="37" spans="1:11" ht="12.75" x14ac:dyDescent="0.2">
      <c r="A37" s="526" t="s">
        <v>375</v>
      </c>
      <c r="B37" s="165">
        <v>21810061</v>
      </c>
      <c r="C37" s="166">
        <v>43393</v>
      </c>
      <c r="D37" s="166">
        <v>44488</v>
      </c>
      <c r="E37" s="167">
        <v>375</v>
      </c>
      <c r="F37" s="169">
        <v>0</v>
      </c>
      <c r="G37" s="169">
        <v>0</v>
      </c>
      <c r="H37" s="80">
        <f t="shared" si="2"/>
        <v>375</v>
      </c>
      <c r="I37" s="168"/>
      <c r="J37" s="327"/>
    </row>
    <row r="38" spans="1:11" ht="12.75" x14ac:dyDescent="0.2">
      <c r="A38" s="527"/>
      <c r="B38" s="165">
        <v>21811066</v>
      </c>
      <c r="C38" s="166">
        <v>43416</v>
      </c>
      <c r="D38" s="166">
        <v>44511</v>
      </c>
      <c r="E38" s="167">
        <v>1050</v>
      </c>
      <c r="F38" s="169">
        <v>0</v>
      </c>
      <c r="G38" s="169">
        <v>1000</v>
      </c>
      <c r="H38" s="80">
        <f t="shared" si="2"/>
        <v>50</v>
      </c>
      <c r="I38" s="168"/>
      <c r="J38" s="391"/>
    </row>
    <row r="39" spans="1:11" ht="12.75" x14ac:dyDescent="0.2">
      <c r="A39" s="528"/>
      <c r="B39" s="165">
        <v>21903021</v>
      </c>
      <c r="C39" s="166">
        <v>43546</v>
      </c>
      <c r="D39" s="166">
        <v>44641</v>
      </c>
      <c r="E39" s="167">
        <v>3825</v>
      </c>
      <c r="F39" s="169">
        <v>0</v>
      </c>
      <c r="G39" s="169">
        <v>1000</v>
      </c>
      <c r="H39" s="80">
        <f t="shared" si="2"/>
        <v>2825</v>
      </c>
      <c r="I39" s="168"/>
      <c r="J39" s="327"/>
    </row>
    <row r="40" spans="1:11" ht="12.75" x14ac:dyDescent="0.2">
      <c r="A40" s="198" t="s">
        <v>267</v>
      </c>
      <c r="B40" s="165">
        <v>11904070</v>
      </c>
      <c r="C40" s="166">
        <v>43558</v>
      </c>
      <c r="D40" s="166">
        <v>44653</v>
      </c>
      <c r="E40" s="167">
        <v>0</v>
      </c>
      <c r="F40" s="169">
        <v>575</v>
      </c>
      <c r="G40" s="169">
        <v>0</v>
      </c>
      <c r="H40" s="80">
        <f t="shared" si="2"/>
        <v>575</v>
      </c>
      <c r="I40" s="168">
        <f>EDATE(C40,12)</f>
        <v>43924</v>
      </c>
      <c r="J40" s="391" t="s">
        <v>527</v>
      </c>
    </row>
    <row r="41" spans="1:11" ht="12.75" x14ac:dyDescent="0.2">
      <c r="A41" s="526" t="s">
        <v>228</v>
      </c>
      <c r="B41" s="165" t="s">
        <v>365</v>
      </c>
      <c r="C41" s="166">
        <v>43396</v>
      </c>
      <c r="D41" s="166">
        <v>44856</v>
      </c>
      <c r="E41" s="167">
        <v>300</v>
      </c>
      <c r="F41" s="169">
        <v>0</v>
      </c>
      <c r="G41" s="169">
        <v>300</v>
      </c>
      <c r="H41" s="80">
        <f t="shared" si="2"/>
        <v>0</v>
      </c>
      <c r="I41" s="168">
        <f>EDATE(C41,16)</f>
        <v>43884</v>
      </c>
      <c r="J41" s="418"/>
    </row>
    <row r="42" spans="1:11" ht="12.75" x14ac:dyDescent="0.2">
      <c r="A42" s="528"/>
      <c r="B42" s="165" t="s">
        <v>438</v>
      </c>
      <c r="C42" s="166">
        <v>43486</v>
      </c>
      <c r="D42" s="166">
        <v>44946</v>
      </c>
      <c r="E42" s="167">
        <v>5600</v>
      </c>
      <c r="F42" s="169">
        <v>0</v>
      </c>
      <c r="G42" s="169">
        <v>200</v>
      </c>
      <c r="H42" s="80">
        <f t="shared" si="2"/>
        <v>5400</v>
      </c>
      <c r="I42" s="168">
        <f>EDATE(C42,16)</f>
        <v>43972</v>
      </c>
      <c r="J42" s="418"/>
    </row>
    <row r="43" spans="1:11" ht="12.75" x14ac:dyDescent="0.2">
      <c r="A43" s="193" t="s">
        <v>218</v>
      </c>
      <c r="B43" s="165">
        <v>5551796</v>
      </c>
      <c r="C43" s="166">
        <v>43445</v>
      </c>
      <c r="D43" s="166">
        <v>45635</v>
      </c>
      <c r="E43" s="167">
        <v>0</v>
      </c>
      <c r="F43" s="169">
        <v>0</v>
      </c>
      <c r="G43" s="169">
        <v>0</v>
      </c>
      <c r="H43" s="80">
        <f t="shared" si="2"/>
        <v>0</v>
      </c>
      <c r="I43" s="168"/>
      <c r="J43" s="418"/>
    </row>
    <row r="44" spans="1:11" s="207" customFormat="1" ht="12.75" x14ac:dyDescent="0.2">
      <c r="A44" s="303" t="s">
        <v>223</v>
      </c>
      <c r="B44" s="211">
        <v>22915465</v>
      </c>
      <c r="C44" s="212">
        <v>43179</v>
      </c>
      <c r="D44" s="212">
        <v>43908</v>
      </c>
      <c r="E44" s="217">
        <v>0</v>
      </c>
      <c r="F44" s="169">
        <v>0</v>
      </c>
      <c r="G44" s="169">
        <v>0</v>
      </c>
      <c r="H44" s="80">
        <f t="shared" si="2"/>
        <v>0</v>
      </c>
      <c r="I44" s="393">
        <f>EDATE(C44,12)</f>
        <v>43544</v>
      </c>
      <c r="J44" s="418"/>
    </row>
    <row r="45" spans="1:11" ht="12.75" x14ac:dyDescent="0.2">
      <c r="A45" s="524" t="s">
        <v>219</v>
      </c>
      <c r="B45" s="165" t="s">
        <v>335</v>
      </c>
      <c r="C45" s="166">
        <v>43382</v>
      </c>
      <c r="D45" s="166">
        <v>44112</v>
      </c>
      <c r="E45" s="167">
        <v>15</v>
      </c>
      <c r="F45" s="169">
        <v>0</v>
      </c>
      <c r="G45" s="169">
        <v>0</v>
      </c>
      <c r="H45" s="80">
        <f t="shared" si="2"/>
        <v>15</v>
      </c>
      <c r="I45" s="168"/>
      <c r="J45" s="418" t="s">
        <v>341</v>
      </c>
    </row>
    <row r="46" spans="1:11" ht="12.75" x14ac:dyDescent="0.2">
      <c r="A46" s="519"/>
      <c r="B46" s="165" t="s">
        <v>421</v>
      </c>
      <c r="C46" s="166">
        <v>43508</v>
      </c>
      <c r="D46" s="166">
        <v>44238</v>
      </c>
      <c r="E46" s="167">
        <v>4500</v>
      </c>
      <c r="F46" s="169">
        <v>0</v>
      </c>
      <c r="G46" s="169">
        <v>0</v>
      </c>
      <c r="H46" s="80">
        <f t="shared" si="2"/>
        <v>4500</v>
      </c>
      <c r="I46" s="168"/>
      <c r="J46" s="418"/>
    </row>
    <row r="47" spans="1:11" ht="12.75" x14ac:dyDescent="0.2">
      <c r="A47" s="164" t="s">
        <v>301</v>
      </c>
      <c r="B47" s="165" t="s">
        <v>304</v>
      </c>
      <c r="C47" s="166">
        <v>43362</v>
      </c>
      <c r="D47" s="166">
        <v>43635</v>
      </c>
      <c r="E47" s="167">
        <v>0</v>
      </c>
      <c r="F47" s="169">
        <v>0</v>
      </c>
      <c r="G47" s="169">
        <v>0</v>
      </c>
      <c r="H47" s="80">
        <f t="shared" si="2"/>
        <v>0</v>
      </c>
      <c r="I47" s="168"/>
      <c r="J47" s="418"/>
    </row>
    <row r="48" spans="1:11" ht="12.75" x14ac:dyDescent="0.2">
      <c r="A48" s="172" t="s">
        <v>437</v>
      </c>
      <c r="B48" s="165" t="s">
        <v>411</v>
      </c>
      <c r="C48" s="166">
        <v>43420</v>
      </c>
      <c r="D48" s="166">
        <v>43785</v>
      </c>
      <c r="E48" s="167">
        <v>0</v>
      </c>
      <c r="F48" s="169">
        <v>0</v>
      </c>
      <c r="G48" s="169">
        <v>0</v>
      </c>
      <c r="H48" s="80">
        <f t="shared" si="2"/>
        <v>0</v>
      </c>
      <c r="I48" s="168"/>
      <c r="J48" s="418"/>
    </row>
    <row r="49" spans="1:10" ht="12.75" x14ac:dyDescent="0.2">
      <c r="A49" s="7" t="s">
        <v>371</v>
      </c>
      <c r="B49" s="165" t="s">
        <v>444</v>
      </c>
      <c r="C49" s="166">
        <v>43244</v>
      </c>
      <c r="D49" s="166">
        <v>45434</v>
      </c>
      <c r="E49" s="167">
        <v>0</v>
      </c>
      <c r="F49" s="169">
        <v>0</v>
      </c>
      <c r="G49" s="169">
        <v>0</v>
      </c>
      <c r="H49" s="80">
        <f t="shared" si="2"/>
        <v>0</v>
      </c>
      <c r="I49" s="168"/>
      <c r="J49" s="418"/>
    </row>
    <row r="50" spans="1:10" ht="12.75" x14ac:dyDescent="0.2">
      <c r="A50" s="524" t="s">
        <v>199</v>
      </c>
      <c r="B50" s="165">
        <v>8814707</v>
      </c>
      <c r="C50" s="166">
        <v>43247</v>
      </c>
      <c r="D50" s="166">
        <v>43978</v>
      </c>
      <c r="E50" s="167">
        <v>100</v>
      </c>
      <c r="F50" s="169">
        <v>0</v>
      </c>
      <c r="G50" s="169">
        <v>0</v>
      </c>
      <c r="H50" s="80">
        <f t="shared" si="2"/>
        <v>100</v>
      </c>
      <c r="I50" s="168">
        <f>EDATE(C50,12)</f>
        <v>43612</v>
      </c>
      <c r="J50" s="418"/>
    </row>
    <row r="51" spans="1:10" ht="12.75" x14ac:dyDescent="0.2">
      <c r="A51" s="518"/>
      <c r="B51" s="165">
        <v>8814808</v>
      </c>
      <c r="C51" s="166">
        <v>43249</v>
      </c>
      <c r="D51" s="166">
        <v>43980</v>
      </c>
      <c r="E51" s="167">
        <v>1350</v>
      </c>
      <c r="F51" s="169">
        <v>0</v>
      </c>
      <c r="G51" s="169">
        <v>0</v>
      </c>
      <c r="H51" s="80">
        <f t="shared" si="2"/>
        <v>1350</v>
      </c>
      <c r="I51" s="168">
        <f>EDATE(C51,12)</f>
        <v>43614</v>
      </c>
      <c r="J51" s="418"/>
    </row>
    <row r="52" spans="1:10" ht="12.75" x14ac:dyDescent="0.2">
      <c r="A52" s="519"/>
      <c r="B52" s="165">
        <v>8817608</v>
      </c>
      <c r="C52" s="166">
        <v>43276</v>
      </c>
      <c r="D52" s="166">
        <v>44007</v>
      </c>
      <c r="E52" s="167">
        <v>1500</v>
      </c>
      <c r="F52" s="169">
        <v>0</v>
      </c>
      <c r="G52" s="169">
        <v>0</v>
      </c>
      <c r="H52" s="80">
        <f t="shared" si="2"/>
        <v>1500</v>
      </c>
      <c r="I52" s="168">
        <f>EDATE(C52,12)</f>
        <v>43641</v>
      </c>
      <c r="J52" s="418"/>
    </row>
    <row r="53" spans="1:10" ht="12.75" x14ac:dyDescent="0.2">
      <c r="A53" s="473" t="s">
        <v>229</v>
      </c>
      <c r="B53" s="165">
        <v>8903407</v>
      </c>
      <c r="C53" s="166">
        <v>43589</v>
      </c>
      <c r="D53" s="166">
        <v>44231</v>
      </c>
      <c r="E53" s="167">
        <v>1600</v>
      </c>
      <c r="F53" s="169">
        <v>0</v>
      </c>
      <c r="G53" s="169">
        <v>300</v>
      </c>
      <c r="H53" s="80">
        <f t="shared" si="2"/>
        <v>1300</v>
      </c>
      <c r="I53" s="168">
        <f>EDATE(C53,8)</f>
        <v>43834</v>
      </c>
      <c r="J53" s="463"/>
    </row>
    <row r="54" spans="1:10" ht="13.5" customHeight="1" x14ac:dyDescent="0.2">
      <c r="A54" s="204" t="s">
        <v>366</v>
      </c>
      <c r="B54" s="165">
        <v>8831704</v>
      </c>
      <c r="C54" s="166">
        <v>43417</v>
      </c>
      <c r="D54" s="166">
        <v>44148</v>
      </c>
      <c r="E54" s="167">
        <v>1000</v>
      </c>
      <c r="F54" s="169">
        <v>0</v>
      </c>
      <c r="G54" s="169">
        <v>0</v>
      </c>
      <c r="H54" s="80">
        <f t="shared" si="2"/>
        <v>1000</v>
      </c>
      <c r="I54" s="168">
        <f>EDATE(C54,8)</f>
        <v>43659</v>
      </c>
      <c r="J54" s="418"/>
    </row>
    <row r="55" spans="1:10" ht="12.75" x14ac:dyDescent="0.2">
      <c r="A55" s="193" t="s">
        <v>240</v>
      </c>
      <c r="B55" s="165">
        <v>8818404</v>
      </c>
      <c r="C55" s="166">
        <v>43284</v>
      </c>
      <c r="D55" s="166">
        <v>44015</v>
      </c>
      <c r="E55" s="167">
        <v>0</v>
      </c>
      <c r="F55" s="169">
        <v>200</v>
      </c>
      <c r="G55" s="169">
        <v>200</v>
      </c>
      <c r="H55" s="80">
        <f t="shared" si="2"/>
        <v>0</v>
      </c>
      <c r="I55" s="168"/>
      <c r="J55" s="418"/>
    </row>
    <row r="56" spans="1:10" ht="12.75" x14ac:dyDescent="0.2">
      <c r="A56" s="518" t="s">
        <v>298</v>
      </c>
      <c r="B56" s="165">
        <v>2000055897</v>
      </c>
      <c r="C56" s="166">
        <v>43376</v>
      </c>
      <c r="D56" s="166">
        <v>44107</v>
      </c>
      <c r="E56" s="167">
        <v>20</v>
      </c>
      <c r="F56" s="169">
        <v>0</v>
      </c>
      <c r="G56" s="169">
        <v>20</v>
      </c>
      <c r="H56" s="80">
        <f t="shared" si="2"/>
        <v>0</v>
      </c>
      <c r="I56" s="168"/>
      <c r="J56" s="447"/>
    </row>
    <row r="57" spans="1:10" ht="12.75" x14ac:dyDescent="0.2">
      <c r="A57" s="519"/>
      <c r="B57" s="165">
        <v>2000056283</v>
      </c>
      <c r="C57" s="166">
        <v>43405</v>
      </c>
      <c r="D57" s="166">
        <v>44136</v>
      </c>
      <c r="E57" s="167">
        <v>160</v>
      </c>
      <c r="F57" s="169">
        <v>0</v>
      </c>
      <c r="G57" s="169">
        <v>0</v>
      </c>
      <c r="H57" s="80">
        <f t="shared" si="2"/>
        <v>160</v>
      </c>
      <c r="I57" s="168"/>
      <c r="J57" s="448"/>
    </row>
    <row r="58" spans="1:10" ht="12.75" x14ac:dyDescent="0.2">
      <c r="A58" s="164" t="s">
        <v>252</v>
      </c>
      <c r="B58" s="165">
        <v>1710172</v>
      </c>
      <c r="C58" s="166">
        <v>42921</v>
      </c>
      <c r="D58" s="166">
        <v>43651</v>
      </c>
      <c r="E58" s="167">
        <v>0</v>
      </c>
      <c r="F58" s="169">
        <v>0</v>
      </c>
      <c r="G58" s="169">
        <v>0</v>
      </c>
      <c r="H58" s="80">
        <f t="shared" si="2"/>
        <v>0</v>
      </c>
      <c r="I58" s="168"/>
      <c r="J58" s="418"/>
    </row>
    <row r="59" spans="1:10" ht="12.75" x14ac:dyDescent="0.2">
      <c r="A59" s="443" t="s">
        <v>243</v>
      </c>
      <c r="B59" s="402">
        <v>190315</v>
      </c>
      <c r="C59" s="396">
        <v>43539</v>
      </c>
      <c r="D59" s="396">
        <v>43904</v>
      </c>
      <c r="E59" s="397">
        <v>0</v>
      </c>
      <c r="F59" s="398">
        <v>200</v>
      </c>
      <c r="G59" s="398">
        <v>0</v>
      </c>
      <c r="H59" s="399">
        <f t="shared" si="2"/>
        <v>200</v>
      </c>
      <c r="I59" s="410">
        <f>EDATE(C59,4)</f>
        <v>43661</v>
      </c>
      <c r="J59" s="408" t="s">
        <v>525</v>
      </c>
    </row>
    <row r="60" spans="1:10" ht="12.75" x14ac:dyDescent="0.2">
      <c r="A60" s="526" t="s">
        <v>200</v>
      </c>
      <c r="B60" s="165">
        <v>190208</v>
      </c>
      <c r="C60" s="166">
        <v>43504</v>
      </c>
      <c r="D60" s="166">
        <v>43868</v>
      </c>
      <c r="E60" s="167">
        <v>3000</v>
      </c>
      <c r="F60" s="169">
        <v>0</v>
      </c>
      <c r="G60" s="169">
        <f>700+40+160</f>
        <v>900</v>
      </c>
      <c r="H60" s="80">
        <f t="shared" si="2"/>
        <v>2100</v>
      </c>
      <c r="I60" s="168">
        <f>EDATE(C60,4)</f>
        <v>43624</v>
      </c>
      <c r="J60" s="418"/>
    </row>
    <row r="61" spans="1:10" ht="12.75" x14ac:dyDescent="0.2">
      <c r="A61" s="528"/>
      <c r="B61" s="165">
        <v>190320</v>
      </c>
      <c r="C61" s="166">
        <v>43544</v>
      </c>
      <c r="D61" s="166">
        <v>43909</v>
      </c>
      <c r="E61" s="167">
        <v>0</v>
      </c>
      <c r="F61" s="169">
        <v>2000</v>
      </c>
      <c r="G61" s="169">
        <v>0</v>
      </c>
      <c r="H61" s="80">
        <f t="shared" si="2"/>
        <v>2000</v>
      </c>
      <c r="I61" s="168">
        <f>EDATE(C61,4)</f>
        <v>43666</v>
      </c>
      <c r="J61" s="491" t="s">
        <v>523</v>
      </c>
    </row>
    <row r="62" spans="1:10" ht="12.75" x14ac:dyDescent="0.2">
      <c r="A62" s="164" t="s">
        <v>216</v>
      </c>
      <c r="B62" s="378" t="s">
        <v>468</v>
      </c>
      <c r="C62" s="176" t="s">
        <v>469</v>
      </c>
      <c r="D62" s="176" t="s">
        <v>470</v>
      </c>
      <c r="E62" s="167">
        <v>25</v>
      </c>
      <c r="F62" s="169">
        <v>0</v>
      </c>
      <c r="G62" s="169">
        <v>0</v>
      </c>
      <c r="H62" s="80">
        <f t="shared" si="2"/>
        <v>25</v>
      </c>
      <c r="I62" s="168"/>
      <c r="J62" s="418"/>
    </row>
    <row r="63" spans="1:10" ht="12.75" x14ac:dyDescent="0.2">
      <c r="A63" s="164" t="s">
        <v>277</v>
      </c>
      <c r="B63" s="165" t="s">
        <v>495</v>
      </c>
      <c r="C63" s="166">
        <v>43481</v>
      </c>
      <c r="D63" s="166">
        <v>44212</v>
      </c>
      <c r="E63" s="167">
        <v>0</v>
      </c>
      <c r="F63" s="169">
        <v>25</v>
      </c>
      <c r="G63" s="169">
        <v>0</v>
      </c>
      <c r="H63" s="80">
        <f t="shared" si="2"/>
        <v>25</v>
      </c>
      <c r="I63" s="168"/>
      <c r="J63" s="418" t="s">
        <v>522</v>
      </c>
    </row>
    <row r="64" spans="1:10" ht="12.75" x14ac:dyDescent="0.2">
      <c r="A64" s="209" t="s">
        <v>517</v>
      </c>
      <c r="B64" s="165">
        <v>409845</v>
      </c>
      <c r="C64" s="166">
        <v>43608</v>
      </c>
      <c r="D64" s="166">
        <v>43972</v>
      </c>
      <c r="E64" s="167">
        <v>0</v>
      </c>
      <c r="F64" s="169">
        <v>1000</v>
      </c>
      <c r="G64" s="169">
        <v>1000</v>
      </c>
      <c r="H64" s="80">
        <f t="shared" si="2"/>
        <v>0</v>
      </c>
      <c r="I64" s="168"/>
      <c r="J64" s="489"/>
    </row>
    <row r="65" spans="1:11" ht="12" customHeight="1" x14ac:dyDescent="0.2">
      <c r="A65" s="209" t="s">
        <v>370</v>
      </c>
      <c r="B65" s="165" t="s">
        <v>409</v>
      </c>
      <c r="C65" s="166">
        <v>43453</v>
      </c>
      <c r="D65" s="166">
        <v>43818</v>
      </c>
      <c r="E65" s="167">
        <v>2667.14</v>
      </c>
      <c r="F65" s="169">
        <v>0</v>
      </c>
      <c r="G65" s="169">
        <v>0</v>
      </c>
      <c r="H65" s="80">
        <f t="shared" si="2"/>
        <v>2667.14</v>
      </c>
      <c r="I65" s="168"/>
      <c r="J65" s="418"/>
    </row>
    <row r="66" spans="1:11" ht="12" customHeight="1" x14ac:dyDescent="0.2">
      <c r="A66" s="209" t="s">
        <v>395</v>
      </c>
      <c r="B66" s="165" t="s">
        <v>396</v>
      </c>
      <c r="C66" s="166">
        <v>43003</v>
      </c>
      <c r="D66" s="166">
        <v>43733</v>
      </c>
      <c r="E66" s="167">
        <v>0</v>
      </c>
      <c r="F66" s="169">
        <v>0</v>
      </c>
      <c r="G66" s="169">
        <v>0</v>
      </c>
      <c r="H66" s="80">
        <f t="shared" si="2"/>
        <v>0</v>
      </c>
      <c r="I66" s="168"/>
      <c r="J66" s="327"/>
    </row>
    <row r="67" spans="1:11" ht="12.75" x14ac:dyDescent="0.2">
      <c r="A67" s="347" t="s">
        <v>173</v>
      </c>
      <c r="B67" s="165">
        <v>9072019</v>
      </c>
      <c r="C67" s="166">
        <v>43508</v>
      </c>
      <c r="D67" s="166">
        <v>44054</v>
      </c>
      <c r="E67" s="167">
        <v>6555</v>
      </c>
      <c r="F67" s="169">
        <v>0</v>
      </c>
      <c r="G67" s="169">
        <f>60+225</f>
        <v>285</v>
      </c>
      <c r="H67" s="80">
        <f t="shared" si="2"/>
        <v>6270</v>
      </c>
      <c r="I67" s="168">
        <f>EDATE(C67,6)</f>
        <v>43689</v>
      </c>
      <c r="J67" s="425"/>
    </row>
    <row r="68" spans="1:11" ht="12.75" x14ac:dyDescent="0.2">
      <c r="A68" s="198" t="s">
        <v>217</v>
      </c>
      <c r="B68" s="165">
        <v>5527310</v>
      </c>
      <c r="C68" s="166">
        <v>43332</v>
      </c>
      <c r="D68" s="166">
        <v>45522</v>
      </c>
      <c r="E68" s="167">
        <v>0</v>
      </c>
      <c r="F68" s="169">
        <v>1</v>
      </c>
      <c r="G68" s="169">
        <v>1</v>
      </c>
      <c r="H68" s="80">
        <f t="shared" si="2"/>
        <v>0</v>
      </c>
      <c r="I68" s="168"/>
      <c r="J68" s="436"/>
    </row>
    <row r="69" spans="1:11" ht="12.75" x14ac:dyDescent="0.2">
      <c r="A69" s="48" t="s">
        <v>242</v>
      </c>
      <c r="B69" s="165" t="s">
        <v>312</v>
      </c>
      <c r="C69" s="166">
        <v>43125</v>
      </c>
      <c r="D69" s="166">
        <v>43665</v>
      </c>
      <c r="E69" s="167">
        <v>0</v>
      </c>
      <c r="F69" s="169">
        <v>0</v>
      </c>
      <c r="G69" s="169">
        <v>0</v>
      </c>
      <c r="H69" s="80">
        <f t="shared" si="2"/>
        <v>0</v>
      </c>
      <c r="I69" s="168"/>
      <c r="J69" s="418"/>
    </row>
    <row r="70" spans="1:11" ht="12.75" x14ac:dyDescent="0.2">
      <c r="A70" s="453" t="s">
        <v>305</v>
      </c>
      <c r="B70" s="454" t="s">
        <v>487</v>
      </c>
      <c r="C70" s="166">
        <v>43253</v>
      </c>
      <c r="D70" s="166">
        <v>43984</v>
      </c>
      <c r="E70" s="167">
        <v>0</v>
      </c>
      <c r="F70" s="169">
        <v>0</v>
      </c>
      <c r="G70" s="169">
        <v>0</v>
      </c>
      <c r="H70" s="80">
        <f t="shared" si="2"/>
        <v>0</v>
      </c>
      <c r="I70" s="168"/>
      <c r="J70" s="418"/>
    </row>
    <row r="71" spans="1:11" ht="12.75" x14ac:dyDescent="0.2">
      <c r="A71" s="193" t="s">
        <v>423</v>
      </c>
      <c r="B71" s="165" t="s">
        <v>413</v>
      </c>
      <c r="C71" s="166">
        <v>43474</v>
      </c>
      <c r="D71" s="166">
        <v>44014</v>
      </c>
      <c r="E71" s="167">
        <v>0</v>
      </c>
      <c r="F71" s="169">
        <v>0</v>
      </c>
      <c r="G71" s="169">
        <v>0</v>
      </c>
      <c r="H71" s="80">
        <f t="shared" si="2"/>
        <v>0</v>
      </c>
      <c r="I71" s="168"/>
      <c r="J71" s="418"/>
    </row>
    <row r="72" spans="1:11" s="365" customFormat="1" ht="12.75" x14ac:dyDescent="0.2">
      <c r="A72" s="526" t="s">
        <v>203</v>
      </c>
      <c r="B72" s="360" t="s">
        <v>276</v>
      </c>
      <c r="C72" s="361">
        <v>43216</v>
      </c>
      <c r="D72" s="361">
        <v>43580</v>
      </c>
      <c r="E72" s="362">
        <v>10</v>
      </c>
      <c r="F72" s="169">
        <v>0</v>
      </c>
      <c r="G72" s="169">
        <v>0</v>
      </c>
      <c r="H72" s="363">
        <f t="shared" si="2"/>
        <v>10</v>
      </c>
      <c r="I72" s="394">
        <f t="shared" ref="I72:I77" si="3">EDATE(C72,6)</f>
        <v>43399</v>
      </c>
      <c r="J72" s="364"/>
    </row>
    <row r="73" spans="1:11" s="365" customFormat="1" ht="12.75" x14ac:dyDescent="0.2">
      <c r="A73" s="527"/>
      <c r="B73" s="360" t="s">
        <v>285</v>
      </c>
      <c r="C73" s="361">
        <v>43261</v>
      </c>
      <c r="D73" s="361">
        <v>43625</v>
      </c>
      <c r="E73" s="362">
        <v>10</v>
      </c>
      <c r="F73" s="169">
        <v>0</v>
      </c>
      <c r="G73" s="169">
        <v>0</v>
      </c>
      <c r="H73" s="363">
        <f t="shared" si="2"/>
        <v>10</v>
      </c>
      <c r="I73" s="394">
        <f t="shared" si="3"/>
        <v>43444</v>
      </c>
      <c r="J73" s="364"/>
    </row>
    <row r="74" spans="1:11" ht="12.75" x14ac:dyDescent="0.2">
      <c r="A74" s="527"/>
      <c r="B74" s="173" t="s">
        <v>374</v>
      </c>
      <c r="C74" s="166">
        <v>43425</v>
      </c>
      <c r="D74" s="166">
        <v>43789</v>
      </c>
      <c r="E74" s="167">
        <v>2675</v>
      </c>
      <c r="F74" s="169">
        <v>0</v>
      </c>
      <c r="G74" s="169">
        <v>0</v>
      </c>
      <c r="H74" s="80">
        <f t="shared" si="2"/>
        <v>2675</v>
      </c>
      <c r="I74" s="168">
        <f t="shared" si="3"/>
        <v>43606</v>
      </c>
      <c r="J74" s="418"/>
    </row>
    <row r="75" spans="1:11" ht="12.75" x14ac:dyDescent="0.2">
      <c r="A75" s="527"/>
      <c r="B75" s="173" t="s">
        <v>424</v>
      </c>
      <c r="C75" s="166">
        <v>43489</v>
      </c>
      <c r="D75" s="166">
        <v>43853</v>
      </c>
      <c r="E75" s="167">
        <v>6300</v>
      </c>
      <c r="F75" s="169">
        <v>0</v>
      </c>
      <c r="G75" s="169">
        <v>2000</v>
      </c>
      <c r="H75" s="80">
        <f t="shared" si="2"/>
        <v>4300</v>
      </c>
      <c r="I75" s="168">
        <f t="shared" si="3"/>
        <v>43670</v>
      </c>
      <c r="J75" s="418"/>
    </row>
    <row r="76" spans="1:11" ht="12.75" x14ac:dyDescent="0.2">
      <c r="A76" s="527"/>
      <c r="B76" s="173" t="s">
        <v>461</v>
      </c>
      <c r="C76" s="166">
        <v>43548</v>
      </c>
      <c r="D76" s="166">
        <v>43913</v>
      </c>
      <c r="E76" s="167">
        <v>22475</v>
      </c>
      <c r="F76" s="169">
        <v>0</v>
      </c>
      <c r="G76" s="169">
        <v>0</v>
      </c>
      <c r="H76" s="80">
        <f t="shared" si="2"/>
        <v>22475</v>
      </c>
      <c r="I76" s="168">
        <f t="shared" si="3"/>
        <v>43732</v>
      </c>
      <c r="J76" s="442"/>
    </row>
    <row r="77" spans="1:11" ht="12.75" x14ac:dyDescent="0.2">
      <c r="A77" s="528"/>
      <c r="B77" s="173" t="s">
        <v>504</v>
      </c>
      <c r="C77" s="166">
        <v>43585</v>
      </c>
      <c r="D77" s="166">
        <v>43950</v>
      </c>
      <c r="E77" s="167">
        <v>23475</v>
      </c>
      <c r="F77" s="169">
        <v>0</v>
      </c>
      <c r="G77" s="169">
        <v>0</v>
      </c>
      <c r="H77" s="80">
        <f t="shared" si="2"/>
        <v>23475</v>
      </c>
      <c r="I77" s="168">
        <f t="shared" si="3"/>
        <v>43768</v>
      </c>
      <c r="J77" s="462"/>
    </row>
    <row r="78" spans="1:11" ht="12.75" x14ac:dyDescent="0.2">
      <c r="A78" s="526" t="s">
        <v>169</v>
      </c>
      <c r="B78" s="165" t="s">
        <v>363</v>
      </c>
      <c r="C78" s="166">
        <v>43346</v>
      </c>
      <c r="D78" s="166">
        <v>45172</v>
      </c>
      <c r="E78" s="167">
        <v>920</v>
      </c>
      <c r="F78" s="169">
        <v>0</v>
      </c>
      <c r="G78" s="169">
        <f>160+100+660</f>
        <v>920</v>
      </c>
      <c r="H78" s="80">
        <f t="shared" si="2"/>
        <v>0</v>
      </c>
      <c r="I78" s="168"/>
      <c r="J78" s="418" t="s">
        <v>412</v>
      </c>
    </row>
    <row r="79" spans="1:11" ht="12.75" x14ac:dyDescent="0.2">
      <c r="A79" s="527"/>
      <c r="B79" s="165" t="s">
        <v>418</v>
      </c>
      <c r="C79" s="166">
        <v>43401</v>
      </c>
      <c r="D79" s="166">
        <v>45227</v>
      </c>
      <c r="E79" s="167">
        <v>2420</v>
      </c>
      <c r="F79" s="169">
        <v>0</v>
      </c>
      <c r="G79" s="169">
        <v>2000</v>
      </c>
      <c r="H79" s="80">
        <f t="shared" si="2"/>
        <v>420</v>
      </c>
      <c r="I79" s="168"/>
      <c r="J79" s="418" t="s">
        <v>431</v>
      </c>
    </row>
    <row r="80" spans="1:11" ht="24" x14ac:dyDescent="0.2">
      <c r="A80" s="527"/>
      <c r="B80" s="165" t="s">
        <v>496</v>
      </c>
      <c r="C80" s="166">
        <v>43506</v>
      </c>
      <c r="D80" s="166">
        <v>45332</v>
      </c>
      <c r="E80" s="167">
        <v>5460</v>
      </c>
      <c r="F80" s="169">
        <v>3000</v>
      </c>
      <c r="G80" s="169">
        <v>2480</v>
      </c>
      <c r="H80" s="80">
        <f t="shared" si="2"/>
        <v>5980</v>
      </c>
      <c r="I80" s="168"/>
      <c r="J80" s="379" t="s">
        <v>531</v>
      </c>
      <c r="K80" s="20"/>
    </row>
    <row r="81" spans="1:11" ht="24" x14ac:dyDescent="0.2">
      <c r="A81" s="528"/>
      <c r="B81" s="165" t="s">
        <v>508</v>
      </c>
      <c r="C81" s="166">
        <v>43510</v>
      </c>
      <c r="D81" s="166">
        <v>45336</v>
      </c>
      <c r="E81" s="167">
        <v>1000</v>
      </c>
      <c r="F81" s="169">
        <v>3500</v>
      </c>
      <c r="G81" s="169">
        <v>20</v>
      </c>
      <c r="H81" s="80">
        <f t="shared" si="2"/>
        <v>4480</v>
      </c>
      <c r="I81" s="168"/>
      <c r="J81" s="379" t="s">
        <v>532</v>
      </c>
      <c r="K81" s="20"/>
    </row>
    <row r="82" spans="1:11" ht="12.75" x14ac:dyDescent="0.2">
      <c r="A82" s="545" t="s">
        <v>313</v>
      </c>
      <c r="B82" s="395" t="s">
        <v>364</v>
      </c>
      <c r="C82" s="396">
        <v>43066</v>
      </c>
      <c r="D82" s="396">
        <v>44892</v>
      </c>
      <c r="E82" s="397">
        <v>20</v>
      </c>
      <c r="F82" s="398">
        <v>0</v>
      </c>
      <c r="G82" s="398">
        <v>0</v>
      </c>
      <c r="H82" s="399">
        <f t="shared" si="2"/>
        <v>20</v>
      </c>
      <c r="I82" s="400">
        <f>EDATE(C82,20)</f>
        <v>43673</v>
      </c>
      <c r="J82" s="401" t="s">
        <v>401</v>
      </c>
      <c r="K82" s="20"/>
    </row>
    <row r="83" spans="1:11" ht="12.75" x14ac:dyDescent="0.2">
      <c r="A83" s="546"/>
      <c r="B83" s="402" t="s">
        <v>420</v>
      </c>
      <c r="C83" s="396">
        <v>43407</v>
      </c>
      <c r="D83" s="396">
        <v>45233</v>
      </c>
      <c r="E83" s="397">
        <v>3980</v>
      </c>
      <c r="F83" s="398">
        <v>0</v>
      </c>
      <c r="G83" s="398">
        <v>0</v>
      </c>
      <c r="H83" s="399">
        <f t="shared" si="2"/>
        <v>3980</v>
      </c>
      <c r="I83" s="400">
        <f>EDATE(C83,20)</f>
        <v>44015</v>
      </c>
      <c r="J83" s="424"/>
    </row>
    <row r="84" spans="1:11" ht="12.75" x14ac:dyDescent="0.2">
      <c r="A84" s="547"/>
      <c r="B84" s="402" t="s">
        <v>490</v>
      </c>
      <c r="C84" s="396">
        <v>43419</v>
      </c>
      <c r="D84" s="396">
        <v>45245</v>
      </c>
      <c r="E84" s="397">
        <v>8000</v>
      </c>
      <c r="F84" s="398">
        <v>0</v>
      </c>
      <c r="G84" s="398">
        <v>0</v>
      </c>
      <c r="H84" s="399">
        <f t="shared" si="2"/>
        <v>8000</v>
      </c>
      <c r="I84" s="400">
        <f>EDATE(C84,20)</f>
        <v>44027</v>
      </c>
      <c r="J84" s="403"/>
    </row>
    <row r="85" spans="1:11" ht="12.75" x14ac:dyDescent="0.2">
      <c r="A85" s="328" t="s">
        <v>180</v>
      </c>
      <c r="B85" s="165">
        <v>9849810026</v>
      </c>
      <c r="C85" s="166">
        <v>43441</v>
      </c>
      <c r="D85" s="166">
        <v>45267</v>
      </c>
      <c r="E85" s="167">
        <v>1800</v>
      </c>
      <c r="F85" s="169">
        <v>2000</v>
      </c>
      <c r="G85" s="169">
        <f>1000+500+200</f>
        <v>1700</v>
      </c>
      <c r="H85" s="80">
        <f t="shared" si="2"/>
        <v>2100</v>
      </c>
      <c r="I85" s="168"/>
      <c r="J85" s="455" t="s">
        <v>523</v>
      </c>
    </row>
    <row r="86" spans="1:11" ht="12.75" x14ac:dyDescent="0.2">
      <c r="A86" s="164" t="s">
        <v>214</v>
      </c>
      <c r="B86" s="165">
        <v>190136</v>
      </c>
      <c r="C86" s="166">
        <v>43495</v>
      </c>
      <c r="D86" s="166">
        <v>45322</v>
      </c>
      <c r="E86" s="167">
        <v>0</v>
      </c>
      <c r="F86" s="169">
        <v>0</v>
      </c>
      <c r="G86" s="169">
        <v>0</v>
      </c>
      <c r="H86" s="80">
        <f t="shared" si="2"/>
        <v>0</v>
      </c>
      <c r="I86" s="168"/>
      <c r="J86" s="418"/>
    </row>
    <row r="87" spans="1:11" ht="12.75" x14ac:dyDescent="0.2">
      <c r="A87" s="204" t="s">
        <v>149</v>
      </c>
      <c r="B87" s="14" t="s">
        <v>235</v>
      </c>
      <c r="C87" s="108">
        <v>43115</v>
      </c>
      <c r="D87" s="108">
        <v>43845</v>
      </c>
      <c r="E87" s="167">
        <v>0</v>
      </c>
      <c r="F87" s="169">
        <v>0</v>
      </c>
      <c r="G87" s="169">
        <v>0</v>
      </c>
      <c r="H87" s="80">
        <f t="shared" si="2"/>
        <v>0</v>
      </c>
      <c r="I87" s="168"/>
      <c r="J87" s="418"/>
    </row>
    <row r="88" spans="1:11" ht="12.75" x14ac:dyDescent="0.2">
      <c r="A88" s="347" t="s">
        <v>241</v>
      </c>
      <c r="B88" s="165">
        <v>1843</v>
      </c>
      <c r="C88" s="166">
        <v>39938</v>
      </c>
      <c r="D88" s="166">
        <v>44320</v>
      </c>
      <c r="E88" s="167">
        <v>0</v>
      </c>
      <c r="F88" s="169">
        <v>1000</v>
      </c>
      <c r="G88" s="169">
        <f>500+75+25</f>
        <v>600</v>
      </c>
      <c r="H88" s="80">
        <f t="shared" si="2"/>
        <v>400</v>
      </c>
      <c r="I88" s="168"/>
      <c r="J88" s="418"/>
    </row>
    <row r="89" spans="1:11" ht="12.75" x14ac:dyDescent="0.2">
      <c r="A89" s="277" t="s">
        <v>345</v>
      </c>
      <c r="B89" s="165" t="s">
        <v>346</v>
      </c>
      <c r="C89" s="166">
        <v>43428</v>
      </c>
      <c r="D89" s="166">
        <v>43701</v>
      </c>
      <c r="E89" s="167">
        <v>0</v>
      </c>
      <c r="F89" s="169">
        <v>0</v>
      </c>
      <c r="G89" s="169">
        <v>0</v>
      </c>
      <c r="H89" s="80">
        <f t="shared" si="2"/>
        <v>0</v>
      </c>
      <c r="I89" s="168"/>
      <c r="J89" s="418"/>
    </row>
    <row r="90" spans="1:11" ht="12.75" x14ac:dyDescent="0.2">
      <c r="A90" s="328" t="s">
        <v>268</v>
      </c>
      <c r="B90" s="165" t="s">
        <v>456</v>
      </c>
      <c r="C90" s="166">
        <v>43579</v>
      </c>
      <c r="D90" s="166">
        <v>43854</v>
      </c>
      <c r="E90" s="167">
        <v>0</v>
      </c>
      <c r="F90" s="169">
        <v>0</v>
      </c>
      <c r="G90" s="169">
        <v>0</v>
      </c>
      <c r="H90" s="80">
        <f t="shared" si="2"/>
        <v>0</v>
      </c>
      <c r="I90" s="168"/>
      <c r="J90" s="438"/>
    </row>
    <row r="91" spans="1:11" ht="12.75" x14ac:dyDescent="0.2">
      <c r="A91" s="202" t="s">
        <v>315</v>
      </c>
      <c r="B91" s="165" t="s">
        <v>316</v>
      </c>
      <c r="C91" s="166">
        <v>43378</v>
      </c>
      <c r="D91" s="166">
        <v>43651</v>
      </c>
      <c r="E91" s="167">
        <v>0</v>
      </c>
      <c r="F91" s="169">
        <v>0</v>
      </c>
      <c r="G91" s="169">
        <v>0</v>
      </c>
      <c r="H91" s="80">
        <f t="shared" si="2"/>
        <v>0</v>
      </c>
      <c r="I91" s="168"/>
      <c r="J91" s="418"/>
    </row>
    <row r="92" spans="1:11" ht="12.75" x14ac:dyDescent="0.2">
      <c r="A92" s="328" t="s">
        <v>300</v>
      </c>
      <c r="B92" s="165" t="s">
        <v>331</v>
      </c>
      <c r="C92" s="166">
        <v>43400</v>
      </c>
      <c r="D92" s="166">
        <v>43673</v>
      </c>
      <c r="E92" s="167">
        <v>0</v>
      </c>
      <c r="F92" s="169">
        <v>0</v>
      </c>
      <c r="G92" s="169">
        <v>0</v>
      </c>
      <c r="H92" s="80">
        <f t="shared" si="2"/>
        <v>0</v>
      </c>
      <c r="I92" s="168"/>
      <c r="J92" s="418"/>
    </row>
    <row r="93" spans="1:11" ht="12.75" x14ac:dyDescent="0.2">
      <c r="A93" s="209" t="s">
        <v>319</v>
      </c>
      <c r="B93" s="165" t="s">
        <v>360</v>
      </c>
      <c r="C93" s="166">
        <v>43446</v>
      </c>
      <c r="D93" s="166">
        <v>43720</v>
      </c>
      <c r="E93" s="167">
        <v>0</v>
      </c>
      <c r="F93" s="169">
        <v>0</v>
      </c>
      <c r="G93" s="169">
        <v>0</v>
      </c>
      <c r="H93" s="80">
        <f t="shared" si="2"/>
        <v>0</v>
      </c>
      <c r="I93" s="168"/>
      <c r="J93" s="418"/>
    </row>
    <row r="94" spans="1:11" ht="12.75" x14ac:dyDescent="0.2">
      <c r="A94" s="209" t="s">
        <v>318</v>
      </c>
      <c r="B94" s="165" t="s">
        <v>320</v>
      </c>
      <c r="C94" s="166">
        <v>43383</v>
      </c>
      <c r="D94" s="166">
        <v>43656</v>
      </c>
      <c r="E94" s="167">
        <v>0</v>
      </c>
      <c r="F94" s="169">
        <v>0</v>
      </c>
      <c r="G94" s="169">
        <v>0</v>
      </c>
      <c r="H94" s="80">
        <f t="shared" si="2"/>
        <v>0</v>
      </c>
      <c r="I94" s="168"/>
      <c r="J94" s="418"/>
    </row>
    <row r="95" spans="1:11" ht="12.75" x14ac:dyDescent="0.2">
      <c r="A95" s="193" t="s">
        <v>283</v>
      </c>
      <c r="B95" s="165" t="s">
        <v>488</v>
      </c>
      <c r="C95" s="166">
        <v>43603</v>
      </c>
      <c r="D95" s="166">
        <v>43879</v>
      </c>
      <c r="E95" s="167">
        <v>0</v>
      </c>
      <c r="F95" s="169">
        <v>0</v>
      </c>
      <c r="G95" s="169">
        <v>0</v>
      </c>
      <c r="H95" s="80">
        <f t="shared" si="2"/>
        <v>0</v>
      </c>
      <c r="I95" s="168"/>
      <c r="J95" s="418" t="s">
        <v>454</v>
      </c>
    </row>
    <row r="96" spans="1:11" ht="12.75" x14ac:dyDescent="0.2">
      <c r="A96" s="202" t="s">
        <v>354</v>
      </c>
      <c r="B96" s="165">
        <v>180244</v>
      </c>
      <c r="C96" s="166">
        <v>43435</v>
      </c>
      <c r="D96" s="166">
        <v>43709</v>
      </c>
      <c r="E96" s="167">
        <v>0</v>
      </c>
      <c r="F96" s="169">
        <v>0</v>
      </c>
      <c r="G96" s="169">
        <v>0</v>
      </c>
      <c r="H96" s="80">
        <f t="shared" si="2"/>
        <v>0</v>
      </c>
      <c r="I96" s="168"/>
      <c r="J96" s="418"/>
    </row>
    <row r="97" spans="1:10" ht="12.75" x14ac:dyDescent="0.2">
      <c r="A97" s="548" t="s">
        <v>207</v>
      </c>
      <c r="B97" s="165" t="s">
        <v>458</v>
      </c>
      <c r="C97" s="166">
        <v>43570</v>
      </c>
      <c r="D97" s="166">
        <v>43936</v>
      </c>
      <c r="E97" s="167">
        <v>27900</v>
      </c>
      <c r="F97" s="169">
        <v>0</v>
      </c>
      <c r="G97" s="169">
        <f>2100+1020+3000</f>
        <v>6120</v>
      </c>
      <c r="H97" s="80">
        <f t="shared" si="2"/>
        <v>21780</v>
      </c>
      <c r="I97" s="168">
        <f t="shared" ref="I97:I102" si="4">EDATE(C97,4)</f>
        <v>43692</v>
      </c>
      <c r="J97" s="439"/>
    </row>
    <row r="98" spans="1:10" ht="12.75" x14ac:dyDescent="0.2">
      <c r="A98" s="549"/>
      <c r="B98" s="165" t="s">
        <v>457</v>
      </c>
      <c r="C98" s="166">
        <v>43575</v>
      </c>
      <c r="D98" s="166">
        <v>43941</v>
      </c>
      <c r="E98" s="167">
        <v>8460</v>
      </c>
      <c r="F98" s="169">
        <v>0</v>
      </c>
      <c r="G98" s="169">
        <v>0</v>
      </c>
      <c r="H98" s="80">
        <f t="shared" si="2"/>
        <v>8460</v>
      </c>
      <c r="I98" s="168">
        <f t="shared" si="4"/>
        <v>43697</v>
      </c>
      <c r="J98" s="441"/>
    </row>
    <row r="99" spans="1:10" ht="12.75" x14ac:dyDescent="0.2">
      <c r="A99" s="549"/>
      <c r="B99" s="165" t="s">
        <v>500</v>
      </c>
      <c r="C99" s="166">
        <v>43596</v>
      </c>
      <c r="D99" s="166">
        <v>43962</v>
      </c>
      <c r="E99" s="167">
        <v>14790</v>
      </c>
      <c r="F99" s="169">
        <v>0</v>
      </c>
      <c r="G99" s="169">
        <v>0</v>
      </c>
      <c r="H99" s="80">
        <f t="shared" si="2"/>
        <v>14790</v>
      </c>
      <c r="I99" s="168">
        <f t="shared" si="4"/>
        <v>43719</v>
      </c>
      <c r="J99" s="460"/>
    </row>
    <row r="100" spans="1:10" ht="12.75" x14ac:dyDescent="0.2">
      <c r="A100" s="550"/>
      <c r="B100" s="165" t="s">
        <v>499</v>
      </c>
      <c r="C100" s="166">
        <v>43597</v>
      </c>
      <c r="D100" s="166">
        <v>43963</v>
      </c>
      <c r="E100" s="167">
        <v>23610</v>
      </c>
      <c r="F100" s="169">
        <v>0</v>
      </c>
      <c r="G100" s="169">
        <v>0</v>
      </c>
      <c r="H100" s="80">
        <f t="shared" si="2"/>
        <v>23610</v>
      </c>
      <c r="I100" s="168">
        <f t="shared" si="4"/>
        <v>43720</v>
      </c>
      <c r="J100" s="460"/>
    </row>
    <row r="101" spans="1:10" ht="12.75" x14ac:dyDescent="0.2">
      <c r="A101" s="526" t="s">
        <v>249</v>
      </c>
      <c r="B101" s="165" t="s">
        <v>473</v>
      </c>
      <c r="C101" s="166">
        <v>43587</v>
      </c>
      <c r="D101" s="166">
        <v>43953</v>
      </c>
      <c r="E101" s="167">
        <v>19200</v>
      </c>
      <c r="F101" s="169">
        <v>0</v>
      </c>
      <c r="G101" s="169">
        <v>2010</v>
      </c>
      <c r="H101" s="80">
        <f t="shared" si="2"/>
        <v>17190</v>
      </c>
      <c r="I101" s="168">
        <f t="shared" si="4"/>
        <v>43710</v>
      </c>
      <c r="J101" s="445"/>
    </row>
    <row r="102" spans="1:10" ht="12.75" x14ac:dyDescent="0.2">
      <c r="A102" s="528"/>
      <c r="B102" s="165" t="s">
        <v>501</v>
      </c>
      <c r="C102" s="166">
        <v>43595</v>
      </c>
      <c r="D102" s="166">
        <v>43961</v>
      </c>
      <c r="E102" s="167">
        <v>19200</v>
      </c>
      <c r="F102" s="169">
        <v>0</v>
      </c>
      <c r="G102" s="169">
        <v>0</v>
      </c>
      <c r="H102" s="80">
        <f t="shared" si="2"/>
        <v>19200</v>
      </c>
      <c r="I102" s="168">
        <f t="shared" si="4"/>
        <v>43718</v>
      </c>
      <c r="J102" s="461"/>
    </row>
    <row r="103" spans="1:10" ht="12.75" x14ac:dyDescent="0.2">
      <c r="A103" s="198" t="s">
        <v>238</v>
      </c>
      <c r="B103" s="18">
        <v>119703</v>
      </c>
      <c r="C103" s="166">
        <v>43594</v>
      </c>
      <c r="D103" s="166">
        <v>43960</v>
      </c>
      <c r="E103" s="167">
        <v>0</v>
      </c>
      <c r="F103" s="169">
        <v>120</v>
      </c>
      <c r="G103" s="169">
        <v>0</v>
      </c>
      <c r="H103" s="80">
        <f t="shared" si="2"/>
        <v>120</v>
      </c>
      <c r="I103" s="168"/>
      <c r="J103" s="418"/>
    </row>
    <row r="104" spans="1:10" ht="12.75" x14ac:dyDescent="0.2">
      <c r="A104" s="164" t="s">
        <v>271</v>
      </c>
      <c r="B104" s="378">
        <v>61082</v>
      </c>
      <c r="C104" s="166">
        <v>43530</v>
      </c>
      <c r="D104" s="166">
        <v>43894</v>
      </c>
      <c r="E104" s="167">
        <v>25</v>
      </c>
      <c r="F104" s="169">
        <v>0</v>
      </c>
      <c r="G104" s="169">
        <v>0</v>
      </c>
      <c r="H104" s="80">
        <f t="shared" si="2"/>
        <v>25</v>
      </c>
      <c r="I104" s="168"/>
      <c r="J104" s="418"/>
    </row>
    <row r="105" spans="1:10" ht="12.75" x14ac:dyDescent="0.2">
      <c r="A105" s="164" t="s">
        <v>273</v>
      </c>
      <c r="B105" s="165">
        <v>1909915906</v>
      </c>
      <c r="C105" s="166">
        <v>43525</v>
      </c>
      <c r="D105" s="166">
        <v>43890</v>
      </c>
      <c r="E105" s="167">
        <v>350</v>
      </c>
      <c r="F105" s="169">
        <v>0</v>
      </c>
      <c r="G105" s="169">
        <v>0</v>
      </c>
      <c r="H105" s="80">
        <f t="shared" si="2"/>
        <v>350</v>
      </c>
      <c r="I105" s="168"/>
      <c r="J105" s="418"/>
    </row>
    <row r="106" spans="1:10" ht="12.75" x14ac:dyDescent="0.2">
      <c r="A106" s="204" t="s">
        <v>239</v>
      </c>
      <c r="B106" s="165">
        <v>64804</v>
      </c>
      <c r="C106" s="166">
        <v>43581</v>
      </c>
      <c r="D106" s="166">
        <v>43945</v>
      </c>
      <c r="E106" s="167">
        <v>0</v>
      </c>
      <c r="F106" s="169">
        <v>0</v>
      </c>
      <c r="G106" s="169">
        <v>0</v>
      </c>
      <c r="H106" s="80">
        <f t="shared" si="2"/>
        <v>0</v>
      </c>
      <c r="I106" s="168"/>
      <c r="J106" s="327"/>
    </row>
    <row r="107" spans="1:10" ht="12.75" x14ac:dyDescent="0.2">
      <c r="A107" s="252" t="s">
        <v>264</v>
      </c>
      <c r="B107" s="165">
        <v>59610</v>
      </c>
      <c r="C107" s="166">
        <v>43496</v>
      </c>
      <c r="D107" s="105">
        <v>43860</v>
      </c>
      <c r="E107" s="167">
        <v>0</v>
      </c>
      <c r="F107" s="169">
        <v>0</v>
      </c>
      <c r="G107" s="169">
        <v>0</v>
      </c>
      <c r="H107" s="80">
        <f t="shared" si="2"/>
        <v>0</v>
      </c>
      <c r="I107" s="168"/>
      <c r="J107" s="391"/>
    </row>
    <row r="108" spans="1:10" ht="12.75" x14ac:dyDescent="0.2">
      <c r="A108" s="473" t="s">
        <v>231</v>
      </c>
      <c r="B108" s="165">
        <v>63762</v>
      </c>
      <c r="C108" s="166">
        <v>43577</v>
      </c>
      <c r="D108" s="105">
        <v>43942</v>
      </c>
      <c r="E108" s="167">
        <v>175</v>
      </c>
      <c r="F108" s="169">
        <v>0</v>
      </c>
      <c r="G108" s="169">
        <f>25+25</f>
        <v>50</v>
      </c>
      <c r="H108" s="80">
        <f t="shared" si="2"/>
        <v>125</v>
      </c>
      <c r="I108" s="168">
        <f>EDATE(C108,6)</f>
        <v>43760</v>
      </c>
      <c r="J108" s="418"/>
    </row>
    <row r="109" spans="1:10" ht="12.75" x14ac:dyDescent="0.2">
      <c r="A109" s="536" t="s">
        <v>222</v>
      </c>
      <c r="B109" s="165">
        <v>64470</v>
      </c>
      <c r="C109" s="166">
        <v>43578</v>
      </c>
      <c r="D109" s="105">
        <v>43943</v>
      </c>
      <c r="E109" s="167">
        <v>925</v>
      </c>
      <c r="F109" s="169">
        <v>0</v>
      </c>
      <c r="G109" s="169">
        <v>0</v>
      </c>
      <c r="H109" s="80">
        <f t="shared" si="2"/>
        <v>925</v>
      </c>
      <c r="I109" s="168">
        <f>EDATE(C109,6)</f>
        <v>43761</v>
      </c>
      <c r="J109" s="418"/>
    </row>
    <row r="110" spans="1:10" ht="12.75" x14ac:dyDescent="0.2">
      <c r="A110" s="537"/>
      <c r="B110" s="165">
        <v>66093</v>
      </c>
      <c r="C110" s="166">
        <v>43605</v>
      </c>
      <c r="D110" s="105">
        <v>43970</v>
      </c>
      <c r="E110" s="167">
        <v>0</v>
      </c>
      <c r="F110" s="169">
        <v>1000</v>
      </c>
      <c r="G110" s="169">
        <v>0</v>
      </c>
      <c r="H110" s="80">
        <f t="shared" si="2"/>
        <v>1000</v>
      </c>
      <c r="I110" s="168">
        <f>EDATE(C110,6)</f>
        <v>43789</v>
      </c>
      <c r="J110" s="450"/>
    </row>
    <row r="111" spans="1:10" ht="12.75" x14ac:dyDescent="0.2">
      <c r="A111" s="536" t="s">
        <v>208</v>
      </c>
      <c r="B111" s="18">
        <v>40994</v>
      </c>
      <c r="C111" s="105">
        <v>43229</v>
      </c>
      <c r="D111" s="105">
        <v>43593</v>
      </c>
      <c r="E111" s="75">
        <v>225</v>
      </c>
      <c r="F111" s="169">
        <v>0</v>
      </c>
      <c r="G111" s="169">
        <v>50</v>
      </c>
      <c r="H111" s="80">
        <f t="shared" si="2"/>
        <v>175</v>
      </c>
      <c r="I111" s="168">
        <f>EDATE(C111,4)</f>
        <v>43352</v>
      </c>
      <c r="J111" s="418" t="s">
        <v>381</v>
      </c>
    </row>
    <row r="112" spans="1:10" ht="12.75" x14ac:dyDescent="0.2">
      <c r="A112" s="537"/>
      <c r="B112" s="18">
        <v>60241</v>
      </c>
      <c r="C112" s="105">
        <v>43508</v>
      </c>
      <c r="D112" s="105">
        <v>43872</v>
      </c>
      <c r="E112" s="75">
        <v>500</v>
      </c>
      <c r="F112" s="169">
        <v>0</v>
      </c>
      <c r="G112" s="169">
        <v>0</v>
      </c>
      <c r="H112" s="80">
        <f t="shared" si="2"/>
        <v>500</v>
      </c>
      <c r="I112" s="168">
        <f>EDATE(C112,6)</f>
        <v>43689</v>
      </c>
      <c r="J112" s="418" t="s">
        <v>380</v>
      </c>
    </row>
    <row r="113" spans="1:11" ht="12.75" x14ac:dyDescent="0.2">
      <c r="A113" s="193" t="s">
        <v>265</v>
      </c>
      <c r="B113" s="18">
        <v>55959</v>
      </c>
      <c r="C113" s="105">
        <v>43440</v>
      </c>
      <c r="D113" s="105">
        <v>43804</v>
      </c>
      <c r="E113" s="75">
        <v>0</v>
      </c>
      <c r="F113" s="169">
        <v>0</v>
      </c>
      <c r="G113" s="169">
        <v>0</v>
      </c>
      <c r="H113" s="80">
        <f t="shared" si="2"/>
        <v>0</v>
      </c>
      <c r="I113" s="168"/>
      <c r="J113" s="418"/>
    </row>
    <row r="114" spans="1:11" ht="12.75" x14ac:dyDescent="0.2">
      <c r="A114" s="193" t="s">
        <v>215</v>
      </c>
      <c r="B114" s="18" t="s">
        <v>491</v>
      </c>
      <c r="C114" s="434" t="s">
        <v>492</v>
      </c>
      <c r="D114" s="434" t="s">
        <v>493</v>
      </c>
      <c r="E114" s="75">
        <v>0</v>
      </c>
      <c r="F114" s="169">
        <v>500</v>
      </c>
      <c r="G114" s="169">
        <v>500</v>
      </c>
      <c r="H114" s="81">
        <f t="shared" si="2"/>
        <v>0</v>
      </c>
      <c r="I114" s="168"/>
      <c r="J114" s="418"/>
    </row>
    <row r="115" spans="1:11" ht="12.75" x14ac:dyDescent="0.2">
      <c r="A115" s="193" t="s">
        <v>475</v>
      </c>
      <c r="B115" s="18" t="s">
        <v>397</v>
      </c>
      <c r="C115" s="434" t="s">
        <v>445</v>
      </c>
      <c r="D115" s="434" t="s">
        <v>446</v>
      </c>
      <c r="E115" s="75">
        <v>0</v>
      </c>
      <c r="F115" s="169">
        <v>0</v>
      </c>
      <c r="G115" s="169">
        <v>0</v>
      </c>
      <c r="H115" s="218">
        <f t="shared" si="2"/>
        <v>0</v>
      </c>
      <c r="I115" s="168"/>
      <c r="J115" s="445"/>
    </row>
    <row r="116" spans="1:11" s="219" customFormat="1" ht="12.75" x14ac:dyDescent="0.2">
      <c r="A116" s="204" t="s">
        <v>206</v>
      </c>
      <c r="B116" s="18" t="s">
        <v>323</v>
      </c>
      <c r="C116" s="105">
        <v>43279</v>
      </c>
      <c r="D116" s="105">
        <v>44009</v>
      </c>
      <c r="E116" s="75">
        <v>0</v>
      </c>
      <c r="F116" s="169">
        <v>0</v>
      </c>
      <c r="G116" s="169">
        <v>0</v>
      </c>
      <c r="H116" s="81">
        <f t="shared" si="2"/>
        <v>0</v>
      </c>
      <c r="I116" s="412">
        <f t="shared" ref="I116:I123" si="5">EDATE(C116,8)</f>
        <v>43524</v>
      </c>
      <c r="J116" s="327" t="s">
        <v>432</v>
      </c>
    </row>
    <row r="117" spans="1:11" s="219" customFormat="1" ht="12.75" x14ac:dyDescent="0.2">
      <c r="A117" s="536" t="s">
        <v>417</v>
      </c>
      <c r="B117" s="18" t="s">
        <v>406</v>
      </c>
      <c r="C117" s="105">
        <v>43293</v>
      </c>
      <c r="D117" s="105">
        <v>44023</v>
      </c>
      <c r="E117" s="75">
        <v>820</v>
      </c>
      <c r="F117" s="169">
        <v>0</v>
      </c>
      <c r="G117" s="169">
        <v>410</v>
      </c>
      <c r="H117" s="81">
        <f t="shared" si="2"/>
        <v>410</v>
      </c>
      <c r="I117" s="412">
        <f t="shared" si="5"/>
        <v>43536</v>
      </c>
      <c r="J117" s="423"/>
      <c r="K117" s="20"/>
    </row>
    <row r="118" spans="1:11" s="219" customFormat="1" ht="12.75" x14ac:dyDescent="0.2">
      <c r="A118" s="538"/>
      <c r="B118" s="18" t="s">
        <v>405</v>
      </c>
      <c r="C118" s="105">
        <v>43299</v>
      </c>
      <c r="D118" s="105">
        <v>44029</v>
      </c>
      <c r="E118" s="75">
        <v>820</v>
      </c>
      <c r="F118" s="169">
        <v>0</v>
      </c>
      <c r="G118" s="169">
        <v>0</v>
      </c>
      <c r="H118" s="81">
        <f t="shared" si="2"/>
        <v>820</v>
      </c>
      <c r="I118" s="412">
        <f t="shared" si="5"/>
        <v>43542</v>
      </c>
      <c r="J118" s="423"/>
      <c r="K118" s="20"/>
    </row>
    <row r="119" spans="1:11" s="219" customFormat="1" ht="12.75" x14ac:dyDescent="0.2">
      <c r="A119" s="538"/>
      <c r="B119" s="18" t="s">
        <v>410</v>
      </c>
      <c r="C119" s="105">
        <v>43310</v>
      </c>
      <c r="D119" s="105">
        <v>44040</v>
      </c>
      <c r="E119" s="75">
        <v>205</v>
      </c>
      <c r="F119" s="169">
        <v>0</v>
      </c>
      <c r="G119" s="169">
        <v>0</v>
      </c>
      <c r="H119" s="276">
        <f t="shared" si="2"/>
        <v>205</v>
      </c>
      <c r="I119" s="412">
        <f t="shared" si="5"/>
        <v>43553</v>
      </c>
      <c r="J119" s="375"/>
      <c r="K119" s="20"/>
    </row>
    <row r="120" spans="1:11" s="219" customFormat="1" ht="12.75" x14ac:dyDescent="0.2">
      <c r="A120" s="538"/>
      <c r="B120" s="18" t="s">
        <v>451</v>
      </c>
      <c r="C120" s="105">
        <v>43496</v>
      </c>
      <c r="D120" s="105">
        <v>44226</v>
      </c>
      <c r="E120" s="75">
        <v>16400</v>
      </c>
      <c r="F120" s="169">
        <v>0</v>
      </c>
      <c r="G120" s="169">
        <v>205</v>
      </c>
      <c r="H120" s="276">
        <f t="shared" si="2"/>
        <v>16195</v>
      </c>
      <c r="I120" s="412">
        <f t="shared" si="5"/>
        <v>43738</v>
      </c>
      <c r="J120" s="327"/>
    </row>
    <row r="121" spans="1:11" s="219" customFormat="1" ht="12.75" x14ac:dyDescent="0.2">
      <c r="A121" s="537"/>
      <c r="B121" s="18" t="s">
        <v>512</v>
      </c>
      <c r="C121" s="105">
        <v>43563</v>
      </c>
      <c r="D121" s="434" t="s">
        <v>513</v>
      </c>
      <c r="E121" s="75">
        <v>16400</v>
      </c>
      <c r="F121" s="169">
        <v>0</v>
      </c>
      <c r="G121" s="169">
        <v>0</v>
      </c>
      <c r="H121" s="276">
        <f t="shared" si="2"/>
        <v>16400</v>
      </c>
      <c r="I121" s="412">
        <f t="shared" si="5"/>
        <v>43807</v>
      </c>
      <c r="J121" s="471"/>
    </row>
    <row r="122" spans="1:11" ht="12.75" customHeight="1" x14ac:dyDescent="0.2">
      <c r="A122" s="536" t="s">
        <v>225</v>
      </c>
      <c r="B122" s="18" t="s">
        <v>450</v>
      </c>
      <c r="C122" s="105">
        <v>43502</v>
      </c>
      <c r="D122" s="105">
        <v>44232</v>
      </c>
      <c r="E122" s="75">
        <v>14350</v>
      </c>
      <c r="F122" s="169">
        <v>0</v>
      </c>
      <c r="G122" s="169">
        <v>1025</v>
      </c>
      <c r="H122" s="276">
        <f t="shared" si="2"/>
        <v>13325</v>
      </c>
      <c r="I122" s="412">
        <f t="shared" si="5"/>
        <v>43744</v>
      </c>
      <c r="J122" s="542" t="s">
        <v>506</v>
      </c>
      <c r="K122" s="219"/>
    </row>
    <row r="123" spans="1:11" ht="12.75" customHeight="1" x14ac:dyDescent="0.2">
      <c r="A123" s="537"/>
      <c r="B123" s="18" t="s">
        <v>510</v>
      </c>
      <c r="C123" s="105">
        <v>43566</v>
      </c>
      <c r="D123" s="434" t="s">
        <v>511</v>
      </c>
      <c r="E123" s="75">
        <v>16400</v>
      </c>
      <c r="F123" s="169">
        <v>0</v>
      </c>
      <c r="G123" s="169">
        <v>0</v>
      </c>
      <c r="H123" s="276">
        <f t="shared" si="2"/>
        <v>16400</v>
      </c>
      <c r="I123" s="412">
        <f t="shared" si="5"/>
        <v>43810</v>
      </c>
      <c r="J123" s="543"/>
      <c r="K123" s="219"/>
    </row>
    <row r="124" spans="1:11" ht="12" customHeight="1" x14ac:dyDescent="0.2">
      <c r="A124" s="252" t="s">
        <v>210</v>
      </c>
      <c r="B124" s="18" t="s">
        <v>502</v>
      </c>
      <c r="C124" s="105">
        <v>43479</v>
      </c>
      <c r="D124" s="105">
        <v>44574</v>
      </c>
      <c r="E124" s="75">
        <v>25</v>
      </c>
      <c r="F124" s="169">
        <v>25</v>
      </c>
      <c r="G124" s="169">
        <v>0</v>
      </c>
      <c r="H124" s="276">
        <f t="shared" si="2"/>
        <v>50</v>
      </c>
      <c r="I124" s="177">
        <f>EDATE(C124,12)</f>
        <v>43844</v>
      </c>
      <c r="J124" s="327"/>
      <c r="K124" s="219"/>
    </row>
    <row r="125" spans="1:11" ht="12" customHeight="1" x14ac:dyDescent="0.2">
      <c r="A125" s="193" t="s">
        <v>274</v>
      </c>
      <c r="B125" s="18">
        <v>19014</v>
      </c>
      <c r="C125" s="105">
        <v>43479</v>
      </c>
      <c r="D125" s="105">
        <v>43843</v>
      </c>
      <c r="E125" s="75">
        <v>0</v>
      </c>
      <c r="F125" s="169">
        <v>10</v>
      </c>
      <c r="G125" s="169">
        <v>0</v>
      </c>
      <c r="H125" s="276">
        <f t="shared" si="2"/>
        <v>10</v>
      </c>
      <c r="I125" s="177"/>
      <c r="J125" s="418"/>
    </row>
    <row r="126" spans="1:11" ht="12.75" customHeight="1" x14ac:dyDescent="0.2">
      <c r="A126" s="536" t="s">
        <v>1</v>
      </c>
      <c r="B126" s="329" t="s">
        <v>441</v>
      </c>
      <c r="C126" s="330">
        <v>43526</v>
      </c>
      <c r="D126" s="104">
        <v>44257</v>
      </c>
      <c r="E126" s="75">
        <v>5600</v>
      </c>
      <c r="F126" s="169">
        <v>0</v>
      </c>
      <c r="G126" s="169">
        <v>5600</v>
      </c>
      <c r="H126" s="80">
        <f t="shared" ref="H126:H197" si="6">SUM(E126+F126)-G126</f>
        <v>0</v>
      </c>
      <c r="I126" s="177"/>
      <c r="J126" s="418"/>
    </row>
    <row r="127" spans="1:11" ht="12.75" customHeight="1" x14ac:dyDescent="0.2">
      <c r="A127" s="538"/>
      <c r="B127" s="329" t="s">
        <v>498</v>
      </c>
      <c r="C127" s="330">
        <v>43524</v>
      </c>
      <c r="D127" s="104">
        <v>44255</v>
      </c>
      <c r="E127" s="75">
        <v>3000</v>
      </c>
      <c r="F127" s="169">
        <v>0</v>
      </c>
      <c r="G127" s="169">
        <v>250</v>
      </c>
      <c r="H127" s="80">
        <f t="shared" si="6"/>
        <v>2750</v>
      </c>
      <c r="I127" s="177"/>
      <c r="J127" s="459"/>
    </row>
    <row r="128" spans="1:11" ht="12.75" customHeight="1" x14ac:dyDescent="0.2">
      <c r="A128" s="538"/>
      <c r="B128" s="476" t="s">
        <v>497</v>
      </c>
      <c r="C128" s="477">
        <v>43525</v>
      </c>
      <c r="D128" s="480">
        <v>44256</v>
      </c>
      <c r="E128" s="75">
        <v>18950</v>
      </c>
      <c r="F128" s="169">
        <v>0</v>
      </c>
      <c r="G128" s="169">
        <v>3400</v>
      </c>
      <c r="H128" s="80">
        <f t="shared" si="6"/>
        <v>15550</v>
      </c>
      <c r="I128" s="177"/>
      <c r="J128" s="459"/>
    </row>
    <row r="129" spans="1:10" ht="12.75" customHeight="1" x14ac:dyDescent="0.2">
      <c r="A129" s="538"/>
      <c r="B129" s="481" t="s">
        <v>514</v>
      </c>
      <c r="C129" s="482">
        <v>43571</v>
      </c>
      <c r="D129" s="104">
        <v>44302</v>
      </c>
      <c r="E129" s="75">
        <v>14000</v>
      </c>
      <c r="F129" s="169">
        <v>25000</v>
      </c>
      <c r="G129" s="169">
        <v>0</v>
      </c>
      <c r="H129" s="80">
        <f t="shared" si="6"/>
        <v>39000</v>
      </c>
      <c r="I129" s="177"/>
      <c r="J129" s="475"/>
    </row>
    <row r="130" spans="1:10" ht="12.75" customHeight="1" x14ac:dyDescent="0.2">
      <c r="A130" s="537"/>
      <c r="B130" s="492" t="s">
        <v>524</v>
      </c>
      <c r="C130" s="493">
        <v>43571</v>
      </c>
      <c r="D130" s="494">
        <v>44302</v>
      </c>
      <c r="E130" s="75">
        <v>0</v>
      </c>
      <c r="F130" s="169">
        <v>11000</v>
      </c>
      <c r="G130" s="169">
        <v>0</v>
      </c>
      <c r="H130" s="80">
        <f t="shared" si="6"/>
        <v>11000</v>
      </c>
      <c r="I130" s="177"/>
      <c r="J130" s="490"/>
    </row>
    <row r="131" spans="1:10" ht="12.75" customHeight="1" x14ac:dyDescent="0.2">
      <c r="A131" s="193" t="s">
        <v>205</v>
      </c>
      <c r="B131" s="478">
        <v>223083480</v>
      </c>
      <c r="C131" s="479">
        <v>43325</v>
      </c>
      <c r="D131" s="479">
        <v>43873</v>
      </c>
      <c r="E131" s="75">
        <v>0</v>
      </c>
      <c r="F131" s="169">
        <v>0</v>
      </c>
      <c r="G131" s="169">
        <v>0</v>
      </c>
      <c r="H131" s="80">
        <f t="shared" si="6"/>
        <v>0</v>
      </c>
      <c r="I131" s="177">
        <f>EDATE(C131,8)</f>
        <v>43568</v>
      </c>
      <c r="J131" s="418"/>
    </row>
    <row r="132" spans="1:10" ht="12.75" x14ac:dyDescent="0.2">
      <c r="A132" s="252" t="s">
        <v>255</v>
      </c>
      <c r="B132" s="18">
        <v>40071</v>
      </c>
      <c r="C132" s="105">
        <v>43343</v>
      </c>
      <c r="D132" s="105">
        <v>44073</v>
      </c>
      <c r="E132" s="75">
        <v>280</v>
      </c>
      <c r="F132" s="169">
        <v>0</v>
      </c>
      <c r="G132" s="169">
        <v>0</v>
      </c>
      <c r="H132" s="80">
        <f t="shared" si="6"/>
        <v>280</v>
      </c>
      <c r="I132" s="177">
        <f>EDATE(C132,8)</f>
        <v>43585</v>
      </c>
      <c r="J132" s="391"/>
    </row>
    <row r="133" spans="1:10" ht="12.75" x14ac:dyDescent="0.2">
      <c r="A133" s="536" t="s">
        <v>172</v>
      </c>
      <c r="B133" s="18">
        <v>14395</v>
      </c>
      <c r="C133" s="105">
        <v>43350</v>
      </c>
      <c r="D133" s="105">
        <v>44080</v>
      </c>
      <c r="E133" s="75">
        <v>25</v>
      </c>
      <c r="F133" s="169">
        <v>0</v>
      </c>
      <c r="G133" s="169">
        <v>25</v>
      </c>
      <c r="H133" s="80">
        <f t="shared" si="6"/>
        <v>0</v>
      </c>
      <c r="I133" s="177">
        <f>EDATE(C133,8)</f>
        <v>43592</v>
      </c>
      <c r="J133" s="418"/>
    </row>
    <row r="134" spans="1:10" ht="12.75" x14ac:dyDescent="0.2">
      <c r="A134" s="537"/>
      <c r="B134" s="18">
        <v>14476</v>
      </c>
      <c r="C134" s="105">
        <v>43372</v>
      </c>
      <c r="D134" s="105">
        <v>44102</v>
      </c>
      <c r="E134" s="75">
        <v>300</v>
      </c>
      <c r="F134" s="169">
        <v>175</v>
      </c>
      <c r="G134" s="169">
        <v>175</v>
      </c>
      <c r="H134" s="80">
        <f t="shared" si="6"/>
        <v>300</v>
      </c>
      <c r="I134" s="177">
        <f>EDATE(C133,8)</f>
        <v>43592</v>
      </c>
      <c r="J134" s="418"/>
    </row>
    <row r="135" spans="1:10" ht="12.75" x14ac:dyDescent="0.2">
      <c r="A135" s="193" t="s">
        <v>327</v>
      </c>
      <c r="B135" s="18">
        <v>8472059</v>
      </c>
      <c r="C135" s="105">
        <v>43429</v>
      </c>
      <c r="D135" s="105">
        <v>43793</v>
      </c>
      <c r="E135" s="75">
        <v>0</v>
      </c>
      <c r="F135" s="169">
        <v>0</v>
      </c>
      <c r="G135" s="169">
        <v>0</v>
      </c>
      <c r="H135" s="80">
        <f t="shared" si="6"/>
        <v>0</v>
      </c>
      <c r="I135" s="177"/>
      <c r="J135" s="418"/>
    </row>
    <row r="136" spans="1:10" ht="12.75" customHeight="1" x14ac:dyDescent="0.2">
      <c r="A136" s="545" t="s">
        <v>294</v>
      </c>
      <c r="B136" s="404">
        <v>9072994</v>
      </c>
      <c r="C136" s="405">
        <v>43510</v>
      </c>
      <c r="D136" s="405">
        <v>44240</v>
      </c>
      <c r="E136" s="406">
        <v>25</v>
      </c>
      <c r="F136" s="398">
        <v>0</v>
      </c>
      <c r="G136" s="398">
        <v>0</v>
      </c>
      <c r="H136" s="399">
        <f t="shared" si="6"/>
        <v>25</v>
      </c>
      <c r="I136" s="407">
        <f t="shared" ref="I136:I147" si="7">EDATE(C136,8)</f>
        <v>43752</v>
      </c>
      <c r="J136" s="409" t="s">
        <v>463</v>
      </c>
    </row>
    <row r="137" spans="1:10" ht="12.75" customHeight="1" x14ac:dyDescent="0.2">
      <c r="A137" s="546"/>
      <c r="B137" s="404">
        <v>9102997</v>
      </c>
      <c r="C137" s="405">
        <v>43530</v>
      </c>
      <c r="D137" s="405">
        <v>44260</v>
      </c>
      <c r="E137" s="406">
        <v>15700</v>
      </c>
      <c r="F137" s="398">
        <v>0</v>
      </c>
      <c r="G137" s="398">
        <v>0</v>
      </c>
      <c r="H137" s="399">
        <f t="shared" si="6"/>
        <v>15700</v>
      </c>
      <c r="I137" s="407">
        <f t="shared" si="7"/>
        <v>43775</v>
      </c>
      <c r="J137" s="424"/>
    </row>
    <row r="138" spans="1:10" ht="12.75" customHeight="1" x14ac:dyDescent="0.2">
      <c r="A138" s="547"/>
      <c r="B138" s="402">
        <v>9152999</v>
      </c>
      <c r="C138" s="396">
        <v>43566</v>
      </c>
      <c r="D138" s="396">
        <v>44296</v>
      </c>
      <c r="E138" s="397">
        <v>7200</v>
      </c>
      <c r="F138" s="398">
        <v>0</v>
      </c>
      <c r="G138" s="398">
        <v>0</v>
      </c>
      <c r="H138" s="399">
        <f t="shared" si="6"/>
        <v>7200</v>
      </c>
      <c r="I138" s="407">
        <f t="shared" si="7"/>
        <v>43810</v>
      </c>
      <c r="J138" s="424"/>
    </row>
    <row r="139" spans="1:10" ht="12.75" customHeight="1" x14ac:dyDescent="0.2">
      <c r="A139" s="526" t="s">
        <v>256</v>
      </c>
      <c r="B139" s="165">
        <v>9092044</v>
      </c>
      <c r="C139" s="166">
        <v>43524</v>
      </c>
      <c r="D139" s="166">
        <v>44254</v>
      </c>
      <c r="E139" s="167">
        <v>1625</v>
      </c>
      <c r="F139" s="169">
        <v>0</v>
      </c>
      <c r="G139" s="169">
        <f>75+25+75+25</f>
        <v>200</v>
      </c>
      <c r="H139" s="80">
        <f t="shared" si="6"/>
        <v>1425</v>
      </c>
      <c r="I139" s="177">
        <f t="shared" si="7"/>
        <v>43766</v>
      </c>
      <c r="J139" s="327"/>
    </row>
    <row r="140" spans="1:10" ht="12.75" customHeight="1" x14ac:dyDescent="0.2">
      <c r="A140" s="528"/>
      <c r="B140" s="165">
        <v>9142039</v>
      </c>
      <c r="C140" s="166">
        <v>43559</v>
      </c>
      <c r="D140" s="166">
        <v>44289</v>
      </c>
      <c r="E140" s="167">
        <v>5000</v>
      </c>
      <c r="F140" s="169">
        <v>0</v>
      </c>
      <c r="G140" s="169">
        <v>0</v>
      </c>
      <c r="H140" s="80">
        <f t="shared" si="6"/>
        <v>5000</v>
      </c>
      <c r="I140" s="177">
        <f t="shared" si="7"/>
        <v>43803</v>
      </c>
      <c r="J140" s="472"/>
    </row>
    <row r="141" spans="1:10" ht="12.75" customHeight="1" x14ac:dyDescent="0.2">
      <c r="A141" s="526" t="s">
        <v>257</v>
      </c>
      <c r="B141" s="165">
        <v>8442998</v>
      </c>
      <c r="C141" s="166">
        <v>43402</v>
      </c>
      <c r="D141" s="166">
        <v>44132</v>
      </c>
      <c r="E141" s="167">
        <v>4000</v>
      </c>
      <c r="F141" s="169">
        <v>0</v>
      </c>
      <c r="G141" s="169">
        <f>1000+500+200+2300</f>
        <v>4000</v>
      </c>
      <c r="H141" s="80">
        <f t="shared" si="6"/>
        <v>0</v>
      </c>
      <c r="I141" s="177">
        <f t="shared" si="7"/>
        <v>43645</v>
      </c>
      <c r="J141" s="446"/>
    </row>
    <row r="142" spans="1:10" ht="12.75" customHeight="1" x14ac:dyDescent="0.2">
      <c r="A142" s="528"/>
      <c r="B142" s="165">
        <v>9102999</v>
      </c>
      <c r="C142" s="166">
        <v>43528</v>
      </c>
      <c r="D142" s="166">
        <v>44258</v>
      </c>
      <c r="E142" s="167">
        <v>6000</v>
      </c>
      <c r="F142" s="169">
        <v>2000</v>
      </c>
      <c r="G142" s="169">
        <v>700</v>
      </c>
      <c r="H142" s="80">
        <f t="shared" si="6"/>
        <v>7300</v>
      </c>
      <c r="I142" s="177">
        <f t="shared" si="7"/>
        <v>43773</v>
      </c>
      <c r="J142" s="425" t="s">
        <v>523</v>
      </c>
    </row>
    <row r="143" spans="1:10" ht="12.75" customHeight="1" x14ac:dyDescent="0.2">
      <c r="A143" s="198" t="s">
        <v>258</v>
      </c>
      <c r="B143" s="165">
        <v>9092023</v>
      </c>
      <c r="C143" s="166">
        <v>43522</v>
      </c>
      <c r="D143" s="166">
        <v>44252</v>
      </c>
      <c r="E143" s="167">
        <v>4980</v>
      </c>
      <c r="F143" s="169">
        <v>5000</v>
      </c>
      <c r="G143" s="169">
        <v>3000</v>
      </c>
      <c r="H143" s="80">
        <f t="shared" si="6"/>
        <v>6980</v>
      </c>
      <c r="I143" s="177">
        <f t="shared" si="7"/>
        <v>43764</v>
      </c>
      <c r="J143" s="431"/>
    </row>
    <row r="144" spans="1:10" ht="25.5" customHeight="1" x14ac:dyDescent="0.2">
      <c r="A144" s="520" t="s">
        <v>259</v>
      </c>
      <c r="B144" s="402">
        <v>8451000</v>
      </c>
      <c r="C144" s="396">
        <v>43410</v>
      </c>
      <c r="D144" s="396">
        <v>44140</v>
      </c>
      <c r="E144" s="397">
        <v>200</v>
      </c>
      <c r="F144" s="398">
        <v>0</v>
      </c>
      <c r="G144" s="398">
        <v>200</v>
      </c>
      <c r="H144" s="399">
        <f>SUM(E144+F144)-G144</f>
        <v>0</v>
      </c>
      <c r="I144" s="407">
        <f t="shared" si="7"/>
        <v>43652</v>
      </c>
      <c r="J144" s="408"/>
    </row>
    <row r="145" spans="1:10" ht="12.75" x14ac:dyDescent="0.2">
      <c r="A145" s="521"/>
      <c r="B145" s="402">
        <v>9101003</v>
      </c>
      <c r="C145" s="396">
        <v>43531</v>
      </c>
      <c r="D145" s="396">
        <v>44261</v>
      </c>
      <c r="E145" s="397">
        <v>0</v>
      </c>
      <c r="F145" s="398">
        <v>0</v>
      </c>
      <c r="G145" s="398">
        <v>0</v>
      </c>
      <c r="H145" s="399">
        <f>SUM(E145+F145)-G145</f>
        <v>0</v>
      </c>
      <c r="I145" s="407">
        <f t="shared" si="7"/>
        <v>43776</v>
      </c>
      <c r="J145" s="408"/>
    </row>
    <row r="146" spans="1:10" ht="12.75" x14ac:dyDescent="0.2">
      <c r="A146" s="524" t="s">
        <v>260</v>
      </c>
      <c r="B146" s="165">
        <v>8422024</v>
      </c>
      <c r="C146" s="166">
        <v>43391</v>
      </c>
      <c r="D146" s="166">
        <v>44121</v>
      </c>
      <c r="E146" s="167">
        <v>900</v>
      </c>
      <c r="F146" s="169">
        <v>0</v>
      </c>
      <c r="G146" s="169">
        <v>0</v>
      </c>
      <c r="H146" s="80">
        <f t="shared" si="6"/>
        <v>900</v>
      </c>
      <c r="I146" s="177">
        <f t="shared" si="7"/>
        <v>43634</v>
      </c>
      <c r="J146" s="542"/>
    </row>
    <row r="147" spans="1:10" ht="12.75" x14ac:dyDescent="0.2">
      <c r="A147" s="519"/>
      <c r="B147" s="165">
        <v>9102005</v>
      </c>
      <c r="C147" s="166">
        <v>43527</v>
      </c>
      <c r="D147" s="166">
        <v>44258</v>
      </c>
      <c r="E147" s="167">
        <v>580</v>
      </c>
      <c r="F147" s="169">
        <v>0</v>
      </c>
      <c r="G147" s="169">
        <v>0</v>
      </c>
      <c r="H147" s="80">
        <f t="shared" si="6"/>
        <v>580</v>
      </c>
      <c r="I147" s="177">
        <f t="shared" si="7"/>
        <v>43772</v>
      </c>
      <c r="J147" s="543"/>
    </row>
    <row r="148" spans="1:10" ht="18.75" customHeight="1" x14ac:dyDescent="0.2">
      <c r="A148" s="419" t="s">
        <v>297</v>
      </c>
      <c r="B148" s="402">
        <v>8492045</v>
      </c>
      <c r="C148" s="396">
        <v>43442</v>
      </c>
      <c r="D148" s="396">
        <v>44172</v>
      </c>
      <c r="E148" s="397">
        <v>17980</v>
      </c>
      <c r="F148" s="398">
        <v>0</v>
      </c>
      <c r="G148" s="398">
        <v>0</v>
      </c>
      <c r="H148" s="399">
        <f t="shared" si="6"/>
        <v>17980</v>
      </c>
      <c r="I148" s="400">
        <f t="shared" ref="I148:I154" si="8">EDATE(C148,8)</f>
        <v>43685</v>
      </c>
      <c r="J148" s="409"/>
    </row>
    <row r="149" spans="1:10" s="21" customFormat="1" ht="18.75" customHeight="1" x14ac:dyDescent="0.2">
      <c r="A149" s="526" t="s">
        <v>261</v>
      </c>
      <c r="B149" s="165">
        <v>8371002</v>
      </c>
      <c r="C149" s="166">
        <v>43355</v>
      </c>
      <c r="D149" s="166">
        <v>44085</v>
      </c>
      <c r="E149" s="167">
        <v>700</v>
      </c>
      <c r="F149" s="169">
        <v>0</v>
      </c>
      <c r="G149" s="169">
        <v>40</v>
      </c>
      <c r="H149" s="80">
        <f>SUM(E149+F149)-G149</f>
        <v>660</v>
      </c>
      <c r="I149" s="168">
        <f>EDATE(C149,8)</f>
        <v>43597</v>
      </c>
      <c r="J149" s="425"/>
    </row>
    <row r="150" spans="1:10" ht="12.75" customHeight="1" x14ac:dyDescent="0.2">
      <c r="A150" s="527"/>
      <c r="B150" s="165">
        <v>9151005</v>
      </c>
      <c r="C150" s="166">
        <v>43566</v>
      </c>
      <c r="D150" s="166">
        <v>44296</v>
      </c>
      <c r="E150" s="167">
        <v>820</v>
      </c>
      <c r="F150" s="169">
        <v>0</v>
      </c>
      <c r="G150" s="169">
        <v>0</v>
      </c>
      <c r="H150" s="80">
        <f t="shared" si="6"/>
        <v>820</v>
      </c>
      <c r="I150" s="168">
        <f t="shared" si="8"/>
        <v>43810</v>
      </c>
      <c r="J150" s="432"/>
    </row>
    <row r="151" spans="1:10" ht="12.75" x14ac:dyDescent="0.2">
      <c r="A151" s="528"/>
      <c r="B151" s="165">
        <v>9241004</v>
      </c>
      <c r="C151" s="166">
        <v>43629</v>
      </c>
      <c r="D151" s="166">
        <v>44359</v>
      </c>
      <c r="E151" s="167">
        <v>0</v>
      </c>
      <c r="F151" s="169">
        <v>8020</v>
      </c>
      <c r="G151" s="169">
        <v>0</v>
      </c>
      <c r="H151" s="80">
        <f t="shared" si="6"/>
        <v>8020</v>
      </c>
      <c r="I151" s="168">
        <f t="shared" si="8"/>
        <v>43874</v>
      </c>
      <c r="J151" s="486"/>
    </row>
    <row r="152" spans="1:10" ht="12.75" x14ac:dyDescent="0.2">
      <c r="A152" s="328" t="s">
        <v>197</v>
      </c>
      <c r="B152" s="165">
        <v>8332026</v>
      </c>
      <c r="C152" s="166">
        <v>43328</v>
      </c>
      <c r="D152" s="166">
        <v>44058</v>
      </c>
      <c r="E152" s="167">
        <v>2820</v>
      </c>
      <c r="F152" s="169">
        <v>0</v>
      </c>
      <c r="G152" s="169">
        <f>20+20</f>
        <v>40</v>
      </c>
      <c r="H152" s="80">
        <f t="shared" si="6"/>
        <v>2780</v>
      </c>
      <c r="I152" s="168">
        <f t="shared" si="8"/>
        <v>43571</v>
      </c>
      <c r="J152" s="418"/>
    </row>
    <row r="153" spans="1:10" ht="12.75" x14ac:dyDescent="0.2">
      <c r="A153" s="328" t="s">
        <v>464</v>
      </c>
      <c r="B153" s="165">
        <v>8221001</v>
      </c>
      <c r="C153" s="166">
        <v>43248</v>
      </c>
      <c r="D153" s="166">
        <v>43978</v>
      </c>
      <c r="E153" s="167">
        <v>1180</v>
      </c>
      <c r="F153" s="169">
        <v>0</v>
      </c>
      <c r="G153" s="169">
        <v>0</v>
      </c>
      <c r="H153" s="80">
        <f t="shared" si="6"/>
        <v>1180</v>
      </c>
      <c r="I153" s="168"/>
      <c r="J153" s="444"/>
    </row>
    <row r="154" spans="1:10" ht="12.75" x14ac:dyDescent="0.2">
      <c r="A154" s="198" t="s">
        <v>358</v>
      </c>
      <c r="B154" s="165">
        <v>9061001</v>
      </c>
      <c r="C154" s="166">
        <v>43504</v>
      </c>
      <c r="D154" s="166">
        <v>44234</v>
      </c>
      <c r="E154" s="167">
        <v>2000</v>
      </c>
      <c r="F154" s="169">
        <v>0</v>
      </c>
      <c r="G154" s="169">
        <v>0</v>
      </c>
      <c r="H154" s="80">
        <f t="shared" si="6"/>
        <v>2000</v>
      </c>
      <c r="I154" s="168">
        <f t="shared" si="8"/>
        <v>43746</v>
      </c>
      <c r="J154" s="418"/>
    </row>
    <row r="155" spans="1:10" ht="12.75" x14ac:dyDescent="0.2">
      <c r="A155" s="7" t="s">
        <v>253</v>
      </c>
      <c r="B155" s="165">
        <v>9132059</v>
      </c>
      <c r="C155" s="166">
        <v>43552</v>
      </c>
      <c r="D155" s="166">
        <v>43917</v>
      </c>
      <c r="E155" s="167">
        <v>0</v>
      </c>
      <c r="F155" s="169">
        <v>0</v>
      </c>
      <c r="G155" s="169">
        <v>0</v>
      </c>
      <c r="H155" s="80">
        <f t="shared" si="6"/>
        <v>0</v>
      </c>
      <c r="I155" s="168">
        <f>EDATE(C155,4)</f>
        <v>43674</v>
      </c>
      <c r="J155" s="418"/>
    </row>
    <row r="156" spans="1:10" ht="12.75" x14ac:dyDescent="0.2">
      <c r="A156" s="7" t="s">
        <v>262</v>
      </c>
      <c r="B156" s="165">
        <v>8222045</v>
      </c>
      <c r="C156" s="166">
        <v>43252</v>
      </c>
      <c r="D156" s="166">
        <v>43982</v>
      </c>
      <c r="E156" s="167">
        <v>20</v>
      </c>
      <c r="F156" s="169">
        <v>0</v>
      </c>
      <c r="G156" s="169">
        <v>0</v>
      </c>
      <c r="H156" s="80">
        <f t="shared" si="6"/>
        <v>20</v>
      </c>
      <c r="I156" s="393">
        <f>EDATE(C156,8)</f>
        <v>43497</v>
      </c>
      <c r="J156" s="418"/>
    </row>
    <row r="157" spans="1:10" ht="12.75" x14ac:dyDescent="0.2">
      <c r="A157" s="209" t="s">
        <v>230</v>
      </c>
      <c r="B157" s="165">
        <v>9211000</v>
      </c>
      <c r="C157" s="166">
        <v>43606</v>
      </c>
      <c r="D157" s="166">
        <v>44336</v>
      </c>
      <c r="E157" s="167">
        <v>0</v>
      </c>
      <c r="F157" s="169">
        <v>2000</v>
      </c>
      <c r="G157" s="169">
        <f>200+325</f>
        <v>525</v>
      </c>
      <c r="H157" s="80">
        <f t="shared" si="6"/>
        <v>1475</v>
      </c>
      <c r="I157" s="168">
        <f>EDATE(C157,8)</f>
        <v>43851</v>
      </c>
      <c r="J157" s="418"/>
    </row>
    <row r="158" spans="1:10" ht="12.75" x14ac:dyDescent="0.2">
      <c r="A158" s="413" t="s">
        <v>337</v>
      </c>
      <c r="B158" s="414"/>
      <c r="C158" s="415"/>
      <c r="D158" s="415"/>
      <c r="E158" s="416">
        <v>0</v>
      </c>
      <c r="F158" s="398">
        <v>0</v>
      </c>
      <c r="G158" s="398">
        <v>0</v>
      </c>
      <c r="H158" s="399">
        <f t="shared" si="6"/>
        <v>0</v>
      </c>
      <c r="I158" s="400"/>
      <c r="J158" s="417"/>
    </row>
    <row r="159" spans="1:10" s="21" customFormat="1" ht="12.75" x14ac:dyDescent="0.2">
      <c r="A159" s="419" t="s">
        <v>433</v>
      </c>
      <c r="B159" s="414">
        <v>8242051</v>
      </c>
      <c r="C159" s="415">
        <v>43267</v>
      </c>
      <c r="D159" s="415">
        <v>43997</v>
      </c>
      <c r="E159" s="416"/>
      <c r="F159" s="398">
        <v>0</v>
      </c>
      <c r="G159" s="398">
        <v>0</v>
      </c>
      <c r="H159" s="399">
        <f t="shared" si="6"/>
        <v>0</v>
      </c>
      <c r="I159" s="410">
        <f>EDATE(C159,8)</f>
        <v>43512</v>
      </c>
      <c r="J159" s="417"/>
    </row>
    <row r="160" spans="1:10" ht="12.75" x14ac:dyDescent="0.2">
      <c r="A160" s="198" t="s">
        <v>196</v>
      </c>
      <c r="B160" s="165">
        <v>8452028</v>
      </c>
      <c r="C160" s="166">
        <v>43413</v>
      </c>
      <c r="D160" s="166">
        <v>44143</v>
      </c>
      <c r="E160" s="167">
        <v>780</v>
      </c>
      <c r="F160" s="169">
        <v>0</v>
      </c>
      <c r="G160" s="169">
        <v>500</v>
      </c>
      <c r="H160" s="80">
        <f t="shared" si="6"/>
        <v>280</v>
      </c>
      <c r="I160" s="168">
        <f>EDATE(C160,8)</f>
        <v>43655</v>
      </c>
      <c r="J160" s="450"/>
    </row>
    <row r="161" spans="1:11" ht="12.75" x14ac:dyDescent="0.2">
      <c r="A161" s="7" t="s">
        <v>195</v>
      </c>
      <c r="B161" s="165">
        <v>8232046</v>
      </c>
      <c r="C161" s="166">
        <v>43257</v>
      </c>
      <c r="D161" s="166">
        <v>43987</v>
      </c>
      <c r="E161" s="167">
        <v>0</v>
      </c>
      <c r="F161" s="169">
        <v>0</v>
      </c>
      <c r="G161" s="169">
        <v>0</v>
      </c>
      <c r="H161" s="80">
        <f t="shared" si="6"/>
        <v>0</v>
      </c>
      <c r="I161" s="168"/>
      <c r="J161" s="418"/>
    </row>
    <row r="162" spans="1:11" ht="12.75" x14ac:dyDescent="0.2">
      <c r="A162" s="198" t="s">
        <v>391</v>
      </c>
      <c r="B162" s="165">
        <v>8161001</v>
      </c>
      <c r="C162" s="166">
        <v>43207</v>
      </c>
      <c r="D162" s="166">
        <v>43937</v>
      </c>
      <c r="E162" s="167">
        <v>0</v>
      </c>
      <c r="F162" s="169">
        <v>0</v>
      </c>
      <c r="G162" s="169">
        <v>0</v>
      </c>
      <c r="H162" s="80">
        <f t="shared" si="6"/>
        <v>0</v>
      </c>
      <c r="I162" s="168"/>
      <c r="J162" s="418"/>
    </row>
    <row r="163" spans="1:11" ht="12.75" x14ac:dyDescent="0.2">
      <c r="A163" s="524" t="s">
        <v>115</v>
      </c>
      <c r="B163" s="165">
        <v>8322022</v>
      </c>
      <c r="C163" s="166">
        <v>43320</v>
      </c>
      <c r="D163" s="166">
        <v>44050</v>
      </c>
      <c r="E163" s="167">
        <v>1780</v>
      </c>
      <c r="F163" s="169">
        <v>0</v>
      </c>
      <c r="G163" s="169">
        <f>100+840</f>
        <v>940</v>
      </c>
      <c r="H163" s="80">
        <f>SUM(E163+F163)-G163</f>
        <v>840</v>
      </c>
      <c r="I163" s="168">
        <f>EDATE(C163,8)</f>
        <v>43563</v>
      </c>
      <c r="J163" s="379"/>
      <c r="K163" s="20"/>
    </row>
    <row r="164" spans="1:11" ht="12.75" x14ac:dyDescent="0.2">
      <c r="A164" s="519"/>
      <c r="B164" s="165">
        <v>9092052</v>
      </c>
      <c r="C164" s="166">
        <v>43525</v>
      </c>
      <c r="D164" s="166">
        <v>44255</v>
      </c>
      <c r="E164" s="167">
        <v>14000</v>
      </c>
      <c r="F164" s="169">
        <v>0</v>
      </c>
      <c r="G164" s="169">
        <v>0</v>
      </c>
      <c r="H164" s="80">
        <f>SUM(E164+F164)-G164</f>
        <v>14000</v>
      </c>
      <c r="I164" s="168">
        <f>EDATE(C164,8)</f>
        <v>43770</v>
      </c>
      <c r="J164" s="379"/>
      <c r="K164" s="20"/>
    </row>
    <row r="165" spans="1:11" ht="12.75" x14ac:dyDescent="0.2">
      <c r="A165" s="524" t="s">
        <v>428</v>
      </c>
      <c r="B165" s="165">
        <v>8401002</v>
      </c>
      <c r="C165" s="166">
        <v>43377</v>
      </c>
      <c r="D165" s="166">
        <v>44107</v>
      </c>
      <c r="E165" s="167">
        <v>1000</v>
      </c>
      <c r="F165" s="169">
        <v>0</v>
      </c>
      <c r="G165" s="169">
        <v>160</v>
      </c>
      <c r="H165" s="80">
        <f t="shared" si="6"/>
        <v>840</v>
      </c>
      <c r="I165" s="168"/>
      <c r="J165" s="379" t="s">
        <v>380</v>
      </c>
      <c r="K165" s="20"/>
    </row>
    <row r="166" spans="1:11" ht="12.75" x14ac:dyDescent="0.2">
      <c r="A166" s="518"/>
      <c r="B166" s="165">
        <v>9071004</v>
      </c>
      <c r="C166" s="166">
        <v>43509</v>
      </c>
      <c r="D166" s="166">
        <v>44239</v>
      </c>
      <c r="E166" s="167">
        <v>0</v>
      </c>
      <c r="F166" s="169">
        <v>1180</v>
      </c>
      <c r="G166" s="169">
        <v>0</v>
      </c>
      <c r="H166" s="80">
        <f t="shared" si="6"/>
        <v>1180</v>
      </c>
      <c r="I166" s="168"/>
      <c r="J166" s="495"/>
      <c r="K166" s="20"/>
    </row>
    <row r="167" spans="1:11" ht="12.75" x14ac:dyDescent="0.2">
      <c r="A167" s="519"/>
      <c r="B167" s="165">
        <v>9081000</v>
      </c>
      <c r="C167" s="166">
        <v>43514</v>
      </c>
      <c r="D167" s="166">
        <v>44244</v>
      </c>
      <c r="E167" s="167">
        <v>0</v>
      </c>
      <c r="F167" s="169">
        <v>820</v>
      </c>
      <c r="G167" s="169">
        <v>0</v>
      </c>
      <c r="H167" s="80">
        <f t="shared" si="6"/>
        <v>820</v>
      </c>
      <c r="I167" s="168"/>
      <c r="J167" s="448"/>
      <c r="K167" s="20"/>
    </row>
    <row r="168" spans="1:11" ht="12.75" x14ac:dyDescent="0.2">
      <c r="A168" s="520" t="s">
        <v>338</v>
      </c>
      <c r="B168" s="402">
        <v>8502007</v>
      </c>
      <c r="C168" s="396">
        <v>43444</v>
      </c>
      <c r="D168" s="396">
        <v>44174</v>
      </c>
      <c r="E168" s="397">
        <v>4840</v>
      </c>
      <c r="F168" s="398">
        <v>0</v>
      </c>
      <c r="G168" s="398">
        <v>80</v>
      </c>
      <c r="H168" s="399">
        <f t="shared" si="6"/>
        <v>4760</v>
      </c>
      <c r="I168" s="400">
        <f>EDATE(C168,8)</f>
        <v>43687</v>
      </c>
      <c r="J168" s="401"/>
      <c r="K168" s="20"/>
    </row>
    <row r="169" spans="1:11" ht="12.75" x14ac:dyDescent="0.2">
      <c r="A169" s="544"/>
      <c r="B169" s="402">
        <v>9052030</v>
      </c>
      <c r="C169" s="396">
        <v>43495</v>
      </c>
      <c r="D169" s="396">
        <v>44225</v>
      </c>
      <c r="E169" s="397">
        <v>13960</v>
      </c>
      <c r="F169" s="398">
        <v>0</v>
      </c>
      <c r="G169" s="398">
        <v>0</v>
      </c>
      <c r="H169" s="399">
        <f t="shared" si="6"/>
        <v>13960</v>
      </c>
      <c r="I169" s="400">
        <f>EDATE(C169,8)</f>
        <v>43738</v>
      </c>
      <c r="J169" s="428"/>
      <c r="K169" s="20"/>
    </row>
    <row r="170" spans="1:11" ht="12.75" x14ac:dyDescent="0.2">
      <c r="A170" s="521"/>
      <c r="B170" s="402">
        <v>9132040</v>
      </c>
      <c r="C170" s="396">
        <v>43551</v>
      </c>
      <c r="D170" s="396">
        <v>44281</v>
      </c>
      <c r="E170" s="397">
        <v>8440</v>
      </c>
      <c r="F170" s="398">
        <v>0</v>
      </c>
      <c r="G170" s="398">
        <v>0</v>
      </c>
      <c r="H170" s="399">
        <f t="shared" si="6"/>
        <v>8440</v>
      </c>
      <c r="I170" s="400">
        <f>EDATE(C170,8)</f>
        <v>43796</v>
      </c>
      <c r="J170" s="428"/>
      <c r="K170" s="219"/>
    </row>
    <row r="171" spans="1:11" ht="12.75" x14ac:dyDescent="0.2">
      <c r="A171" s="172" t="s">
        <v>279</v>
      </c>
      <c r="B171" s="165">
        <v>8222011</v>
      </c>
      <c r="C171" s="166">
        <v>43249</v>
      </c>
      <c r="D171" s="166">
        <v>43979</v>
      </c>
      <c r="E171" s="167">
        <v>140</v>
      </c>
      <c r="F171" s="169">
        <v>0</v>
      </c>
      <c r="G171" s="169">
        <v>0</v>
      </c>
      <c r="H171" s="80">
        <f t="shared" si="6"/>
        <v>140</v>
      </c>
      <c r="I171" s="168">
        <f>EDATE(C171,8)</f>
        <v>43494</v>
      </c>
      <c r="J171" s="418"/>
    </row>
    <row r="172" spans="1:11" ht="12.75" x14ac:dyDescent="0.2">
      <c r="A172" s="297" t="s">
        <v>213</v>
      </c>
      <c r="B172" s="165">
        <v>18110651</v>
      </c>
      <c r="C172" s="166">
        <v>43262</v>
      </c>
      <c r="D172" s="166">
        <v>44017</v>
      </c>
      <c r="E172" s="167">
        <v>0</v>
      </c>
      <c r="F172" s="169">
        <v>1000</v>
      </c>
      <c r="G172" s="169">
        <v>1000</v>
      </c>
      <c r="H172" s="80">
        <f t="shared" si="6"/>
        <v>0</v>
      </c>
      <c r="I172" s="168">
        <f>EDATE(C172,6)</f>
        <v>43445</v>
      </c>
      <c r="J172" s="418"/>
    </row>
    <row r="173" spans="1:11" ht="12.75" x14ac:dyDescent="0.2">
      <c r="A173" s="354" t="s">
        <v>526</v>
      </c>
      <c r="B173" s="165">
        <v>18121412</v>
      </c>
      <c r="C173" s="166">
        <v>43448</v>
      </c>
      <c r="D173" s="166">
        <v>43996</v>
      </c>
      <c r="E173" s="167">
        <v>0</v>
      </c>
      <c r="F173" s="169">
        <v>20</v>
      </c>
      <c r="G173" s="169">
        <v>0</v>
      </c>
      <c r="H173" s="80">
        <f t="shared" si="6"/>
        <v>20</v>
      </c>
      <c r="I173" s="168">
        <f>EDATE(C173,6)</f>
        <v>43630</v>
      </c>
      <c r="J173" s="379" t="s">
        <v>521</v>
      </c>
    </row>
    <row r="174" spans="1:11" ht="12.75" x14ac:dyDescent="0.2">
      <c r="A174" s="354" t="s">
        <v>385</v>
      </c>
      <c r="B174" s="165" t="s">
        <v>386</v>
      </c>
      <c r="C174" s="166">
        <v>43179</v>
      </c>
      <c r="D174" s="166">
        <v>43910</v>
      </c>
      <c r="E174" s="167">
        <v>0</v>
      </c>
      <c r="F174" s="169">
        <v>0</v>
      </c>
      <c r="G174" s="169">
        <v>0</v>
      </c>
      <c r="H174" s="80">
        <f t="shared" si="6"/>
        <v>0</v>
      </c>
      <c r="I174" s="168"/>
      <c r="J174" s="379"/>
      <c r="K174" s="20"/>
    </row>
    <row r="175" spans="1:11" ht="25.5" x14ac:dyDescent="0.2">
      <c r="A175" s="164" t="s">
        <v>459</v>
      </c>
      <c r="B175" s="165" t="s">
        <v>486</v>
      </c>
      <c r="C175" s="166">
        <v>43374</v>
      </c>
      <c r="D175" s="166">
        <v>45564</v>
      </c>
      <c r="E175" s="167">
        <v>0</v>
      </c>
      <c r="F175" s="169">
        <v>0</v>
      </c>
      <c r="G175" s="169">
        <v>0</v>
      </c>
      <c r="H175" s="80">
        <f t="shared" si="6"/>
        <v>0</v>
      </c>
      <c r="I175" s="168"/>
      <c r="J175" s="442"/>
    </row>
    <row r="176" spans="1:11" ht="25.5" x14ac:dyDescent="0.2">
      <c r="A176" s="193" t="s">
        <v>460</v>
      </c>
      <c r="B176" s="165" t="s">
        <v>404</v>
      </c>
      <c r="C176" s="166">
        <v>43367</v>
      </c>
      <c r="D176" s="166">
        <v>45557</v>
      </c>
      <c r="E176" s="167">
        <v>0</v>
      </c>
      <c r="F176" s="169">
        <v>0</v>
      </c>
      <c r="G176" s="169">
        <v>0</v>
      </c>
      <c r="H176" s="80">
        <f t="shared" si="6"/>
        <v>0</v>
      </c>
      <c r="I176" s="168"/>
      <c r="J176" s="442"/>
    </row>
    <row r="177" spans="1:11" ht="12.75" x14ac:dyDescent="0.2">
      <c r="A177" s="328" t="s">
        <v>236</v>
      </c>
      <c r="B177" s="165" t="s">
        <v>414</v>
      </c>
      <c r="C177" s="166">
        <v>43418</v>
      </c>
      <c r="D177" s="166">
        <v>44147</v>
      </c>
      <c r="E177" s="167">
        <v>10500</v>
      </c>
      <c r="F177" s="169">
        <v>0</v>
      </c>
      <c r="G177" s="169">
        <v>8500</v>
      </c>
      <c r="H177" s="80">
        <f t="shared" si="6"/>
        <v>2000</v>
      </c>
      <c r="I177" s="168">
        <f>EDATE(C177,12)</f>
        <v>43783</v>
      </c>
      <c r="J177" s="379"/>
      <c r="K177" s="20"/>
    </row>
    <row r="178" spans="1:11" ht="25.5" x14ac:dyDescent="0.2">
      <c r="A178" s="347" t="s">
        <v>376</v>
      </c>
      <c r="B178" s="165">
        <v>171011801</v>
      </c>
      <c r="C178" s="166">
        <v>43384</v>
      </c>
      <c r="D178" s="166">
        <v>44114</v>
      </c>
      <c r="E178" s="167">
        <v>0</v>
      </c>
      <c r="F178" s="169">
        <v>0</v>
      </c>
      <c r="G178" s="169">
        <v>0</v>
      </c>
      <c r="H178" s="80">
        <f t="shared" si="6"/>
        <v>0</v>
      </c>
      <c r="I178" s="168"/>
      <c r="J178" s="379"/>
      <c r="K178" s="20"/>
    </row>
    <row r="179" spans="1:11" ht="12.75" x14ac:dyDescent="0.2">
      <c r="A179" s="7" t="s">
        <v>254</v>
      </c>
      <c r="B179" s="165">
        <v>1810223</v>
      </c>
      <c r="C179" s="166">
        <v>43425</v>
      </c>
      <c r="D179" s="166">
        <v>44156</v>
      </c>
      <c r="E179" s="167">
        <v>0</v>
      </c>
      <c r="F179" s="169">
        <v>300</v>
      </c>
      <c r="G179" s="169">
        <v>0</v>
      </c>
      <c r="H179" s="80">
        <f t="shared" si="6"/>
        <v>300</v>
      </c>
      <c r="I179" s="168">
        <f>EDATE(C179,8)</f>
        <v>43667</v>
      </c>
      <c r="J179" s="302"/>
      <c r="K179" s="205"/>
    </row>
    <row r="180" spans="1:11" ht="12.75" x14ac:dyDescent="0.2">
      <c r="A180" s="193" t="s">
        <v>390</v>
      </c>
      <c r="B180" s="165">
        <v>31811021</v>
      </c>
      <c r="C180" s="166">
        <v>43382</v>
      </c>
      <c r="D180" s="166">
        <v>44477</v>
      </c>
      <c r="E180" s="167">
        <v>0</v>
      </c>
      <c r="F180" s="169">
        <v>0</v>
      </c>
      <c r="G180" s="169">
        <v>0</v>
      </c>
      <c r="H180" s="80">
        <f t="shared" si="6"/>
        <v>0</v>
      </c>
      <c r="I180" s="168"/>
      <c r="J180" s="359"/>
      <c r="K180" s="205"/>
    </row>
    <row r="181" spans="1:11" ht="11.25" customHeight="1" x14ac:dyDescent="0.2">
      <c r="A181" s="204" t="s">
        <v>194</v>
      </c>
      <c r="B181" s="165" t="s">
        <v>377</v>
      </c>
      <c r="C181" s="176" t="s">
        <v>368</v>
      </c>
      <c r="D181" s="221" t="s">
        <v>369</v>
      </c>
      <c r="E181" s="167">
        <v>200</v>
      </c>
      <c r="F181" s="169">
        <v>0</v>
      </c>
      <c r="G181" s="169">
        <v>0</v>
      </c>
      <c r="H181" s="80">
        <f t="shared" si="6"/>
        <v>200</v>
      </c>
      <c r="I181" s="168"/>
      <c r="J181" s="418"/>
    </row>
    <row r="182" spans="1:11" ht="12.75" x14ac:dyDescent="0.2">
      <c r="A182" s="202" t="s">
        <v>221</v>
      </c>
      <c r="B182" s="180" t="s">
        <v>494</v>
      </c>
      <c r="C182" s="166">
        <v>43533</v>
      </c>
      <c r="D182" s="166">
        <v>44263</v>
      </c>
      <c r="E182" s="167">
        <v>450</v>
      </c>
      <c r="F182" s="169">
        <v>0</v>
      </c>
      <c r="G182" s="169">
        <v>50</v>
      </c>
      <c r="H182" s="80">
        <f t="shared" si="6"/>
        <v>400</v>
      </c>
      <c r="I182" s="168"/>
      <c r="J182" s="418"/>
    </row>
    <row r="183" spans="1:11" ht="12.75" x14ac:dyDescent="0.2">
      <c r="A183" s="198" t="s">
        <v>350</v>
      </c>
      <c r="B183" s="180" t="s">
        <v>479</v>
      </c>
      <c r="C183" s="166">
        <v>43442</v>
      </c>
      <c r="D183" s="166">
        <v>44172</v>
      </c>
      <c r="E183" s="167">
        <v>650</v>
      </c>
      <c r="F183" s="169">
        <v>0</v>
      </c>
      <c r="G183" s="169">
        <v>0</v>
      </c>
      <c r="H183" s="80">
        <f t="shared" si="6"/>
        <v>650</v>
      </c>
      <c r="I183" s="168"/>
      <c r="J183" s="418"/>
    </row>
    <row r="184" spans="1:11" ht="12.75" x14ac:dyDescent="0.2">
      <c r="A184" s="328" t="s">
        <v>163</v>
      </c>
      <c r="B184" s="180" t="s">
        <v>448</v>
      </c>
      <c r="C184" s="166">
        <v>43247</v>
      </c>
      <c r="D184" s="166">
        <v>43796</v>
      </c>
      <c r="E184" s="167">
        <v>0</v>
      </c>
      <c r="F184" s="169">
        <v>0</v>
      </c>
      <c r="G184" s="169">
        <v>0</v>
      </c>
      <c r="H184" s="80">
        <f t="shared" si="6"/>
        <v>0</v>
      </c>
      <c r="I184" s="168"/>
      <c r="J184" s="436"/>
    </row>
    <row r="185" spans="1:11" ht="12.75" x14ac:dyDescent="0.2">
      <c r="A185" s="328" t="s">
        <v>372</v>
      </c>
      <c r="B185" s="165">
        <v>5545065</v>
      </c>
      <c r="C185" s="166">
        <v>43425</v>
      </c>
      <c r="D185" s="166">
        <v>45615</v>
      </c>
      <c r="E185" s="167">
        <v>0</v>
      </c>
      <c r="F185" s="169">
        <v>0</v>
      </c>
      <c r="G185" s="169">
        <v>0</v>
      </c>
      <c r="H185" s="80">
        <f t="shared" si="6"/>
        <v>0</v>
      </c>
      <c r="I185" s="168"/>
      <c r="J185" s="452"/>
    </row>
    <row r="186" spans="1:11" ht="12.75" x14ac:dyDescent="0.2">
      <c r="A186" s="198" t="s">
        <v>224</v>
      </c>
      <c r="B186" s="392">
        <v>43495</v>
      </c>
      <c r="C186" s="166">
        <v>43495</v>
      </c>
      <c r="D186" s="166">
        <v>44042</v>
      </c>
      <c r="E186" s="167">
        <v>25000</v>
      </c>
      <c r="F186" s="169">
        <v>0</v>
      </c>
      <c r="G186" s="169">
        <v>0</v>
      </c>
      <c r="H186" s="80">
        <f t="shared" si="6"/>
        <v>25000</v>
      </c>
      <c r="I186" s="168">
        <f>EDATE(C186,9)</f>
        <v>43768</v>
      </c>
      <c r="J186" s="433"/>
    </row>
    <row r="187" spans="1:11" ht="12.75" x14ac:dyDescent="0.2">
      <c r="A187" s="198" t="s">
        <v>209</v>
      </c>
      <c r="B187" s="165">
        <v>903815</v>
      </c>
      <c r="C187" s="166">
        <v>43503</v>
      </c>
      <c r="D187" s="166">
        <v>44233</v>
      </c>
      <c r="E187" s="167">
        <v>0</v>
      </c>
      <c r="F187" s="169">
        <v>20</v>
      </c>
      <c r="G187" s="169">
        <v>0</v>
      </c>
      <c r="H187" s="80">
        <f t="shared" si="6"/>
        <v>20</v>
      </c>
      <c r="I187" s="168"/>
      <c r="J187" s="379"/>
      <c r="K187" s="20"/>
    </row>
    <row r="188" spans="1:11" ht="12.75" x14ac:dyDescent="0.2">
      <c r="A188" s="198" t="s">
        <v>248</v>
      </c>
      <c r="B188" s="165">
        <v>5491595</v>
      </c>
      <c r="C188" s="166">
        <v>43147</v>
      </c>
      <c r="D188" s="166">
        <v>45337</v>
      </c>
      <c r="E188" s="167">
        <v>30</v>
      </c>
      <c r="F188" s="169">
        <v>0</v>
      </c>
      <c r="G188" s="169">
        <v>0</v>
      </c>
      <c r="H188" s="80">
        <f t="shared" si="6"/>
        <v>30</v>
      </c>
      <c r="I188" s="168"/>
      <c r="J188" s="379"/>
      <c r="K188" s="20"/>
    </row>
    <row r="189" spans="1:11" ht="12.75" x14ac:dyDescent="0.2">
      <c r="A189" s="198" t="s">
        <v>204</v>
      </c>
      <c r="B189" s="165" t="s">
        <v>480</v>
      </c>
      <c r="C189" s="176" t="s">
        <v>481</v>
      </c>
      <c r="D189" s="176" t="s">
        <v>482</v>
      </c>
      <c r="E189" s="167">
        <v>925.14</v>
      </c>
      <c r="F189" s="169">
        <v>0</v>
      </c>
      <c r="G189" s="169">
        <v>18.14</v>
      </c>
      <c r="H189" s="80">
        <f t="shared" si="6"/>
        <v>907</v>
      </c>
      <c r="I189" s="168"/>
      <c r="J189" s="379" t="s">
        <v>483</v>
      </c>
      <c r="K189" s="20"/>
    </row>
    <row r="190" spans="1:11" ht="12.75" x14ac:dyDescent="0.2">
      <c r="A190" s="7" t="s">
        <v>367</v>
      </c>
      <c r="B190" s="165">
        <v>3375</v>
      </c>
      <c r="C190" s="166">
        <v>43213</v>
      </c>
      <c r="D190" s="166">
        <v>45039</v>
      </c>
      <c r="E190" s="167">
        <v>0</v>
      </c>
      <c r="F190" s="169">
        <v>0</v>
      </c>
      <c r="G190" s="169">
        <v>0</v>
      </c>
      <c r="H190" s="80">
        <f t="shared" si="6"/>
        <v>0</v>
      </c>
      <c r="I190" s="168"/>
      <c r="J190" s="379"/>
      <c r="K190" s="20"/>
    </row>
    <row r="191" spans="1:11" ht="12.75" x14ac:dyDescent="0.2">
      <c r="A191" s="539" t="s">
        <v>373</v>
      </c>
      <c r="B191" s="165" t="s">
        <v>361</v>
      </c>
      <c r="C191" s="166">
        <v>43360</v>
      </c>
      <c r="D191" s="166">
        <v>44091</v>
      </c>
      <c r="E191" s="167">
        <v>2750</v>
      </c>
      <c r="F191" s="169">
        <v>0</v>
      </c>
      <c r="G191" s="169">
        <f>500+500+500+500+750</f>
        <v>2750</v>
      </c>
      <c r="H191" s="80">
        <f t="shared" si="6"/>
        <v>0</v>
      </c>
      <c r="I191" s="168">
        <f>EDATE(C191,8)</f>
        <v>43602</v>
      </c>
      <c r="J191" s="458"/>
    </row>
    <row r="192" spans="1:11" ht="12.75" x14ac:dyDescent="0.2">
      <c r="A192" s="540"/>
      <c r="B192" s="165" t="s">
        <v>440</v>
      </c>
      <c r="C192" s="166">
        <v>43475</v>
      </c>
      <c r="D192" s="166">
        <v>44206</v>
      </c>
      <c r="E192" s="167">
        <v>25000</v>
      </c>
      <c r="F192" s="169">
        <v>0</v>
      </c>
      <c r="G192" s="169">
        <f>250+1250</f>
        <v>1500</v>
      </c>
      <c r="H192" s="80">
        <f t="shared" si="6"/>
        <v>23500</v>
      </c>
      <c r="I192" s="168">
        <f>EDATE(C192,8)</f>
        <v>43718</v>
      </c>
      <c r="J192" s="458"/>
    </row>
    <row r="193" spans="1:11" ht="12.75" x14ac:dyDescent="0.2">
      <c r="A193" s="540"/>
      <c r="B193" s="165" t="s">
        <v>466</v>
      </c>
      <c r="C193" s="166">
        <v>43510</v>
      </c>
      <c r="D193" s="166">
        <v>44241</v>
      </c>
      <c r="E193" s="167">
        <v>9525</v>
      </c>
      <c r="F193" s="169">
        <v>0</v>
      </c>
      <c r="G193" s="169">
        <v>0</v>
      </c>
      <c r="H193" s="80">
        <f t="shared" si="6"/>
        <v>9525</v>
      </c>
      <c r="I193" s="168">
        <f>EDATE(C193,8)</f>
        <v>43752</v>
      </c>
      <c r="J193" s="458"/>
    </row>
    <row r="194" spans="1:11" ht="12.75" x14ac:dyDescent="0.2">
      <c r="A194" s="541"/>
      <c r="B194" s="165" t="s">
        <v>467</v>
      </c>
      <c r="C194" s="166">
        <v>43511</v>
      </c>
      <c r="D194" s="166">
        <v>44242</v>
      </c>
      <c r="E194" s="167">
        <v>15475</v>
      </c>
      <c r="F194" s="169">
        <v>0</v>
      </c>
      <c r="G194" s="169">
        <v>0</v>
      </c>
      <c r="H194" s="80">
        <f t="shared" si="6"/>
        <v>15475</v>
      </c>
      <c r="I194" s="168">
        <f>EDATE(C194,8)</f>
        <v>43753</v>
      </c>
      <c r="J194" s="458"/>
    </row>
    <row r="195" spans="1:11" ht="12.75" x14ac:dyDescent="0.2">
      <c r="A195" s="196" t="s">
        <v>212</v>
      </c>
      <c r="B195" s="165" t="s">
        <v>348</v>
      </c>
      <c r="C195" s="166">
        <v>43365</v>
      </c>
      <c r="D195" s="166">
        <v>44096</v>
      </c>
      <c r="E195" s="167">
        <v>0</v>
      </c>
      <c r="F195" s="169">
        <v>0</v>
      </c>
      <c r="G195" s="169">
        <v>0</v>
      </c>
      <c r="H195" s="80">
        <f t="shared" si="6"/>
        <v>0</v>
      </c>
      <c r="I195" s="168"/>
      <c r="J195" s="418"/>
    </row>
    <row r="196" spans="1:11" ht="12.75" x14ac:dyDescent="0.2">
      <c r="A196" s="328" t="s">
        <v>198</v>
      </c>
      <c r="B196" s="165" t="s">
        <v>489</v>
      </c>
      <c r="C196" s="166">
        <v>43569</v>
      </c>
      <c r="D196" s="166">
        <v>44300</v>
      </c>
      <c r="E196" s="167">
        <v>50</v>
      </c>
      <c r="F196" s="169">
        <v>50</v>
      </c>
      <c r="G196" s="169">
        <v>100</v>
      </c>
      <c r="H196" s="80">
        <f t="shared" si="6"/>
        <v>0</v>
      </c>
      <c r="I196" s="168">
        <f>EDATE(C196,8)</f>
        <v>43813</v>
      </c>
      <c r="J196" s="433"/>
    </row>
    <row r="197" spans="1:11" ht="12.75" x14ac:dyDescent="0.2">
      <c r="A197" s="198" t="s">
        <v>232</v>
      </c>
      <c r="B197" s="165" t="s">
        <v>471</v>
      </c>
      <c r="C197" s="166">
        <v>43412</v>
      </c>
      <c r="D197" s="166">
        <v>44143</v>
      </c>
      <c r="E197" s="167">
        <v>280</v>
      </c>
      <c r="F197" s="169">
        <v>0</v>
      </c>
      <c r="G197" s="169">
        <v>0</v>
      </c>
      <c r="H197" s="80">
        <f t="shared" si="6"/>
        <v>280</v>
      </c>
      <c r="I197" s="168"/>
      <c r="J197" s="445"/>
    </row>
    <row r="198" spans="1:11" ht="12.75" x14ac:dyDescent="0.2">
      <c r="A198" s="198" t="s">
        <v>237</v>
      </c>
      <c r="B198" s="165" t="s">
        <v>422</v>
      </c>
      <c r="C198" s="166">
        <v>43385</v>
      </c>
      <c r="D198" s="166">
        <v>44481</v>
      </c>
      <c r="E198" s="167">
        <v>0</v>
      </c>
      <c r="F198" s="169">
        <v>0</v>
      </c>
      <c r="G198" s="169">
        <v>0</v>
      </c>
      <c r="H198" s="80">
        <f>SUM(E198+F198)-G198</f>
        <v>0</v>
      </c>
      <c r="I198" s="168"/>
      <c r="J198" s="418"/>
    </row>
    <row r="199" spans="1:11" ht="12.75" x14ac:dyDescent="0.2">
      <c r="A199" s="7"/>
      <c r="B199" s="165"/>
      <c r="C199" s="166"/>
      <c r="D199" s="166"/>
      <c r="E199" s="167">
        <v>0</v>
      </c>
      <c r="F199" s="169">
        <v>0</v>
      </c>
      <c r="G199" s="169">
        <v>0</v>
      </c>
      <c r="H199" s="80">
        <f>SUM(E199+F199)-G199</f>
        <v>0</v>
      </c>
      <c r="I199" s="168"/>
      <c r="J199" s="418"/>
    </row>
    <row r="200" spans="1:11" s="21" customFormat="1" ht="15" customHeight="1" thickBot="1" x14ac:dyDescent="0.25">
      <c r="A200" s="49"/>
      <c r="B200" s="22"/>
      <c r="C200" s="115"/>
      <c r="D200" s="115"/>
      <c r="E200" s="79">
        <v>0</v>
      </c>
      <c r="F200" s="79">
        <v>0</v>
      </c>
      <c r="G200" s="38">
        <v>0</v>
      </c>
      <c r="H200" s="38">
        <f>E200+F200-G200</f>
        <v>0</v>
      </c>
      <c r="I200" s="92"/>
      <c r="J200" s="426"/>
    </row>
    <row r="201" spans="1:11" ht="15" customHeight="1" thickTop="1" thickBot="1" x14ac:dyDescent="0.25">
      <c r="A201" s="532" t="s">
        <v>202</v>
      </c>
      <c r="B201" s="533"/>
      <c r="C201" s="533"/>
      <c r="D201" s="533"/>
      <c r="E201" s="533"/>
      <c r="F201" s="533"/>
      <c r="G201" s="533"/>
      <c r="H201" s="533"/>
      <c r="I201" s="533"/>
      <c r="J201" s="534"/>
    </row>
    <row r="202" spans="1:11" ht="15" customHeight="1" thickTop="1" thickBot="1" x14ac:dyDescent="0.25">
      <c r="A202" s="529" t="s">
        <v>113</v>
      </c>
      <c r="B202" s="530"/>
      <c r="C202" s="530"/>
      <c r="D202" s="530"/>
      <c r="E202" s="530"/>
      <c r="F202" s="530"/>
      <c r="G202" s="530"/>
      <c r="H202" s="530"/>
      <c r="I202" s="530"/>
      <c r="J202" s="531"/>
    </row>
    <row r="203" spans="1:11" ht="15" customHeight="1" thickTop="1" thickBot="1" x14ac:dyDescent="0.25">
      <c r="A203" s="50" t="s">
        <v>0</v>
      </c>
      <c r="B203" s="51" t="s">
        <v>39</v>
      </c>
      <c r="C203" s="103" t="s">
        <v>40</v>
      </c>
      <c r="D203" s="103" t="s">
        <v>41</v>
      </c>
      <c r="E203" s="78" t="s">
        <v>7</v>
      </c>
      <c r="F203" s="52" t="s">
        <v>8</v>
      </c>
      <c r="G203" s="78" t="s">
        <v>9</v>
      </c>
      <c r="H203" s="78" t="s">
        <v>10</v>
      </c>
      <c r="I203" s="125"/>
      <c r="J203" s="99" t="s">
        <v>4</v>
      </c>
    </row>
    <row r="204" spans="1:11" ht="15" customHeight="1" thickTop="1" x14ac:dyDescent="0.2">
      <c r="A204" s="40" t="s">
        <v>5</v>
      </c>
      <c r="B204" s="13">
        <v>1212067401</v>
      </c>
      <c r="C204" s="104" t="s">
        <v>42</v>
      </c>
      <c r="D204" s="104" t="s">
        <v>64</v>
      </c>
      <c r="E204" s="69">
        <v>10</v>
      </c>
      <c r="F204" s="36">
        <v>0</v>
      </c>
      <c r="G204" s="70">
        <v>10</v>
      </c>
      <c r="H204" s="71">
        <f t="shared" ref="H204:H233" si="9">SUM(E204:F204)-G204</f>
        <v>0</v>
      </c>
      <c r="I204" s="93"/>
      <c r="J204" s="41" t="s">
        <v>138</v>
      </c>
      <c r="K204" s="19" t="s">
        <v>476</v>
      </c>
    </row>
    <row r="205" spans="1:11" s="21" customFormat="1" ht="15" customHeight="1" x14ac:dyDescent="0.2">
      <c r="A205" s="40" t="s">
        <v>6</v>
      </c>
      <c r="B205" s="13"/>
      <c r="C205" s="104" t="s">
        <v>68</v>
      </c>
      <c r="D205" s="104" t="s">
        <v>69</v>
      </c>
      <c r="E205" s="75">
        <v>0.5</v>
      </c>
      <c r="F205" s="411">
        <v>0</v>
      </c>
      <c r="G205" s="70">
        <v>0</v>
      </c>
      <c r="H205" s="411">
        <f t="shared" si="9"/>
        <v>0.5</v>
      </c>
      <c r="I205" s="94"/>
      <c r="J205" s="42" t="s">
        <v>120</v>
      </c>
    </row>
    <row r="206" spans="1:11" ht="30.75" customHeight="1" x14ac:dyDescent="0.2">
      <c r="A206" s="43" t="s">
        <v>11</v>
      </c>
      <c r="B206" s="5">
        <v>122.0814</v>
      </c>
      <c r="C206" s="105" t="s">
        <v>42</v>
      </c>
      <c r="D206" s="105" t="s">
        <v>43</v>
      </c>
      <c r="E206" s="69">
        <v>8.5</v>
      </c>
      <c r="F206" s="37">
        <v>0</v>
      </c>
      <c r="G206" s="70">
        <v>8.5</v>
      </c>
      <c r="H206" s="73">
        <f t="shared" si="9"/>
        <v>0</v>
      </c>
      <c r="I206" s="95"/>
      <c r="J206" s="45" t="s">
        <v>120</v>
      </c>
      <c r="K206" s="19" t="s">
        <v>476</v>
      </c>
    </row>
    <row r="207" spans="1:11" ht="15" customHeight="1" x14ac:dyDescent="0.2">
      <c r="A207" s="43" t="s">
        <v>23</v>
      </c>
      <c r="B207" s="5"/>
      <c r="C207" s="106"/>
      <c r="D207" s="106"/>
      <c r="E207" s="69">
        <v>1.55</v>
      </c>
      <c r="F207" s="37">
        <v>0</v>
      </c>
      <c r="G207" s="70">
        <v>1.55</v>
      </c>
      <c r="H207" s="73">
        <f t="shared" si="9"/>
        <v>0</v>
      </c>
      <c r="I207" s="95"/>
      <c r="J207" s="45" t="s">
        <v>38</v>
      </c>
      <c r="K207" s="19" t="s">
        <v>476</v>
      </c>
    </row>
    <row r="208" spans="1:11" ht="28.5" customHeight="1" x14ac:dyDescent="0.2">
      <c r="A208" s="43" t="s">
        <v>24</v>
      </c>
      <c r="B208" s="5"/>
      <c r="C208" s="105" t="s">
        <v>44</v>
      </c>
      <c r="D208" s="105" t="s">
        <v>45</v>
      </c>
      <c r="E208" s="69">
        <v>300</v>
      </c>
      <c r="F208" s="37">
        <v>0</v>
      </c>
      <c r="G208" s="70">
        <v>300</v>
      </c>
      <c r="H208" s="73">
        <f t="shared" si="9"/>
        <v>0</v>
      </c>
      <c r="I208" s="95"/>
      <c r="J208" s="45" t="s">
        <v>120</v>
      </c>
      <c r="K208" s="19" t="s">
        <v>476</v>
      </c>
    </row>
    <row r="209" spans="1:11" ht="30.75" customHeight="1" x14ac:dyDescent="0.2">
      <c r="A209" s="43" t="s">
        <v>16</v>
      </c>
      <c r="B209" s="5"/>
      <c r="C209" s="105" t="s">
        <v>70</v>
      </c>
      <c r="D209" s="105" t="s">
        <v>71</v>
      </c>
      <c r="E209" s="69">
        <v>16.700000000000045</v>
      </c>
      <c r="F209" s="37">
        <v>0</v>
      </c>
      <c r="G209" s="70">
        <v>16.7</v>
      </c>
      <c r="H209" s="73">
        <f t="shared" si="9"/>
        <v>4.6185277824406512E-14</v>
      </c>
      <c r="I209" s="95"/>
      <c r="J209" s="45" t="s">
        <v>139</v>
      </c>
      <c r="K209" s="19" t="s">
        <v>476</v>
      </c>
    </row>
    <row r="210" spans="1:11" ht="15" customHeight="1" x14ac:dyDescent="0.2">
      <c r="A210" s="43" t="s">
        <v>17</v>
      </c>
      <c r="B210" s="5" t="s">
        <v>73</v>
      </c>
      <c r="C210" s="106"/>
      <c r="D210" s="106"/>
      <c r="E210" s="69">
        <v>15.199999999999989</v>
      </c>
      <c r="F210" s="37">
        <v>0</v>
      </c>
      <c r="G210" s="70">
        <v>15.2</v>
      </c>
      <c r="H210" s="73">
        <f t="shared" si="9"/>
        <v>0</v>
      </c>
      <c r="I210" s="95"/>
      <c r="J210" s="45" t="s">
        <v>37</v>
      </c>
      <c r="K210" s="19" t="s">
        <v>476</v>
      </c>
    </row>
    <row r="211" spans="1:11" ht="15" customHeight="1" x14ac:dyDescent="0.2">
      <c r="A211" s="43" t="s">
        <v>35</v>
      </c>
      <c r="B211" s="5">
        <v>150817</v>
      </c>
      <c r="C211" s="106">
        <v>42233</v>
      </c>
      <c r="D211" s="106">
        <v>42598</v>
      </c>
      <c r="E211" s="163">
        <v>5</v>
      </c>
      <c r="F211" s="37">
        <v>0</v>
      </c>
      <c r="G211" s="74">
        <v>5</v>
      </c>
      <c r="H211" s="73">
        <f t="shared" si="9"/>
        <v>0</v>
      </c>
      <c r="I211" s="95"/>
      <c r="J211" s="45" t="s">
        <v>140</v>
      </c>
      <c r="K211" s="19" t="s">
        <v>476</v>
      </c>
    </row>
    <row r="212" spans="1:11" ht="15" customHeight="1" x14ac:dyDescent="0.2">
      <c r="A212" s="44" t="s">
        <v>2</v>
      </c>
      <c r="B212" s="14" t="s">
        <v>74</v>
      </c>
      <c r="C212" s="108" t="s">
        <v>47</v>
      </c>
      <c r="D212" s="108" t="s">
        <v>46</v>
      </c>
      <c r="E212" s="163">
        <v>100</v>
      </c>
      <c r="F212" s="37">
        <v>0</v>
      </c>
      <c r="G212" s="74">
        <v>100</v>
      </c>
      <c r="H212" s="73">
        <f t="shared" si="9"/>
        <v>0</v>
      </c>
      <c r="I212" s="95"/>
      <c r="J212" s="45" t="s">
        <v>120</v>
      </c>
      <c r="K212" s="19" t="s">
        <v>476</v>
      </c>
    </row>
    <row r="213" spans="1:11" ht="30" customHeight="1" x14ac:dyDescent="0.2">
      <c r="A213" s="44" t="s">
        <v>29</v>
      </c>
      <c r="B213" s="14">
        <v>115316</v>
      </c>
      <c r="C213" s="109">
        <v>42102</v>
      </c>
      <c r="D213" s="109" t="s">
        <v>48</v>
      </c>
      <c r="E213" s="69">
        <v>260</v>
      </c>
      <c r="F213" s="37">
        <v>0</v>
      </c>
      <c r="G213" s="74">
        <v>260</v>
      </c>
      <c r="H213" s="73">
        <f t="shared" si="9"/>
        <v>0</v>
      </c>
      <c r="I213" s="95"/>
      <c r="J213" s="45" t="s">
        <v>120</v>
      </c>
      <c r="K213" s="19" t="s">
        <v>476</v>
      </c>
    </row>
    <row r="214" spans="1:11" ht="15" customHeight="1" x14ac:dyDescent="0.2">
      <c r="A214" s="43" t="s">
        <v>1</v>
      </c>
      <c r="B214" s="15" t="s">
        <v>75</v>
      </c>
      <c r="C214" s="110"/>
      <c r="D214" s="106"/>
      <c r="E214" s="69">
        <v>0</v>
      </c>
      <c r="F214" s="37">
        <v>0</v>
      </c>
      <c r="G214" s="74">
        <v>0</v>
      </c>
      <c r="H214" s="73">
        <f t="shared" si="9"/>
        <v>0</v>
      </c>
      <c r="I214" s="95"/>
      <c r="J214" s="45" t="s">
        <v>34</v>
      </c>
    </row>
    <row r="215" spans="1:11" ht="15" customHeight="1" x14ac:dyDescent="0.2">
      <c r="A215" s="46" t="s">
        <v>13</v>
      </c>
      <c r="B215" s="16"/>
      <c r="C215" s="111" t="s">
        <v>49</v>
      </c>
      <c r="D215" s="111" t="s">
        <v>50</v>
      </c>
      <c r="E215" s="69">
        <v>15.300000000000182</v>
      </c>
      <c r="F215" s="37">
        <v>0</v>
      </c>
      <c r="G215" s="74">
        <v>15.3</v>
      </c>
      <c r="H215" s="73">
        <f t="shared" si="9"/>
        <v>1.8118839761882555E-13</v>
      </c>
      <c r="I215" s="95"/>
      <c r="J215" s="45" t="s">
        <v>120</v>
      </c>
      <c r="K215" s="19" t="s">
        <v>476</v>
      </c>
    </row>
    <row r="216" spans="1:11" s="390" customFormat="1" ht="15" customHeight="1" x14ac:dyDescent="0.2">
      <c r="A216" s="381" t="s">
        <v>31</v>
      </c>
      <c r="B216" s="382" t="s">
        <v>76</v>
      </c>
      <c r="C216" s="383"/>
      <c r="D216" s="383"/>
      <c r="E216" s="384">
        <v>5</v>
      </c>
      <c r="F216" s="385">
        <v>0</v>
      </c>
      <c r="G216" s="386">
        <v>0</v>
      </c>
      <c r="H216" s="387">
        <f t="shared" si="9"/>
        <v>5</v>
      </c>
      <c r="I216" s="388"/>
      <c r="J216" s="389" t="s">
        <v>33</v>
      </c>
    </row>
    <row r="217" spans="1:11" ht="15" customHeight="1" x14ac:dyDescent="0.2">
      <c r="A217" s="47" t="s">
        <v>25</v>
      </c>
      <c r="B217" s="17" t="s">
        <v>77</v>
      </c>
      <c r="C217" s="111" t="s">
        <v>51</v>
      </c>
      <c r="D217" s="111" t="s">
        <v>52</v>
      </c>
      <c r="E217" s="69">
        <v>24.7</v>
      </c>
      <c r="F217" s="37">
        <v>0</v>
      </c>
      <c r="G217" s="74">
        <v>24.7</v>
      </c>
      <c r="H217" s="72">
        <f t="shared" si="9"/>
        <v>0</v>
      </c>
      <c r="I217" s="95"/>
      <c r="J217" s="45" t="s">
        <v>120</v>
      </c>
      <c r="K217" s="19" t="s">
        <v>476</v>
      </c>
    </row>
    <row r="218" spans="1:11" ht="24" x14ac:dyDescent="0.2">
      <c r="A218" s="7" t="s">
        <v>12</v>
      </c>
      <c r="B218" s="18">
        <v>532511</v>
      </c>
      <c r="C218" s="105" t="s">
        <v>53</v>
      </c>
      <c r="D218" s="105" t="s">
        <v>54</v>
      </c>
      <c r="E218" s="69">
        <v>11.09</v>
      </c>
      <c r="F218" s="37">
        <v>0</v>
      </c>
      <c r="G218" s="117">
        <v>11.09</v>
      </c>
      <c r="H218" s="72">
        <f t="shared" si="9"/>
        <v>0</v>
      </c>
      <c r="I218" s="95"/>
      <c r="J218" s="45" t="s">
        <v>148</v>
      </c>
      <c r="K218" s="19" t="s">
        <v>477</v>
      </c>
    </row>
    <row r="219" spans="1:11" ht="15" customHeight="1" x14ac:dyDescent="0.2">
      <c r="A219" s="47" t="s">
        <v>14</v>
      </c>
      <c r="B219" s="17">
        <v>12324305</v>
      </c>
      <c r="C219" s="111" t="s">
        <v>51</v>
      </c>
      <c r="D219" s="111" t="s">
        <v>55</v>
      </c>
      <c r="E219" s="69">
        <v>110</v>
      </c>
      <c r="F219" s="37">
        <v>0</v>
      </c>
      <c r="G219" s="74">
        <v>110</v>
      </c>
      <c r="H219" s="72">
        <f t="shared" si="9"/>
        <v>0</v>
      </c>
      <c r="I219" s="95"/>
      <c r="J219" s="45" t="s">
        <v>120</v>
      </c>
      <c r="K219" s="19" t="s">
        <v>476</v>
      </c>
    </row>
    <row r="220" spans="1:11" ht="24.75" customHeight="1" x14ac:dyDescent="0.2">
      <c r="A220" s="7" t="s">
        <v>26</v>
      </c>
      <c r="B220" s="18" t="s">
        <v>78</v>
      </c>
      <c r="C220" s="105" t="s">
        <v>56</v>
      </c>
      <c r="D220" s="105" t="s">
        <v>129</v>
      </c>
      <c r="E220" s="75">
        <v>12</v>
      </c>
      <c r="F220" s="37">
        <v>0</v>
      </c>
      <c r="G220" s="74">
        <v>12</v>
      </c>
      <c r="H220" s="76">
        <f t="shared" si="9"/>
        <v>0</v>
      </c>
      <c r="I220" s="95"/>
      <c r="J220" s="42" t="s">
        <v>141</v>
      </c>
      <c r="K220" s="19" t="s">
        <v>476</v>
      </c>
    </row>
    <row r="221" spans="1:11" ht="15" customHeight="1" x14ac:dyDescent="0.2">
      <c r="A221" s="43" t="s">
        <v>22</v>
      </c>
      <c r="B221" s="5" t="s">
        <v>79</v>
      </c>
      <c r="C221" s="105" t="s">
        <v>57</v>
      </c>
      <c r="D221" s="105" t="s">
        <v>58</v>
      </c>
      <c r="E221" s="75">
        <v>4.5</v>
      </c>
      <c r="F221" s="37">
        <v>0</v>
      </c>
      <c r="G221" s="74">
        <v>4.5</v>
      </c>
      <c r="H221" s="76">
        <f t="shared" si="9"/>
        <v>0</v>
      </c>
      <c r="I221" s="95"/>
      <c r="J221" s="42" t="s">
        <v>120</v>
      </c>
      <c r="K221" s="19" t="s">
        <v>476</v>
      </c>
    </row>
    <row r="222" spans="1:11" ht="27.75" customHeight="1" x14ac:dyDescent="0.2">
      <c r="A222" s="43" t="s">
        <v>30</v>
      </c>
      <c r="B222" s="5">
        <v>520194</v>
      </c>
      <c r="C222" s="106">
        <v>42082</v>
      </c>
      <c r="D222" s="106">
        <v>42813</v>
      </c>
      <c r="E222" s="75">
        <v>20.7</v>
      </c>
      <c r="F222" s="37">
        <v>0</v>
      </c>
      <c r="G222" s="37">
        <v>20.7</v>
      </c>
      <c r="H222" s="76">
        <f t="shared" si="9"/>
        <v>0</v>
      </c>
      <c r="I222" s="95"/>
      <c r="J222" s="42" t="s">
        <v>120</v>
      </c>
      <c r="K222" s="19" t="s">
        <v>476</v>
      </c>
    </row>
    <row r="223" spans="1:11" ht="30" customHeight="1" x14ac:dyDescent="0.2">
      <c r="A223" s="43" t="s">
        <v>28</v>
      </c>
      <c r="B223" s="5" t="s">
        <v>80</v>
      </c>
      <c r="C223" s="105" t="s">
        <v>59</v>
      </c>
      <c r="D223" s="105" t="s">
        <v>72</v>
      </c>
      <c r="E223" s="75">
        <v>70.5</v>
      </c>
      <c r="F223" s="37">
        <v>0</v>
      </c>
      <c r="G223" s="74">
        <v>61.5</v>
      </c>
      <c r="H223" s="76">
        <f t="shared" si="9"/>
        <v>9</v>
      </c>
      <c r="I223" s="95"/>
      <c r="J223" s="42" t="s">
        <v>142</v>
      </c>
      <c r="K223" s="19" t="s">
        <v>478</v>
      </c>
    </row>
    <row r="224" spans="1:11" ht="15" customHeight="1" x14ac:dyDescent="0.2">
      <c r="A224" s="43" t="s">
        <v>20</v>
      </c>
      <c r="B224" s="5" t="s">
        <v>81</v>
      </c>
      <c r="C224" s="105" t="s">
        <v>60</v>
      </c>
      <c r="D224" s="106">
        <v>42156</v>
      </c>
      <c r="E224" s="75">
        <v>11.8</v>
      </c>
      <c r="F224" s="37">
        <v>0</v>
      </c>
      <c r="G224" s="74">
        <v>11.8</v>
      </c>
      <c r="H224" s="76">
        <f t="shared" si="9"/>
        <v>0</v>
      </c>
      <c r="I224" s="95"/>
      <c r="J224" s="42" t="s">
        <v>131</v>
      </c>
      <c r="K224" s="19" t="s">
        <v>476</v>
      </c>
    </row>
    <row r="225" spans="1:11" ht="15" customHeight="1" x14ac:dyDescent="0.2">
      <c r="A225" s="40" t="s">
        <v>21</v>
      </c>
      <c r="B225" s="13" t="s">
        <v>82</v>
      </c>
      <c r="C225" s="112">
        <v>41302</v>
      </c>
      <c r="D225" s="112">
        <v>42032</v>
      </c>
      <c r="E225" s="77">
        <v>100</v>
      </c>
      <c r="F225" s="37">
        <v>0</v>
      </c>
      <c r="G225" s="74">
        <v>100</v>
      </c>
      <c r="H225" s="76">
        <f t="shared" si="9"/>
        <v>0</v>
      </c>
      <c r="I225" s="95"/>
      <c r="J225" s="45" t="s">
        <v>143</v>
      </c>
      <c r="K225" s="19" t="s">
        <v>476</v>
      </c>
    </row>
    <row r="226" spans="1:11" ht="15" customHeight="1" x14ac:dyDescent="0.2">
      <c r="A226" s="43" t="s">
        <v>18</v>
      </c>
      <c r="B226" s="5"/>
      <c r="C226" s="105" t="s">
        <v>61</v>
      </c>
      <c r="D226" s="105" t="s">
        <v>62</v>
      </c>
      <c r="E226" s="69">
        <v>17.599999999999994</v>
      </c>
      <c r="F226" s="37">
        <v>0</v>
      </c>
      <c r="G226" s="74">
        <v>17.600000000000001</v>
      </c>
      <c r="H226" s="73">
        <f t="shared" si="9"/>
        <v>0</v>
      </c>
      <c r="I226" s="95"/>
      <c r="J226" s="45" t="s">
        <v>120</v>
      </c>
      <c r="K226" s="19" t="s">
        <v>476</v>
      </c>
    </row>
    <row r="227" spans="1:11" ht="15" customHeight="1" x14ac:dyDescent="0.2">
      <c r="A227" s="535" t="s">
        <v>27</v>
      </c>
      <c r="B227" s="5">
        <v>5311006</v>
      </c>
      <c r="C227" s="106">
        <v>42215</v>
      </c>
      <c r="D227" s="106">
        <v>42946</v>
      </c>
      <c r="E227" s="69">
        <v>60</v>
      </c>
      <c r="F227" s="37">
        <v>0</v>
      </c>
      <c r="G227" s="74">
        <v>60</v>
      </c>
      <c r="H227" s="73">
        <f t="shared" si="9"/>
        <v>0</v>
      </c>
      <c r="I227" s="95"/>
      <c r="J227" s="45" t="s">
        <v>120</v>
      </c>
      <c r="K227" s="19" t="s">
        <v>476</v>
      </c>
    </row>
    <row r="228" spans="1:11" ht="15" customHeight="1" x14ac:dyDescent="0.2">
      <c r="A228" s="535"/>
      <c r="B228" s="5">
        <v>5351014</v>
      </c>
      <c r="C228" s="106">
        <v>42244</v>
      </c>
      <c r="D228" s="106">
        <v>42974</v>
      </c>
      <c r="E228" s="69">
        <v>20</v>
      </c>
      <c r="F228" s="37">
        <v>0</v>
      </c>
      <c r="G228" s="74">
        <v>20</v>
      </c>
      <c r="H228" s="73">
        <f t="shared" si="9"/>
        <v>0</v>
      </c>
      <c r="I228" s="95"/>
      <c r="J228" s="45" t="s">
        <v>160</v>
      </c>
      <c r="K228" s="19" t="s">
        <v>476</v>
      </c>
    </row>
    <row r="229" spans="1:11" ht="15" customHeight="1" x14ac:dyDescent="0.2">
      <c r="A229" s="43" t="s">
        <v>19</v>
      </c>
      <c r="B229" s="5"/>
      <c r="C229" s="106"/>
      <c r="D229" s="106"/>
      <c r="E229" s="69">
        <v>40</v>
      </c>
      <c r="F229" s="37">
        <v>0</v>
      </c>
      <c r="G229" s="74">
        <v>40</v>
      </c>
      <c r="H229" s="73">
        <f t="shared" si="9"/>
        <v>0</v>
      </c>
      <c r="I229" s="95"/>
      <c r="J229" s="45" t="s">
        <v>32</v>
      </c>
      <c r="K229" s="19" t="s">
        <v>476</v>
      </c>
    </row>
    <row r="230" spans="1:11" ht="15" customHeight="1" x14ac:dyDescent="0.2">
      <c r="A230" s="43" t="s">
        <v>36</v>
      </c>
      <c r="B230" s="5" t="s">
        <v>83</v>
      </c>
      <c r="C230" s="105" t="s">
        <v>63</v>
      </c>
      <c r="D230" s="105" t="s">
        <v>59</v>
      </c>
      <c r="E230" s="69">
        <v>13.1</v>
      </c>
      <c r="F230" s="37">
        <v>0</v>
      </c>
      <c r="G230" s="37">
        <v>13.1</v>
      </c>
      <c r="H230" s="73">
        <f t="shared" si="9"/>
        <v>0</v>
      </c>
      <c r="I230" s="95"/>
      <c r="J230" s="45" t="s">
        <v>130</v>
      </c>
      <c r="K230" s="19" t="s">
        <v>476</v>
      </c>
    </row>
    <row r="231" spans="1:11" ht="15" customHeight="1" x14ac:dyDescent="0.2">
      <c r="A231" s="535" t="s">
        <v>15</v>
      </c>
      <c r="B231" s="5">
        <v>2230</v>
      </c>
      <c r="C231" s="105" t="s">
        <v>65</v>
      </c>
      <c r="D231" s="105" t="s">
        <v>64</v>
      </c>
      <c r="E231" s="69">
        <v>90</v>
      </c>
      <c r="F231" s="37">
        <v>0</v>
      </c>
      <c r="G231" s="74">
        <v>90</v>
      </c>
      <c r="H231" s="73">
        <f t="shared" si="9"/>
        <v>0</v>
      </c>
      <c r="I231" s="95"/>
      <c r="J231" s="45" t="s">
        <v>130</v>
      </c>
      <c r="K231" s="449" t="s">
        <v>476</v>
      </c>
    </row>
    <row r="232" spans="1:11" ht="15" customHeight="1" x14ac:dyDescent="0.2">
      <c r="A232" s="524"/>
      <c r="B232" s="82">
        <v>2480</v>
      </c>
      <c r="C232" s="113" t="s">
        <v>66</v>
      </c>
      <c r="D232" s="113" t="s">
        <v>67</v>
      </c>
      <c r="E232" s="83">
        <v>100</v>
      </c>
      <c r="F232" s="84">
        <v>0</v>
      </c>
      <c r="G232" s="85">
        <v>100</v>
      </c>
      <c r="H232" s="73">
        <f t="shared" si="9"/>
        <v>0</v>
      </c>
      <c r="I232" s="130"/>
      <c r="J232" s="98" t="s">
        <v>130</v>
      </c>
      <c r="K232" s="449" t="s">
        <v>476</v>
      </c>
    </row>
    <row r="233" spans="1:11" ht="15" customHeight="1" thickBot="1" x14ac:dyDescent="0.25">
      <c r="A233" s="7" t="s">
        <v>135</v>
      </c>
      <c r="B233" s="14">
        <v>18847</v>
      </c>
      <c r="C233" s="108">
        <v>42867</v>
      </c>
      <c r="D233" s="108">
        <v>43231</v>
      </c>
      <c r="E233" s="81">
        <v>0</v>
      </c>
      <c r="F233" s="37">
        <v>0</v>
      </c>
      <c r="G233" s="37">
        <v>0</v>
      </c>
      <c r="H233" s="73">
        <f t="shared" si="9"/>
        <v>0</v>
      </c>
      <c r="I233" s="95"/>
      <c r="J233" s="45"/>
    </row>
    <row r="234" spans="1:11" ht="15" customHeight="1" thickTop="1" thickBot="1" x14ac:dyDescent="0.25">
      <c r="A234" s="529" t="s">
        <v>193</v>
      </c>
      <c r="B234" s="530"/>
      <c r="C234" s="530"/>
      <c r="D234" s="530"/>
      <c r="E234" s="530"/>
      <c r="F234" s="530"/>
      <c r="G234" s="530"/>
      <c r="H234" s="530"/>
      <c r="I234" s="530"/>
      <c r="J234" s="531"/>
    </row>
    <row r="235" spans="1:11" ht="15" customHeight="1" thickTop="1" thickBot="1" x14ac:dyDescent="0.25">
      <c r="A235" s="50" t="s">
        <v>0</v>
      </c>
      <c r="B235" s="51" t="s">
        <v>39</v>
      </c>
      <c r="C235" s="103" t="s">
        <v>40</v>
      </c>
      <c r="D235" s="103" t="s">
        <v>41</v>
      </c>
      <c r="E235" s="78" t="s">
        <v>7</v>
      </c>
      <c r="F235" s="52" t="s">
        <v>8</v>
      </c>
      <c r="G235" s="78" t="s">
        <v>9</v>
      </c>
      <c r="H235" s="78" t="s">
        <v>10</v>
      </c>
      <c r="I235" s="125"/>
      <c r="J235" s="99" t="s">
        <v>4</v>
      </c>
    </row>
    <row r="236" spans="1:11" ht="15" customHeight="1" thickTop="1" x14ac:dyDescent="0.2">
      <c r="A236" s="44" t="s">
        <v>149</v>
      </c>
      <c r="B236" s="14" t="s">
        <v>150</v>
      </c>
      <c r="C236" s="126">
        <v>42883</v>
      </c>
      <c r="D236" s="126">
        <v>43613</v>
      </c>
      <c r="E236" s="124">
        <v>0</v>
      </c>
      <c r="F236" s="124">
        <v>0</v>
      </c>
      <c r="G236" s="124">
        <v>0</v>
      </c>
      <c r="H236" s="80">
        <f>SUM(E236+F236)-G236</f>
        <v>0</v>
      </c>
      <c r="I236" s="93"/>
      <c r="J236" s="129"/>
    </row>
    <row r="237" spans="1:11" ht="15" customHeight="1" x14ac:dyDescent="0.2">
      <c r="A237" s="48" t="s">
        <v>114</v>
      </c>
      <c r="B237" s="57">
        <v>115316</v>
      </c>
      <c r="C237" s="123">
        <v>42102</v>
      </c>
      <c r="D237" s="123" t="s">
        <v>48</v>
      </c>
      <c r="E237" s="80">
        <v>200</v>
      </c>
      <c r="F237" s="128">
        <v>0</v>
      </c>
      <c r="G237" s="128">
        <v>0</v>
      </c>
      <c r="H237" s="80">
        <f>SUM(E237+F237)-G237</f>
        <v>200</v>
      </c>
      <c r="I237" s="95"/>
      <c r="J237" s="45" t="s">
        <v>120</v>
      </c>
    </row>
    <row r="238" spans="1:11" ht="15" customHeight="1" x14ac:dyDescent="0.2">
      <c r="A238" s="172" t="s">
        <v>115</v>
      </c>
      <c r="B238" s="170">
        <v>2441002</v>
      </c>
      <c r="C238" s="171">
        <v>41072</v>
      </c>
      <c r="D238" s="171">
        <v>42532</v>
      </c>
      <c r="E238" s="81">
        <v>60</v>
      </c>
      <c r="F238" s="128">
        <v>0</v>
      </c>
      <c r="G238" s="128">
        <v>0</v>
      </c>
      <c r="H238" s="80">
        <f>SUM(E238+F238)-G238</f>
        <v>60</v>
      </c>
      <c r="I238" s="96"/>
      <c r="J238" s="45" t="s">
        <v>120</v>
      </c>
    </row>
    <row r="239" spans="1:11" ht="30" customHeight="1" x14ac:dyDescent="0.2">
      <c r="A239" s="7" t="s">
        <v>26</v>
      </c>
      <c r="B239" s="3" t="s">
        <v>78</v>
      </c>
      <c r="C239" s="114" t="s">
        <v>56</v>
      </c>
      <c r="D239" s="114" t="s">
        <v>129</v>
      </c>
      <c r="E239" s="75">
        <v>50</v>
      </c>
      <c r="F239" s="128">
        <v>0</v>
      </c>
      <c r="G239" s="128">
        <v>0</v>
      </c>
      <c r="H239" s="80">
        <f>SUM(E239+F239)-G239</f>
        <v>50</v>
      </c>
      <c r="I239" s="94"/>
      <c r="J239" s="42" t="s">
        <v>144</v>
      </c>
    </row>
  </sheetData>
  <mergeCells count="42">
    <mergeCell ref="A227:A228"/>
    <mergeCell ref="A41:A42"/>
    <mergeCell ref="A72:A77"/>
    <mergeCell ref="A29:A30"/>
    <mergeCell ref="A168:A170"/>
    <mergeCell ref="A50:A52"/>
    <mergeCell ref="A111:A112"/>
    <mergeCell ref="A45:A46"/>
    <mergeCell ref="A82:A84"/>
    <mergeCell ref="A136:A138"/>
    <mergeCell ref="A97:A100"/>
    <mergeCell ref="A60:A61"/>
    <mergeCell ref="A78:A81"/>
    <mergeCell ref="A101:A102"/>
    <mergeCell ref="A146:A147"/>
    <mergeCell ref="A141:A142"/>
    <mergeCell ref="A234:J234"/>
    <mergeCell ref="A201:J201"/>
    <mergeCell ref="A231:A232"/>
    <mergeCell ref="A139:A140"/>
    <mergeCell ref="A109:A110"/>
    <mergeCell ref="A202:J202"/>
    <mergeCell ref="A117:A121"/>
    <mergeCell ref="A122:A123"/>
    <mergeCell ref="A191:A194"/>
    <mergeCell ref="A133:A134"/>
    <mergeCell ref="J122:J123"/>
    <mergeCell ref="A165:A167"/>
    <mergeCell ref="A126:A130"/>
    <mergeCell ref="J146:J147"/>
    <mergeCell ref="A149:A151"/>
    <mergeCell ref="A163:A164"/>
    <mergeCell ref="A56:A57"/>
    <mergeCell ref="A144:A145"/>
    <mergeCell ref="A1:J1"/>
    <mergeCell ref="A2:J2"/>
    <mergeCell ref="A22:A23"/>
    <mergeCell ref="A26:A27"/>
    <mergeCell ref="A37:A39"/>
    <mergeCell ref="A6:A8"/>
    <mergeCell ref="A24:A25"/>
    <mergeCell ref="A18:A21"/>
  </mergeCells>
  <phoneticPr fontId="2" type="noConversion"/>
  <printOptions horizontalCentered="1"/>
  <pageMargins left="0" right="0" top="0.5" bottom="0.5" header="0.3" footer="0.3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4" topLeftCell="A11" activePane="bottomLeft" state="frozen"/>
      <selection pane="bottomLeft" activeCell="G17" sqref="G17"/>
    </sheetView>
  </sheetViews>
  <sheetFormatPr defaultRowHeight="12.75" x14ac:dyDescent="0.2"/>
  <cols>
    <col min="1" max="1" width="24.28515625" style="131" customWidth="1"/>
    <col min="2" max="2" width="17.140625" style="131" customWidth="1"/>
    <col min="3" max="4" width="11.5703125" style="131" customWidth="1"/>
    <col min="5" max="5" width="11.5703125" style="146" customWidth="1"/>
    <col min="6" max="7" width="11.5703125" style="131" customWidth="1"/>
    <col min="8" max="8" width="11.5703125" style="146" customWidth="1"/>
    <col min="9" max="9" width="16.5703125" style="146" customWidth="1"/>
    <col min="10" max="10" width="36.7109375" style="131" customWidth="1"/>
    <col min="11" max="11" width="9.85546875" style="131" bestFit="1" customWidth="1"/>
    <col min="12" max="16384" width="9.140625" style="131"/>
  </cols>
  <sheetData>
    <row r="1" spans="1:10" x14ac:dyDescent="0.2">
      <c r="A1" s="560" t="s">
        <v>533</v>
      </c>
      <c r="B1" s="560"/>
      <c r="C1" s="560"/>
      <c r="D1" s="560"/>
      <c r="E1" s="560"/>
      <c r="F1" s="560"/>
      <c r="G1" s="560"/>
      <c r="H1" s="560"/>
      <c r="I1" s="560"/>
      <c r="J1" s="560"/>
    </row>
    <row r="2" spans="1:10" ht="20.25" x14ac:dyDescent="0.2">
      <c r="A2" s="561" t="s">
        <v>116</v>
      </c>
      <c r="B2" s="561"/>
      <c r="C2" s="561"/>
      <c r="D2" s="561"/>
      <c r="E2" s="561"/>
      <c r="F2" s="561"/>
      <c r="G2" s="561"/>
      <c r="H2" s="561"/>
      <c r="I2" s="561"/>
      <c r="J2" s="561"/>
    </row>
    <row r="3" spans="1:10" ht="13.5" thickBot="1" x14ac:dyDescent="0.25">
      <c r="A3" s="558" t="s">
        <v>147</v>
      </c>
      <c r="B3" s="558"/>
      <c r="C3" s="558"/>
      <c r="D3" s="558"/>
      <c r="E3" s="558"/>
      <c r="F3" s="558"/>
      <c r="G3" s="558"/>
      <c r="H3" s="558"/>
      <c r="I3" s="558"/>
      <c r="J3" s="558"/>
    </row>
    <row r="4" spans="1:10" ht="14.25" thickTop="1" thickBot="1" x14ac:dyDescent="0.25">
      <c r="A4" s="281" t="s">
        <v>0</v>
      </c>
      <c r="B4" s="282" t="s">
        <v>39</v>
      </c>
      <c r="C4" s="282" t="s">
        <v>40</v>
      </c>
      <c r="D4" s="282" t="s">
        <v>41</v>
      </c>
      <c r="E4" s="283" t="s">
        <v>7</v>
      </c>
      <c r="F4" s="283" t="s">
        <v>8</v>
      </c>
      <c r="G4" s="283" t="s">
        <v>9</v>
      </c>
      <c r="H4" s="283" t="s">
        <v>10</v>
      </c>
      <c r="I4" s="284" t="s">
        <v>157</v>
      </c>
      <c r="J4" s="285" t="s">
        <v>4</v>
      </c>
    </row>
    <row r="5" spans="1:10" ht="13.5" thickBot="1" x14ac:dyDescent="0.25">
      <c r="A5" s="286" t="s">
        <v>126</v>
      </c>
      <c r="B5" s="286" t="s">
        <v>349</v>
      </c>
      <c r="C5" s="287">
        <v>43376</v>
      </c>
      <c r="D5" s="287">
        <v>44471</v>
      </c>
      <c r="E5" s="288">
        <v>0</v>
      </c>
      <c r="F5" s="289">
        <v>0</v>
      </c>
      <c r="G5" s="289">
        <v>0</v>
      </c>
      <c r="H5" s="290">
        <f>SUM(E5:F5)-G5</f>
        <v>0</v>
      </c>
      <c r="I5" s="287">
        <f>EDATE(C5,12)</f>
        <v>43741</v>
      </c>
      <c r="J5" s="286"/>
    </row>
    <row r="6" spans="1:10" ht="13.5" thickBot="1" x14ac:dyDescent="0.25">
      <c r="A6" s="286" t="s">
        <v>125</v>
      </c>
      <c r="B6" s="286"/>
      <c r="C6" s="287"/>
      <c r="D6" s="287"/>
      <c r="E6" s="291">
        <v>0</v>
      </c>
      <c r="F6" s="289">
        <v>0</v>
      </c>
      <c r="G6" s="289">
        <v>0</v>
      </c>
      <c r="H6" s="290">
        <f>SUM(E6:F6)-G6</f>
        <v>0</v>
      </c>
      <c r="I6" s="287">
        <f>EDATE(C6,12)</f>
        <v>366</v>
      </c>
      <c r="J6" s="286"/>
    </row>
    <row r="7" spans="1:10" ht="13.5" thickBot="1" x14ac:dyDescent="0.25">
      <c r="A7" s="278" t="s">
        <v>329</v>
      </c>
      <c r="B7" s="278">
        <v>11805068</v>
      </c>
      <c r="C7" s="292">
        <v>43227</v>
      </c>
      <c r="D7" s="293">
        <v>44322</v>
      </c>
      <c r="E7" s="294">
        <v>0</v>
      </c>
      <c r="F7" s="295">
        <v>0</v>
      </c>
      <c r="G7" s="295">
        <v>0</v>
      </c>
      <c r="H7" s="290">
        <f>SUM(E7:F7)-G7</f>
        <v>0</v>
      </c>
      <c r="I7" s="293"/>
      <c r="J7" s="278"/>
    </row>
    <row r="8" spans="1:10" ht="13.5" thickBot="1" x14ac:dyDescent="0.25">
      <c r="A8" s="373" t="s">
        <v>398</v>
      </c>
      <c r="B8" s="373" t="s">
        <v>399</v>
      </c>
      <c r="C8" s="336">
        <v>43509</v>
      </c>
      <c r="D8" s="322">
        <v>43873</v>
      </c>
      <c r="E8" s="337">
        <v>0</v>
      </c>
      <c r="F8" s="321">
        <v>0</v>
      </c>
      <c r="G8" s="321">
        <v>0</v>
      </c>
      <c r="H8" s="290">
        <f>SUM(E8:F8)-G8</f>
        <v>0</v>
      </c>
      <c r="I8" s="322"/>
      <c r="J8" s="373"/>
    </row>
    <row r="9" spans="1:10" ht="40.5" customHeight="1" x14ac:dyDescent="0.2">
      <c r="A9" s="551" t="s">
        <v>299</v>
      </c>
      <c r="B9" s="309">
        <v>382430</v>
      </c>
      <c r="C9" s="314">
        <v>43332</v>
      </c>
      <c r="D9" s="314">
        <v>43605</v>
      </c>
      <c r="E9" s="312">
        <v>68.5</v>
      </c>
      <c r="F9" s="313">
        <v>0</v>
      </c>
      <c r="G9" s="313">
        <v>0</v>
      </c>
      <c r="H9" s="335">
        <f t="shared" ref="H9:H23" si="0">SUM(E9:F9)-G9</f>
        <v>68.5</v>
      </c>
      <c r="I9" s="314"/>
      <c r="J9" s="331" t="s">
        <v>362</v>
      </c>
    </row>
    <row r="10" spans="1:10" ht="25.5" x14ac:dyDescent="0.2">
      <c r="A10" s="552"/>
      <c r="B10" s="138">
        <v>391117</v>
      </c>
      <c r="C10" s="143">
        <v>43418</v>
      </c>
      <c r="D10" s="143">
        <v>43691</v>
      </c>
      <c r="E10" s="160">
        <v>1.5</v>
      </c>
      <c r="F10" s="160">
        <v>0</v>
      </c>
      <c r="G10" s="160">
        <v>0</v>
      </c>
      <c r="H10" s="133">
        <f>SUM(E10:F10)-G10</f>
        <v>1.5</v>
      </c>
      <c r="I10" s="143"/>
      <c r="J10" s="332" t="s">
        <v>465</v>
      </c>
    </row>
    <row r="11" spans="1:10" x14ac:dyDescent="0.2">
      <c r="A11" s="552"/>
      <c r="B11" s="138">
        <v>406419</v>
      </c>
      <c r="C11" s="474">
        <v>43575</v>
      </c>
      <c r="D11" s="143">
        <v>43848</v>
      </c>
      <c r="E11" s="160">
        <v>0</v>
      </c>
      <c r="F11" s="160">
        <v>0</v>
      </c>
      <c r="G11" s="160">
        <v>0</v>
      </c>
      <c r="H11" s="134">
        <f>SUM(E11:F11)-G11</f>
        <v>0</v>
      </c>
      <c r="I11" s="143"/>
      <c r="J11" s="332" t="s">
        <v>474</v>
      </c>
    </row>
    <row r="12" spans="1:10" ht="27.75" customHeight="1" x14ac:dyDescent="0.2">
      <c r="A12" s="552"/>
      <c r="B12" s="138">
        <v>408953</v>
      </c>
      <c r="C12" s="474">
        <v>43601</v>
      </c>
      <c r="D12" s="143">
        <v>43874</v>
      </c>
      <c r="E12" s="160">
        <v>32400</v>
      </c>
      <c r="F12" s="160">
        <v>0</v>
      </c>
      <c r="G12" s="160">
        <v>25</v>
      </c>
      <c r="H12" s="134">
        <f>SUM(E12:F12)-G12</f>
        <v>32375</v>
      </c>
      <c r="I12" s="143"/>
      <c r="J12" s="554" t="s">
        <v>519</v>
      </c>
    </row>
    <row r="13" spans="1:10" ht="27.75" customHeight="1" x14ac:dyDescent="0.2">
      <c r="A13" s="552"/>
      <c r="B13" s="179">
        <v>409104</v>
      </c>
      <c r="C13" s="487">
        <v>43602</v>
      </c>
      <c r="D13" s="279">
        <v>43875</v>
      </c>
      <c r="E13" s="280">
        <v>5925</v>
      </c>
      <c r="F13" s="280">
        <v>0</v>
      </c>
      <c r="G13" s="280">
        <v>0</v>
      </c>
      <c r="H13" s="488">
        <f>SUM(E13:F13)-G13</f>
        <v>5925</v>
      </c>
      <c r="I13" s="279"/>
      <c r="J13" s="555"/>
    </row>
    <row r="14" spans="1:10" ht="27.75" customHeight="1" thickBot="1" x14ac:dyDescent="0.25">
      <c r="A14" s="553"/>
      <c r="B14" s="278">
        <v>409136</v>
      </c>
      <c r="C14" s="292">
        <v>43602</v>
      </c>
      <c r="D14" s="293">
        <v>43904</v>
      </c>
      <c r="E14" s="294">
        <v>0</v>
      </c>
      <c r="F14" s="294">
        <v>10600</v>
      </c>
      <c r="G14" s="294">
        <v>0</v>
      </c>
      <c r="H14" s="296">
        <f>SUM(E14:F14)-G14</f>
        <v>10600</v>
      </c>
      <c r="I14" s="293"/>
      <c r="J14" s="485"/>
    </row>
    <row r="15" spans="1:10" ht="13.5" thickBot="1" x14ac:dyDescent="0.25">
      <c r="A15" s="278" t="s">
        <v>392</v>
      </c>
      <c r="B15" s="318" t="s">
        <v>393</v>
      </c>
      <c r="C15" s="292">
        <v>43484</v>
      </c>
      <c r="D15" s="293">
        <v>44214</v>
      </c>
      <c r="E15" s="294">
        <v>0</v>
      </c>
      <c r="F15" s="295">
        <v>0</v>
      </c>
      <c r="G15" s="295">
        <v>0</v>
      </c>
      <c r="H15" s="296">
        <f t="shared" si="0"/>
        <v>0</v>
      </c>
      <c r="I15" s="293">
        <f>EDATE(C15,8)</f>
        <v>43727</v>
      </c>
      <c r="J15" s="278"/>
    </row>
    <row r="16" spans="1:10" x14ac:dyDescent="0.2">
      <c r="A16" s="551" t="s">
        <v>284</v>
      </c>
      <c r="B16" s="464" t="s">
        <v>394</v>
      </c>
      <c r="C16" s="465">
        <v>43483</v>
      </c>
      <c r="D16" s="465">
        <v>44213</v>
      </c>
      <c r="E16" s="466">
        <v>25</v>
      </c>
      <c r="F16" s="335">
        <v>0</v>
      </c>
      <c r="G16" s="335">
        <v>25</v>
      </c>
      <c r="H16" s="467">
        <f t="shared" si="0"/>
        <v>0</v>
      </c>
      <c r="I16" s="465">
        <f>EDATE(C16,8)</f>
        <v>43726</v>
      </c>
      <c r="J16" s="468" t="s">
        <v>447</v>
      </c>
    </row>
    <row r="17" spans="1:10" ht="13.5" thickBot="1" x14ac:dyDescent="0.25">
      <c r="A17" s="553"/>
      <c r="B17" s="318" t="s">
        <v>507</v>
      </c>
      <c r="C17" s="293">
        <v>43594</v>
      </c>
      <c r="D17" s="293">
        <v>44324</v>
      </c>
      <c r="E17" s="294">
        <v>3625</v>
      </c>
      <c r="F17" s="295">
        <v>0</v>
      </c>
      <c r="G17" s="295">
        <v>0</v>
      </c>
      <c r="H17" s="296">
        <f t="shared" si="0"/>
        <v>3625</v>
      </c>
      <c r="I17" s="293">
        <f>EDATE(C17,8)</f>
        <v>43839</v>
      </c>
      <c r="J17" s="278"/>
    </row>
    <row r="18" spans="1:10" ht="13.5" thickBot="1" x14ac:dyDescent="0.25">
      <c r="A18" s="278" t="s">
        <v>336</v>
      </c>
      <c r="B18" s="318">
        <v>387716</v>
      </c>
      <c r="C18" s="293">
        <v>43384</v>
      </c>
      <c r="D18" s="293">
        <v>43748</v>
      </c>
      <c r="E18" s="294">
        <v>0</v>
      </c>
      <c r="F18" s="295">
        <v>0</v>
      </c>
      <c r="G18" s="295">
        <v>0</v>
      </c>
      <c r="H18" s="295">
        <f t="shared" si="0"/>
        <v>0</v>
      </c>
      <c r="I18" s="293"/>
      <c r="J18" s="278"/>
    </row>
    <row r="19" spans="1:10" ht="13.5" thickBot="1" x14ac:dyDescent="0.25">
      <c r="A19" s="278" t="s">
        <v>518</v>
      </c>
      <c r="B19" s="318">
        <v>411219</v>
      </c>
      <c r="C19" s="293">
        <v>43625</v>
      </c>
      <c r="D19" s="293">
        <v>43898</v>
      </c>
      <c r="E19" s="294">
        <v>0</v>
      </c>
      <c r="F19" s="295">
        <v>10000</v>
      </c>
      <c r="G19" s="295">
        <v>1000</v>
      </c>
      <c r="H19" s="295">
        <f t="shared" si="0"/>
        <v>9000</v>
      </c>
      <c r="I19" s="293"/>
      <c r="J19" s="278"/>
    </row>
    <row r="20" spans="1:10" ht="13.5" thickBot="1" x14ac:dyDescent="0.25">
      <c r="A20" s="286" t="s">
        <v>517</v>
      </c>
      <c r="B20" s="318">
        <v>409845</v>
      </c>
      <c r="C20" s="293">
        <v>43608</v>
      </c>
      <c r="D20" s="293">
        <v>43972</v>
      </c>
      <c r="E20" s="294">
        <v>0</v>
      </c>
      <c r="F20" s="295">
        <v>1000</v>
      </c>
      <c r="G20" s="295">
        <v>1000</v>
      </c>
      <c r="H20" s="295">
        <f t="shared" si="0"/>
        <v>0</v>
      </c>
      <c r="I20" s="293"/>
      <c r="J20" s="278"/>
    </row>
    <row r="21" spans="1:10" ht="13.5" thickBot="1" x14ac:dyDescent="0.25">
      <c r="A21" s="286" t="s">
        <v>355</v>
      </c>
      <c r="B21" s="317">
        <v>390600</v>
      </c>
      <c r="C21" s="287">
        <v>43412</v>
      </c>
      <c r="D21" s="287">
        <v>43776</v>
      </c>
      <c r="E21" s="291">
        <v>4000</v>
      </c>
      <c r="F21" s="289">
        <v>0</v>
      </c>
      <c r="G21" s="289">
        <v>0</v>
      </c>
      <c r="H21" s="289">
        <f t="shared" si="0"/>
        <v>4000</v>
      </c>
      <c r="I21" s="287"/>
      <c r="J21" s="286"/>
    </row>
    <row r="22" spans="1:10" ht="13.5" thickBot="1" x14ac:dyDescent="0.25">
      <c r="A22" s="228" t="s">
        <v>174</v>
      </c>
      <c r="B22" s="369">
        <v>370665</v>
      </c>
      <c r="C22" s="235">
        <v>43222</v>
      </c>
      <c r="D22" s="235">
        <v>43495</v>
      </c>
      <c r="E22" s="236">
        <v>9880</v>
      </c>
      <c r="F22" s="231">
        <v>0</v>
      </c>
      <c r="G22" s="231">
        <f>1500+2000</f>
        <v>3500</v>
      </c>
      <c r="H22" s="232">
        <f t="shared" si="0"/>
        <v>6380</v>
      </c>
      <c r="I22" s="235">
        <f>EDATE(C22,3)</f>
        <v>43314</v>
      </c>
      <c r="J22" s="370" t="s">
        <v>436</v>
      </c>
    </row>
    <row r="23" spans="1:10" x14ac:dyDescent="0.2">
      <c r="A23" s="562" t="s">
        <v>134</v>
      </c>
      <c r="B23" s="366" t="s">
        <v>117</v>
      </c>
      <c r="C23" s="222">
        <v>42663</v>
      </c>
      <c r="D23" s="222">
        <f t="shared" ref="D23:D45" si="1">EDATE(C23,24)</f>
        <v>43393</v>
      </c>
      <c r="E23" s="223">
        <v>1640</v>
      </c>
      <c r="F23" s="367">
        <v>0</v>
      </c>
      <c r="G23" s="367">
        <v>0</v>
      </c>
      <c r="H23" s="225">
        <f t="shared" si="0"/>
        <v>1640</v>
      </c>
      <c r="I23" s="226">
        <f t="shared" ref="I23:I29" si="2">EDATE(C23,8)</f>
        <v>42906</v>
      </c>
      <c r="J23" s="368" t="s">
        <v>244</v>
      </c>
    </row>
    <row r="24" spans="1:10" x14ac:dyDescent="0.2">
      <c r="A24" s="562"/>
      <c r="B24" s="154" t="s">
        <v>179</v>
      </c>
      <c r="C24" s="175">
        <v>42951</v>
      </c>
      <c r="D24" s="175">
        <f t="shared" si="1"/>
        <v>43681</v>
      </c>
      <c r="E24" s="162">
        <v>200</v>
      </c>
      <c r="F24" s="237">
        <v>0</v>
      </c>
      <c r="G24" s="237">
        <v>0</v>
      </c>
      <c r="H24" s="135">
        <f t="shared" ref="H24:H29" si="3">SUM(E24:F24)-G24</f>
        <v>200</v>
      </c>
      <c r="I24" s="140">
        <f t="shared" si="2"/>
        <v>43194</v>
      </c>
      <c r="J24" s="150" t="s">
        <v>244</v>
      </c>
    </row>
    <row r="25" spans="1:10" x14ac:dyDescent="0.2">
      <c r="A25" s="562"/>
      <c r="B25" s="154" t="s">
        <v>186</v>
      </c>
      <c r="C25" s="175">
        <v>42952</v>
      </c>
      <c r="D25" s="175">
        <f t="shared" si="1"/>
        <v>43682</v>
      </c>
      <c r="E25" s="162">
        <v>20</v>
      </c>
      <c r="F25" s="237">
        <v>0</v>
      </c>
      <c r="G25" s="237">
        <v>0</v>
      </c>
      <c r="H25" s="135">
        <f t="shared" si="3"/>
        <v>20</v>
      </c>
      <c r="I25" s="140">
        <f t="shared" si="2"/>
        <v>43195</v>
      </c>
      <c r="J25" s="136" t="s">
        <v>244</v>
      </c>
    </row>
    <row r="26" spans="1:10" x14ac:dyDescent="0.2">
      <c r="A26" s="562"/>
      <c r="B26" s="138" t="s">
        <v>286</v>
      </c>
      <c r="C26" s="143">
        <v>43230</v>
      </c>
      <c r="D26" s="174">
        <v>43961</v>
      </c>
      <c r="E26" s="161">
        <v>0</v>
      </c>
      <c r="F26" s="133">
        <v>0</v>
      </c>
      <c r="G26" s="133">
        <v>0</v>
      </c>
      <c r="H26" s="135">
        <f t="shared" si="3"/>
        <v>0</v>
      </c>
      <c r="I26" s="137">
        <f t="shared" si="2"/>
        <v>43475</v>
      </c>
      <c r="J26" s="136"/>
    </row>
    <row r="27" spans="1:10" x14ac:dyDescent="0.2">
      <c r="A27" s="562"/>
      <c r="B27" s="142" t="s">
        <v>289</v>
      </c>
      <c r="C27" s="143">
        <v>43230</v>
      </c>
      <c r="D27" s="174">
        <v>43961</v>
      </c>
      <c r="E27" s="161">
        <v>0</v>
      </c>
      <c r="F27" s="133">
        <v>0</v>
      </c>
      <c r="G27" s="133">
        <v>0</v>
      </c>
      <c r="H27" s="134">
        <f t="shared" si="3"/>
        <v>0</v>
      </c>
      <c r="I27" s="137">
        <f t="shared" si="2"/>
        <v>43475</v>
      </c>
      <c r="J27" s="138"/>
    </row>
    <row r="28" spans="1:10" x14ac:dyDescent="0.2">
      <c r="A28" s="562"/>
      <c r="B28" s="142" t="s">
        <v>291</v>
      </c>
      <c r="C28" s="341">
        <v>43261</v>
      </c>
      <c r="D28" s="342">
        <v>43992</v>
      </c>
      <c r="E28" s="343">
        <v>0</v>
      </c>
      <c r="F28" s="344">
        <v>0</v>
      </c>
      <c r="G28" s="344">
        <v>0</v>
      </c>
      <c r="H28" s="345">
        <f t="shared" si="3"/>
        <v>0</v>
      </c>
      <c r="I28" s="346">
        <f t="shared" si="2"/>
        <v>43506</v>
      </c>
      <c r="J28" s="227"/>
    </row>
    <row r="29" spans="1:10" ht="13.5" thickBot="1" x14ac:dyDescent="0.25">
      <c r="A29" s="563"/>
      <c r="B29" s="228" t="s">
        <v>378</v>
      </c>
      <c r="C29" s="229">
        <v>43435</v>
      </c>
      <c r="D29" s="230">
        <v>44166</v>
      </c>
      <c r="E29" s="351">
        <v>0.5</v>
      </c>
      <c r="F29" s="231">
        <v>0</v>
      </c>
      <c r="G29" s="231">
        <v>0</v>
      </c>
      <c r="H29" s="232">
        <f t="shared" si="3"/>
        <v>0.5</v>
      </c>
      <c r="I29" s="352">
        <f t="shared" si="2"/>
        <v>43678</v>
      </c>
      <c r="J29" s="278"/>
    </row>
    <row r="30" spans="1:10" x14ac:dyDescent="0.2">
      <c r="A30" s="562" t="s">
        <v>133</v>
      </c>
      <c r="B30" s="350" t="s">
        <v>183</v>
      </c>
      <c r="C30" s="222">
        <v>42774</v>
      </c>
      <c r="D30" s="222">
        <f t="shared" si="1"/>
        <v>43504</v>
      </c>
      <c r="E30" s="223">
        <v>0</v>
      </c>
      <c r="F30" s="224">
        <v>0</v>
      </c>
      <c r="G30" s="224">
        <v>0</v>
      </c>
      <c r="H30" s="225">
        <f t="shared" ref="H30:H40" si="4">SUM(E30:F30)-G30</f>
        <v>0</v>
      </c>
      <c r="I30" s="226"/>
      <c r="J30" s="227"/>
    </row>
    <row r="31" spans="1:10" x14ac:dyDescent="0.2">
      <c r="A31" s="562"/>
      <c r="B31" s="154" t="s">
        <v>182</v>
      </c>
      <c r="C31" s="175">
        <v>42774</v>
      </c>
      <c r="D31" s="175">
        <f t="shared" si="1"/>
        <v>43504</v>
      </c>
      <c r="E31" s="162">
        <v>250</v>
      </c>
      <c r="F31" s="133">
        <v>0</v>
      </c>
      <c r="G31" s="133">
        <v>0</v>
      </c>
      <c r="H31" s="225">
        <f t="shared" si="4"/>
        <v>250</v>
      </c>
      <c r="I31" s="140"/>
      <c r="J31" s="150" t="s">
        <v>244</v>
      </c>
    </row>
    <row r="32" spans="1:10" x14ac:dyDescent="0.2">
      <c r="A32" s="562"/>
      <c r="B32" s="139" t="s">
        <v>124</v>
      </c>
      <c r="C32" s="175">
        <v>42776</v>
      </c>
      <c r="D32" s="175">
        <f t="shared" si="1"/>
        <v>43506</v>
      </c>
      <c r="E32" s="162">
        <v>525</v>
      </c>
      <c r="F32" s="133">
        <v>0</v>
      </c>
      <c r="G32" s="133">
        <v>0</v>
      </c>
      <c r="H32" s="225">
        <f t="shared" si="4"/>
        <v>525</v>
      </c>
      <c r="I32" s="140">
        <f>EDATE(C32,8)</f>
        <v>43018</v>
      </c>
      <c r="J32" s="150" t="s">
        <v>244</v>
      </c>
    </row>
    <row r="33" spans="1:12" x14ac:dyDescent="0.2">
      <c r="A33" s="562"/>
      <c r="B33" s="139" t="s">
        <v>123</v>
      </c>
      <c r="C33" s="175">
        <v>42776</v>
      </c>
      <c r="D33" s="175">
        <f t="shared" si="1"/>
        <v>43506</v>
      </c>
      <c r="E33" s="162">
        <v>2500</v>
      </c>
      <c r="F33" s="133">
        <v>0</v>
      </c>
      <c r="G33" s="133">
        <v>0</v>
      </c>
      <c r="H33" s="225">
        <f t="shared" si="4"/>
        <v>2500</v>
      </c>
      <c r="I33" s="175">
        <f>EDATE(C33,8)</f>
        <v>43018</v>
      </c>
      <c r="J33" s="150" t="s">
        <v>244</v>
      </c>
    </row>
    <row r="34" spans="1:12" x14ac:dyDescent="0.2">
      <c r="A34" s="562"/>
      <c r="B34" s="139" t="s">
        <v>136</v>
      </c>
      <c r="C34" s="175">
        <v>42815</v>
      </c>
      <c r="D34" s="175">
        <f t="shared" si="1"/>
        <v>43545</v>
      </c>
      <c r="E34" s="162">
        <v>125</v>
      </c>
      <c r="F34" s="133">
        <v>0</v>
      </c>
      <c r="G34" s="133">
        <v>0</v>
      </c>
      <c r="H34" s="225">
        <f t="shared" si="4"/>
        <v>125</v>
      </c>
      <c r="I34" s="175">
        <f t="shared" ref="I34:I49" si="5">EDATE(C34,8)</f>
        <v>43060</v>
      </c>
      <c r="J34" s="156" t="s">
        <v>244</v>
      </c>
    </row>
    <row r="35" spans="1:12" x14ac:dyDescent="0.2">
      <c r="A35" s="562"/>
      <c r="B35" s="139" t="s">
        <v>145</v>
      </c>
      <c r="C35" s="175">
        <v>42860</v>
      </c>
      <c r="D35" s="175">
        <f t="shared" si="1"/>
        <v>43590</v>
      </c>
      <c r="E35" s="162">
        <v>225</v>
      </c>
      <c r="F35" s="133">
        <v>0</v>
      </c>
      <c r="G35" s="133">
        <v>0</v>
      </c>
      <c r="H35" s="225">
        <f t="shared" si="4"/>
        <v>225</v>
      </c>
      <c r="I35" s="175">
        <f t="shared" si="5"/>
        <v>43105</v>
      </c>
      <c r="J35" s="141" t="s">
        <v>244</v>
      </c>
    </row>
    <row r="36" spans="1:12" x14ac:dyDescent="0.2">
      <c r="A36" s="562"/>
      <c r="B36" s="139" t="s">
        <v>146</v>
      </c>
      <c r="C36" s="175">
        <v>42861</v>
      </c>
      <c r="D36" s="175">
        <f t="shared" si="1"/>
        <v>43591</v>
      </c>
      <c r="E36" s="162">
        <v>375</v>
      </c>
      <c r="F36" s="133">
        <v>0</v>
      </c>
      <c r="G36" s="133">
        <v>0</v>
      </c>
      <c r="H36" s="225">
        <f t="shared" si="4"/>
        <v>375</v>
      </c>
      <c r="I36" s="175">
        <f t="shared" si="5"/>
        <v>43106</v>
      </c>
      <c r="J36" s="156" t="s">
        <v>244</v>
      </c>
    </row>
    <row r="37" spans="1:12" x14ac:dyDescent="0.2">
      <c r="A37" s="562"/>
      <c r="B37" s="139" t="s">
        <v>158</v>
      </c>
      <c r="C37" s="175">
        <v>42896</v>
      </c>
      <c r="D37" s="175">
        <f t="shared" si="1"/>
        <v>43626</v>
      </c>
      <c r="E37" s="162">
        <v>1675</v>
      </c>
      <c r="F37" s="133">
        <v>0</v>
      </c>
      <c r="G37" s="133">
        <v>0</v>
      </c>
      <c r="H37" s="225">
        <f t="shared" si="4"/>
        <v>1675</v>
      </c>
      <c r="I37" s="175">
        <f t="shared" si="5"/>
        <v>43141</v>
      </c>
      <c r="J37" s="141" t="s">
        <v>244</v>
      </c>
      <c r="K37" s="157"/>
      <c r="L37" s="158"/>
    </row>
    <row r="38" spans="1:12" x14ac:dyDescent="0.2">
      <c r="A38" s="562"/>
      <c r="B38" s="139" t="s">
        <v>159</v>
      </c>
      <c r="C38" s="175">
        <v>42896</v>
      </c>
      <c r="D38" s="175">
        <f t="shared" si="1"/>
        <v>43626</v>
      </c>
      <c r="E38" s="162">
        <v>550</v>
      </c>
      <c r="F38" s="133">
        <v>0</v>
      </c>
      <c r="G38" s="133">
        <v>0</v>
      </c>
      <c r="H38" s="225">
        <f t="shared" si="4"/>
        <v>550</v>
      </c>
      <c r="I38" s="175">
        <f t="shared" si="5"/>
        <v>43141</v>
      </c>
      <c r="J38" s="156" t="s">
        <v>244</v>
      </c>
    </row>
    <row r="39" spans="1:12" x14ac:dyDescent="0.2">
      <c r="A39" s="562"/>
      <c r="B39" s="139" t="s">
        <v>176</v>
      </c>
      <c r="C39" s="175">
        <v>42966</v>
      </c>
      <c r="D39" s="175">
        <f t="shared" si="1"/>
        <v>43696</v>
      </c>
      <c r="E39" s="162">
        <v>496</v>
      </c>
      <c r="F39" s="133">
        <v>0</v>
      </c>
      <c r="G39" s="133">
        <v>0</v>
      </c>
      <c r="H39" s="225">
        <f t="shared" si="4"/>
        <v>496</v>
      </c>
      <c r="I39" s="175">
        <f t="shared" si="5"/>
        <v>43209</v>
      </c>
      <c r="J39" s="156" t="s">
        <v>211</v>
      </c>
    </row>
    <row r="40" spans="1:12" x14ac:dyDescent="0.2">
      <c r="A40" s="562"/>
      <c r="B40" s="139" t="s">
        <v>177</v>
      </c>
      <c r="C40" s="175">
        <v>42966</v>
      </c>
      <c r="D40" s="175">
        <f t="shared" si="1"/>
        <v>43696</v>
      </c>
      <c r="E40" s="162">
        <v>299</v>
      </c>
      <c r="F40" s="133">
        <v>0</v>
      </c>
      <c r="G40" s="133">
        <v>0</v>
      </c>
      <c r="H40" s="225">
        <f t="shared" si="4"/>
        <v>299</v>
      </c>
      <c r="I40" s="175">
        <f t="shared" si="5"/>
        <v>43209</v>
      </c>
      <c r="J40" s="156" t="s">
        <v>278</v>
      </c>
    </row>
    <row r="41" spans="1:12" ht="25.5" x14ac:dyDescent="0.2">
      <c r="A41" s="562"/>
      <c r="B41" s="244" t="s">
        <v>184</v>
      </c>
      <c r="C41" s="245">
        <v>43015</v>
      </c>
      <c r="D41" s="245">
        <f t="shared" si="1"/>
        <v>43745</v>
      </c>
      <c r="E41" s="246">
        <v>5800</v>
      </c>
      <c r="F41" s="247">
        <v>0</v>
      </c>
      <c r="G41" s="247">
        <v>0</v>
      </c>
      <c r="H41" s="248">
        <f t="shared" ref="H41:H59" si="6">SUM(E41:F41)-G41</f>
        <v>5800</v>
      </c>
      <c r="I41" s="245">
        <f>EDATE(C41,12)</f>
        <v>43380</v>
      </c>
      <c r="J41" s="320" t="s">
        <v>357</v>
      </c>
      <c r="K41" s="234"/>
    </row>
    <row r="42" spans="1:12" ht="38.25" x14ac:dyDescent="0.2">
      <c r="A42" s="562"/>
      <c r="B42" s="244" t="s">
        <v>185</v>
      </c>
      <c r="C42" s="245">
        <v>43015</v>
      </c>
      <c r="D42" s="245">
        <f t="shared" si="1"/>
        <v>43745</v>
      </c>
      <c r="E42" s="246">
        <v>23950</v>
      </c>
      <c r="F42" s="247">
        <v>0</v>
      </c>
      <c r="G42" s="247">
        <v>0</v>
      </c>
      <c r="H42" s="248">
        <f t="shared" si="6"/>
        <v>23950</v>
      </c>
      <c r="I42" s="245">
        <f>EDATE(C42,12)</f>
        <v>43380</v>
      </c>
      <c r="J42" s="320" t="s">
        <v>356</v>
      </c>
      <c r="K42" s="234"/>
      <c r="L42" s="181"/>
    </row>
    <row r="43" spans="1:12" x14ac:dyDescent="0.2">
      <c r="A43" s="562"/>
      <c r="B43" s="243" t="s">
        <v>250</v>
      </c>
      <c r="C43" s="241">
        <v>43158</v>
      </c>
      <c r="D43" s="241">
        <f t="shared" si="1"/>
        <v>43888</v>
      </c>
      <c r="E43" s="238">
        <v>23575</v>
      </c>
      <c r="F43" s="239">
        <v>0</v>
      </c>
      <c r="G43" s="239">
        <v>0</v>
      </c>
      <c r="H43" s="240">
        <f t="shared" si="6"/>
        <v>23575</v>
      </c>
      <c r="I43" s="241">
        <f t="shared" si="5"/>
        <v>43400</v>
      </c>
      <c r="J43" s="242" t="s">
        <v>442</v>
      </c>
    </row>
    <row r="44" spans="1:12" x14ac:dyDescent="0.2">
      <c r="A44" s="562"/>
      <c r="B44" s="243" t="s">
        <v>266</v>
      </c>
      <c r="C44" s="241">
        <v>43181</v>
      </c>
      <c r="D44" s="241">
        <f t="shared" si="1"/>
        <v>43912</v>
      </c>
      <c r="E44" s="238">
        <v>25000</v>
      </c>
      <c r="F44" s="239">
        <v>0</v>
      </c>
      <c r="G44" s="239">
        <v>0</v>
      </c>
      <c r="H44" s="240">
        <f t="shared" si="6"/>
        <v>25000</v>
      </c>
      <c r="I44" s="241">
        <f t="shared" si="5"/>
        <v>43426</v>
      </c>
      <c r="J44" s="242" t="s">
        <v>309</v>
      </c>
      <c r="K44" s="181"/>
    </row>
    <row r="45" spans="1:12" x14ac:dyDescent="0.2">
      <c r="A45" s="562"/>
      <c r="B45" s="243" t="s">
        <v>290</v>
      </c>
      <c r="C45" s="241">
        <v>43182</v>
      </c>
      <c r="D45" s="241">
        <f t="shared" si="1"/>
        <v>43913</v>
      </c>
      <c r="E45" s="238">
        <v>25000</v>
      </c>
      <c r="F45" s="239">
        <v>0</v>
      </c>
      <c r="G45" s="239">
        <v>0</v>
      </c>
      <c r="H45" s="240">
        <f t="shared" si="6"/>
        <v>25000</v>
      </c>
      <c r="I45" s="241">
        <f t="shared" si="5"/>
        <v>43427</v>
      </c>
      <c r="J45" s="242" t="s">
        <v>309</v>
      </c>
    </row>
    <row r="46" spans="1:12" x14ac:dyDescent="0.2">
      <c r="A46" s="562"/>
      <c r="B46" s="139" t="s">
        <v>287</v>
      </c>
      <c r="C46" s="175">
        <v>43242</v>
      </c>
      <c r="D46" s="249">
        <v>43973</v>
      </c>
      <c r="E46" s="162">
        <v>75</v>
      </c>
      <c r="F46" s="237">
        <v>0</v>
      </c>
      <c r="G46" s="237">
        <v>0</v>
      </c>
      <c r="H46" s="135">
        <f t="shared" si="6"/>
        <v>75</v>
      </c>
      <c r="I46" s="175">
        <f t="shared" si="5"/>
        <v>43487</v>
      </c>
      <c r="J46" s="156" t="s">
        <v>326</v>
      </c>
    </row>
    <row r="47" spans="1:12" x14ac:dyDescent="0.2">
      <c r="A47" s="562"/>
      <c r="B47" s="139" t="s">
        <v>324</v>
      </c>
      <c r="C47" s="175"/>
      <c r="D47" s="249"/>
      <c r="E47" s="162">
        <v>1575</v>
      </c>
      <c r="F47" s="237">
        <v>0</v>
      </c>
      <c r="G47" s="237">
        <v>0</v>
      </c>
      <c r="H47" s="135">
        <f t="shared" si="6"/>
        <v>1575</v>
      </c>
      <c r="I47" s="175"/>
      <c r="J47" s="156" t="s">
        <v>359</v>
      </c>
      <c r="K47" s="181"/>
    </row>
    <row r="48" spans="1:12" x14ac:dyDescent="0.2">
      <c r="A48" s="562"/>
      <c r="B48" s="139" t="s">
        <v>288</v>
      </c>
      <c r="C48" s="175">
        <v>43243</v>
      </c>
      <c r="D48" s="249">
        <v>43974</v>
      </c>
      <c r="E48" s="162">
        <v>2500</v>
      </c>
      <c r="F48" s="237">
        <v>0</v>
      </c>
      <c r="G48" s="237">
        <v>0</v>
      </c>
      <c r="H48" s="135">
        <f t="shared" si="6"/>
        <v>2500</v>
      </c>
      <c r="I48" s="175">
        <f t="shared" si="5"/>
        <v>43488</v>
      </c>
      <c r="J48" s="156" t="s">
        <v>400</v>
      </c>
    </row>
    <row r="49" spans="1:10" x14ac:dyDescent="0.2">
      <c r="A49" s="562"/>
      <c r="B49" s="136" t="s">
        <v>295</v>
      </c>
      <c r="C49" s="175">
        <v>43292</v>
      </c>
      <c r="D49" s="249">
        <v>44023</v>
      </c>
      <c r="E49" s="162">
        <v>75</v>
      </c>
      <c r="F49" s="237">
        <v>0</v>
      </c>
      <c r="G49" s="237">
        <v>0</v>
      </c>
      <c r="H49" s="237">
        <f t="shared" si="6"/>
        <v>75</v>
      </c>
      <c r="I49" s="175">
        <f t="shared" si="5"/>
        <v>43535</v>
      </c>
      <c r="J49" s="141" t="s">
        <v>321</v>
      </c>
    </row>
    <row r="50" spans="1:10" x14ac:dyDescent="0.2">
      <c r="A50" s="562"/>
      <c r="B50" s="138" t="s">
        <v>379</v>
      </c>
      <c r="C50" s="143">
        <v>43467</v>
      </c>
      <c r="D50" s="348">
        <v>44198</v>
      </c>
      <c r="E50" s="160">
        <v>0.5</v>
      </c>
      <c r="F50" s="133">
        <v>0</v>
      </c>
      <c r="G50" s="133">
        <v>0</v>
      </c>
      <c r="H50" s="133">
        <f t="shared" si="6"/>
        <v>0.5</v>
      </c>
      <c r="I50" s="143"/>
      <c r="J50" s="304"/>
    </row>
    <row r="51" spans="1:10" x14ac:dyDescent="0.2">
      <c r="A51" s="562"/>
      <c r="B51" s="138" t="s">
        <v>383</v>
      </c>
      <c r="C51" s="143">
        <v>43468</v>
      </c>
      <c r="D51" s="348">
        <v>44199</v>
      </c>
      <c r="E51" s="160">
        <v>0.5</v>
      </c>
      <c r="F51" s="133">
        <v>0</v>
      </c>
      <c r="G51" s="133">
        <v>0</v>
      </c>
      <c r="H51" s="133">
        <f t="shared" si="6"/>
        <v>0.5</v>
      </c>
      <c r="I51" s="143"/>
      <c r="J51" s="304"/>
    </row>
    <row r="52" spans="1:10" ht="13.5" thickBot="1" x14ac:dyDescent="0.25">
      <c r="A52" s="563"/>
      <c r="B52" s="278" t="s">
        <v>382</v>
      </c>
      <c r="C52" s="293">
        <v>43468</v>
      </c>
      <c r="D52" s="349">
        <v>44199</v>
      </c>
      <c r="E52" s="294">
        <v>0.5</v>
      </c>
      <c r="F52" s="295">
        <v>0</v>
      </c>
      <c r="G52" s="295">
        <v>0</v>
      </c>
      <c r="H52" s="231">
        <f t="shared" si="6"/>
        <v>0.5</v>
      </c>
      <c r="I52" s="293"/>
      <c r="J52" s="340"/>
    </row>
    <row r="53" spans="1:10" ht="13.5" thickBot="1" x14ac:dyDescent="0.25">
      <c r="A53" s="440" t="s">
        <v>330</v>
      </c>
      <c r="B53" s="278">
        <v>411255</v>
      </c>
      <c r="C53" s="338">
        <v>43626</v>
      </c>
      <c r="D53" s="339">
        <v>44112</v>
      </c>
      <c r="E53" s="294">
        <v>0</v>
      </c>
      <c r="F53" s="295">
        <v>990</v>
      </c>
      <c r="G53" s="295">
        <v>0</v>
      </c>
      <c r="H53" s="295">
        <f t="shared" si="6"/>
        <v>990</v>
      </c>
      <c r="I53" s="293"/>
      <c r="J53" s="340"/>
    </row>
    <row r="54" spans="1:10" x14ac:dyDescent="0.2">
      <c r="A54" s="564" t="s">
        <v>351</v>
      </c>
      <c r="B54" s="309">
        <v>389438</v>
      </c>
      <c r="C54" s="310">
        <v>43403</v>
      </c>
      <c r="D54" s="311">
        <v>43767</v>
      </c>
      <c r="E54" s="312">
        <v>7000</v>
      </c>
      <c r="F54" s="313">
        <v>0</v>
      </c>
      <c r="G54" s="313">
        <v>0</v>
      </c>
      <c r="H54" s="313">
        <f t="shared" si="6"/>
        <v>7000</v>
      </c>
      <c r="I54" s="314"/>
      <c r="J54" s="315" t="s">
        <v>353</v>
      </c>
    </row>
    <row r="55" spans="1:10" x14ac:dyDescent="0.2">
      <c r="A55" s="562"/>
      <c r="B55" s="138">
        <v>389979</v>
      </c>
      <c r="C55" s="174">
        <v>43407</v>
      </c>
      <c r="D55" s="203">
        <v>43771</v>
      </c>
      <c r="E55" s="160">
        <v>5000</v>
      </c>
      <c r="F55" s="133">
        <v>0</v>
      </c>
      <c r="G55" s="133">
        <v>0</v>
      </c>
      <c r="H55" s="133">
        <f t="shared" si="6"/>
        <v>5000</v>
      </c>
      <c r="I55" s="143"/>
      <c r="J55" s="304" t="s">
        <v>453</v>
      </c>
    </row>
    <row r="56" spans="1:10" ht="13.5" thickBot="1" x14ac:dyDescent="0.25">
      <c r="A56" s="563"/>
      <c r="B56" s="228">
        <v>394410</v>
      </c>
      <c r="C56" s="229">
        <v>43449</v>
      </c>
      <c r="D56" s="230">
        <v>43813</v>
      </c>
      <c r="E56" s="236">
        <v>10000</v>
      </c>
      <c r="F56" s="231">
        <v>0</v>
      </c>
      <c r="G56" s="231">
        <v>0</v>
      </c>
      <c r="H56" s="231">
        <f t="shared" si="6"/>
        <v>10000</v>
      </c>
      <c r="I56" s="235"/>
      <c r="J56" s="316" t="s">
        <v>452</v>
      </c>
    </row>
    <row r="57" spans="1:10" ht="13.5" thickBot="1" x14ac:dyDescent="0.25">
      <c r="A57" s="355"/>
      <c r="B57" s="286"/>
      <c r="C57" s="356"/>
      <c r="D57" s="357"/>
      <c r="E57" s="291">
        <v>0</v>
      </c>
      <c r="F57" s="289">
        <v>0</v>
      </c>
      <c r="G57" s="289">
        <v>0</v>
      </c>
      <c r="H57" s="289">
        <f t="shared" si="6"/>
        <v>0</v>
      </c>
      <c r="I57" s="287"/>
      <c r="J57" s="358"/>
    </row>
    <row r="58" spans="1:10" x14ac:dyDescent="0.2">
      <c r="A58" s="308"/>
      <c r="B58" s="179"/>
      <c r="C58" s="305"/>
      <c r="D58" s="306"/>
      <c r="E58" s="280">
        <v>0</v>
      </c>
      <c r="F58" s="224">
        <v>0</v>
      </c>
      <c r="G58" s="224">
        <v>0</v>
      </c>
      <c r="H58" s="224">
        <f t="shared" si="6"/>
        <v>0</v>
      </c>
      <c r="I58" s="279"/>
      <c r="J58" s="307"/>
    </row>
    <row r="59" spans="1:10" x14ac:dyDescent="0.2">
      <c r="A59" s="138"/>
      <c r="B59" s="138"/>
      <c r="C59" s="143"/>
      <c r="D59" s="143"/>
      <c r="E59" s="160">
        <v>0</v>
      </c>
      <c r="F59" s="133">
        <v>0</v>
      </c>
      <c r="G59" s="133">
        <v>0</v>
      </c>
      <c r="H59" s="133">
        <f t="shared" si="6"/>
        <v>0</v>
      </c>
      <c r="I59" s="143"/>
      <c r="J59" s="138"/>
    </row>
    <row r="60" spans="1:10" ht="13.5" thickBot="1" x14ac:dyDescent="0.25">
      <c r="A60" s="556" t="s">
        <v>192</v>
      </c>
      <c r="B60" s="557"/>
      <c r="C60" s="557"/>
      <c r="D60" s="557"/>
      <c r="E60" s="557"/>
      <c r="F60" s="557"/>
      <c r="G60" s="557"/>
      <c r="H60" s="558"/>
      <c r="I60" s="557"/>
      <c r="J60" s="559"/>
    </row>
    <row r="61" spans="1:10" ht="13.5" thickTop="1" x14ac:dyDescent="0.2">
      <c r="A61" s="119" t="s">
        <v>0</v>
      </c>
      <c r="B61" s="120" t="s">
        <v>39</v>
      </c>
      <c r="C61" s="120" t="s">
        <v>40</v>
      </c>
      <c r="D61" s="120" t="s">
        <v>41</v>
      </c>
      <c r="E61" s="121" t="s">
        <v>7</v>
      </c>
      <c r="F61" s="121" t="s">
        <v>8</v>
      </c>
      <c r="G61" s="121" t="s">
        <v>9</v>
      </c>
      <c r="H61" s="121" t="s">
        <v>10</v>
      </c>
      <c r="I61" s="118" t="s">
        <v>157</v>
      </c>
      <c r="J61" s="122" t="s">
        <v>4</v>
      </c>
    </row>
    <row r="62" spans="1:10" ht="14.25" customHeight="1" x14ac:dyDescent="0.2">
      <c r="A62" s="138"/>
      <c r="B62" s="138"/>
      <c r="C62" s="319"/>
      <c r="D62" s="200"/>
      <c r="E62" s="145">
        <v>0</v>
      </c>
      <c r="F62" s="145">
        <v>0</v>
      </c>
      <c r="G62" s="145">
        <v>0</v>
      </c>
      <c r="H62" s="144">
        <f>SUM(E62:F62)-G62</f>
        <v>0</v>
      </c>
      <c r="I62" s="143"/>
      <c r="J62" s="138"/>
    </row>
    <row r="63" spans="1:10" ht="14.25" customHeight="1" x14ac:dyDescent="0.2">
      <c r="A63" s="179"/>
      <c r="B63" s="138"/>
      <c r="C63" s="201"/>
      <c r="D63" s="201"/>
      <c r="E63" s="145">
        <v>0</v>
      </c>
      <c r="F63" s="145">
        <v>0</v>
      </c>
      <c r="G63" s="145">
        <v>0</v>
      </c>
      <c r="H63" s="144">
        <f>SUM(E63:F63)-G63</f>
        <v>0</v>
      </c>
      <c r="I63" s="143"/>
      <c r="J63" s="138"/>
    </row>
    <row r="64" spans="1:10" ht="14.25" customHeight="1" x14ac:dyDescent="0.2">
      <c r="A64" s="179"/>
      <c r="B64" s="138"/>
      <c r="C64" s="201"/>
      <c r="D64" s="201"/>
      <c r="E64" s="145">
        <v>0</v>
      </c>
      <c r="F64" s="145">
        <v>0</v>
      </c>
      <c r="G64" s="145">
        <v>0</v>
      </c>
      <c r="H64" s="144">
        <f>SUM(E64:F64)-G64</f>
        <v>0</v>
      </c>
      <c r="I64" s="143"/>
      <c r="J64" s="138"/>
    </row>
    <row r="65" spans="1:10" x14ac:dyDescent="0.2">
      <c r="A65" s="138"/>
      <c r="B65" s="138"/>
      <c r="C65" s="143"/>
      <c r="D65" s="143"/>
      <c r="E65" s="145">
        <v>0</v>
      </c>
      <c r="F65" s="145">
        <v>0</v>
      </c>
      <c r="G65" s="145">
        <v>0</v>
      </c>
      <c r="H65" s="144">
        <f>SUM(E65:F65)-G65</f>
        <v>0</v>
      </c>
      <c r="I65" s="143"/>
      <c r="J65" s="138"/>
    </row>
    <row r="67" spans="1:10" x14ac:dyDescent="0.2">
      <c r="I67" s="147"/>
    </row>
    <row r="68" spans="1:10" x14ac:dyDescent="0.2">
      <c r="I68" s="147"/>
    </row>
  </sheetData>
  <autoFilter ref="A4:L4"/>
  <mergeCells count="10">
    <mergeCell ref="A9:A14"/>
    <mergeCell ref="J12:J13"/>
    <mergeCell ref="A60:J60"/>
    <mergeCell ref="A1:J1"/>
    <mergeCell ref="A2:J2"/>
    <mergeCell ref="A3:J3"/>
    <mergeCell ref="A23:A29"/>
    <mergeCell ref="A30:A52"/>
    <mergeCell ref="A54:A56"/>
    <mergeCell ref="A16:A17"/>
  </mergeCells>
  <pageMargins left="0.15" right="0.15" top="0.25" bottom="0.25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workbookViewId="0">
      <pane ySplit="5" topLeftCell="A6" activePane="bottomLeft" state="frozen"/>
      <selection pane="bottomLeft" activeCell="F17" sqref="F17"/>
    </sheetView>
  </sheetViews>
  <sheetFormatPr defaultRowHeight="12.75" x14ac:dyDescent="0.2"/>
  <cols>
    <col min="1" max="1" width="24.28515625" style="188" customWidth="1"/>
    <col min="2" max="2" width="12.7109375" style="188" customWidth="1"/>
    <col min="3" max="3" width="13" style="188" customWidth="1"/>
    <col min="4" max="4" width="9.42578125" style="188" bestFit="1" customWidth="1"/>
    <col min="5" max="7" width="12.85546875" style="188" customWidth="1"/>
    <col min="8" max="8" width="13" style="188" customWidth="1"/>
    <col min="9" max="9" width="10.85546875" style="188" customWidth="1"/>
    <col min="10" max="10" width="32.7109375" style="188" customWidth="1"/>
    <col min="11" max="16384" width="9.140625" style="188"/>
  </cols>
  <sheetData>
    <row r="2" spans="1:10" x14ac:dyDescent="0.2">
      <c r="A2" s="560" t="s">
        <v>533</v>
      </c>
      <c r="B2" s="560"/>
      <c r="C2" s="560"/>
      <c r="D2" s="560"/>
      <c r="E2" s="560"/>
      <c r="F2" s="560"/>
      <c r="G2" s="560"/>
      <c r="H2" s="560"/>
      <c r="I2" s="560"/>
      <c r="J2" s="560"/>
    </row>
    <row r="3" spans="1:10" ht="20.25" x14ac:dyDescent="0.2">
      <c r="A3" s="561" t="s">
        <v>154</v>
      </c>
      <c r="B3" s="561"/>
      <c r="C3" s="561"/>
      <c r="D3" s="561"/>
      <c r="E3" s="561"/>
      <c r="F3" s="561"/>
      <c r="G3" s="561"/>
      <c r="H3" s="561"/>
      <c r="I3" s="561"/>
      <c r="J3" s="561"/>
    </row>
    <row r="4" spans="1:10" x14ac:dyDescent="0.2">
      <c r="A4" s="565" t="s">
        <v>147</v>
      </c>
      <c r="B4" s="565"/>
      <c r="C4" s="565"/>
      <c r="D4" s="565"/>
      <c r="E4" s="565"/>
      <c r="F4" s="565"/>
      <c r="G4" s="565"/>
      <c r="H4" s="565"/>
      <c r="I4" s="565"/>
      <c r="J4" s="565"/>
    </row>
    <row r="5" spans="1:10" x14ac:dyDescent="0.2">
      <c r="A5" s="253" t="s">
        <v>0</v>
      </c>
      <c r="B5" s="254" t="s">
        <v>39</v>
      </c>
      <c r="C5" s="254" t="s">
        <v>40</v>
      </c>
      <c r="D5" s="254" t="s">
        <v>41</v>
      </c>
      <c r="E5" s="255" t="s">
        <v>7</v>
      </c>
      <c r="F5" s="255" t="s">
        <v>8</v>
      </c>
      <c r="G5" s="255" t="s">
        <v>9</v>
      </c>
      <c r="H5" s="255" t="s">
        <v>10</v>
      </c>
      <c r="I5" s="256" t="s">
        <v>156</v>
      </c>
      <c r="J5" s="253" t="s">
        <v>4</v>
      </c>
    </row>
    <row r="6" spans="1:10" s="271" customFormat="1" x14ac:dyDescent="0.2">
      <c r="A6" s="251" t="s">
        <v>407</v>
      </c>
      <c r="B6" s="274" t="s">
        <v>408</v>
      </c>
      <c r="C6" s="265">
        <v>43502</v>
      </c>
      <c r="D6" s="265">
        <v>43867</v>
      </c>
      <c r="E6" s="377">
        <v>0</v>
      </c>
      <c r="F6" s="377">
        <v>0</v>
      </c>
      <c r="G6" s="377">
        <v>0</v>
      </c>
      <c r="H6" s="260">
        <f t="shared" ref="H6:H25" si="0">E6+F6-G6</f>
        <v>0</v>
      </c>
      <c r="I6" s="265"/>
      <c r="J6" s="376"/>
    </row>
    <row r="7" spans="1:10" x14ac:dyDescent="0.2">
      <c r="A7" s="334" t="s">
        <v>153</v>
      </c>
      <c r="B7" s="257">
        <v>9022026</v>
      </c>
      <c r="C7" s="258">
        <v>43475</v>
      </c>
      <c r="D7" s="258">
        <v>44205</v>
      </c>
      <c r="E7" s="259">
        <v>0</v>
      </c>
      <c r="F7" s="259">
        <v>0</v>
      </c>
      <c r="G7" s="260">
        <v>0</v>
      </c>
      <c r="H7" s="260">
        <f t="shared" si="0"/>
        <v>0</v>
      </c>
      <c r="I7" s="261">
        <f>EDATE(C7,8)</f>
        <v>43718</v>
      </c>
      <c r="J7" s="262"/>
    </row>
    <row r="8" spans="1:10" x14ac:dyDescent="0.2">
      <c r="A8" s="155" t="s">
        <v>152</v>
      </c>
      <c r="B8" s="268">
        <v>9072013</v>
      </c>
      <c r="C8" s="269">
        <v>43508</v>
      </c>
      <c r="D8" s="258">
        <v>43872</v>
      </c>
      <c r="E8" s="259">
        <v>0</v>
      </c>
      <c r="F8" s="259">
        <v>0</v>
      </c>
      <c r="G8" s="260">
        <v>0</v>
      </c>
      <c r="H8" s="260">
        <f t="shared" si="0"/>
        <v>0</v>
      </c>
      <c r="I8" s="261">
        <f>EDATE(C8,4)</f>
        <v>43628</v>
      </c>
      <c r="J8" s="258"/>
    </row>
    <row r="9" spans="1:10" x14ac:dyDescent="0.2">
      <c r="A9" s="127" t="s">
        <v>171</v>
      </c>
      <c r="B9" s="271">
        <v>9132018</v>
      </c>
      <c r="C9" s="265">
        <v>43548</v>
      </c>
      <c r="D9" s="258">
        <v>44097</v>
      </c>
      <c r="E9" s="259">
        <v>0</v>
      </c>
      <c r="F9" s="259">
        <v>0</v>
      </c>
      <c r="G9" s="260">
        <v>0</v>
      </c>
      <c r="H9" s="260">
        <f t="shared" si="0"/>
        <v>0</v>
      </c>
      <c r="I9" s="261">
        <f>EDATE(C9,6)</f>
        <v>43732</v>
      </c>
      <c r="J9" s="258"/>
    </row>
    <row r="10" spans="1:10" ht="14.25" customHeight="1" x14ac:dyDescent="0.2">
      <c r="A10" s="568" t="s">
        <v>173</v>
      </c>
      <c r="B10" s="268">
        <v>9032027</v>
      </c>
      <c r="C10" s="269">
        <v>43481</v>
      </c>
      <c r="D10" s="258">
        <v>44027</v>
      </c>
      <c r="E10" s="259">
        <v>0</v>
      </c>
      <c r="F10" s="259"/>
      <c r="G10" s="260">
        <v>0</v>
      </c>
      <c r="H10" s="260">
        <f t="shared" si="0"/>
        <v>0</v>
      </c>
      <c r="I10" s="261">
        <f>EDATE(C10,6)</f>
        <v>43662</v>
      </c>
      <c r="J10" s="264"/>
    </row>
    <row r="11" spans="1:10" ht="14.25" customHeight="1" x14ac:dyDescent="0.2">
      <c r="A11" s="570"/>
      <c r="B11" s="268">
        <v>9072019</v>
      </c>
      <c r="C11" s="269">
        <v>43508</v>
      </c>
      <c r="D11" s="258">
        <v>44054</v>
      </c>
      <c r="E11" s="259">
        <v>8940</v>
      </c>
      <c r="F11" s="259">
        <v>0</v>
      </c>
      <c r="G11" s="260">
        <v>0</v>
      </c>
      <c r="H11" s="260">
        <f t="shared" si="0"/>
        <v>8940</v>
      </c>
      <c r="I11" s="261">
        <f>EDATE(C11,6)</f>
        <v>43689</v>
      </c>
      <c r="J11" s="429" t="s">
        <v>439</v>
      </c>
    </row>
    <row r="12" spans="1:10" ht="14.25" customHeight="1" x14ac:dyDescent="0.2">
      <c r="A12" s="571" t="s">
        <v>169</v>
      </c>
      <c r="B12" s="300" t="s">
        <v>342</v>
      </c>
      <c r="C12" s="265">
        <v>43085</v>
      </c>
      <c r="D12" s="258">
        <v>44911</v>
      </c>
      <c r="E12" s="259">
        <v>40</v>
      </c>
      <c r="F12" s="259">
        <v>0</v>
      </c>
      <c r="G12" s="260">
        <v>0</v>
      </c>
      <c r="H12" s="260">
        <f t="shared" si="0"/>
        <v>40</v>
      </c>
      <c r="I12" s="261">
        <f>EDATE(C12,20)</f>
        <v>43693</v>
      </c>
      <c r="J12" s="266" t="s">
        <v>343</v>
      </c>
    </row>
    <row r="13" spans="1:10" x14ac:dyDescent="0.2">
      <c r="A13" s="572"/>
      <c r="B13" s="268" t="s">
        <v>496</v>
      </c>
      <c r="C13" s="265">
        <v>43506</v>
      </c>
      <c r="D13" s="258">
        <v>45332</v>
      </c>
      <c r="E13" s="259">
        <v>7500</v>
      </c>
      <c r="F13" s="259">
        <v>0</v>
      </c>
      <c r="G13" s="260">
        <v>0</v>
      </c>
      <c r="H13" s="260">
        <f t="shared" si="0"/>
        <v>7500</v>
      </c>
      <c r="I13" s="261">
        <f>EDATE(C13,20)</f>
        <v>44114</v>
      </c>
      <c r="J13" s="266"/>
    </row>
    <row r="14" spans="1:10" x14ac:dyDescent="0.2">
      <c r="A14" s="572"/>
      <c r="B14" s="268" t="s">
        <v>509</v>
      </c>
      <c r="C14" s="265">
        <v>43508</v>
      </c>
      <c r="D14" s="258">
        <v>45334</v>
      </c>
      <c r="E14" s="259">
        <v>25840</v>
      </c>
      <c r="F14" s="259">
        <v>0</v>
      </c>
      <c r="G14" s="260">
        <v>25840</v>
      </c>
      <c r="H14" s="260">
        <f t="shared" si="0"/>
        <v>0</v>
      </c>
      <c r="I14" s="261">
        <f>EDATE(C14,20)</f>
        <v>44116</v>
      </c>
      <c r="J14" s="266"/>
    </row>
    <row r="15" spans="1:10" x14ac:dyDescent="0.2">
      <c r="A15" s="572"/>
      <c r="B15" s="268" t="s">
        <v>508</v>
      </c>
      <c r="C15" s="265">
        <v>43510</v>
      </c>
      <c r="D15" s="258">
        <v>45336</v>
      </c>
      <c r="E15" s="259">
        <v>53160</v>
      </c>
      <c r="F15" s="259">
        <v>0</v>
      </c>
      <c r="G15" s="260">
        <f>34160</f>
        <v>34160</v>
      </c>
      <c r="H15" s="260">
        <f t="shared" si="0"/>
        <v>19000</v>
      </c>
      <c r="I15" s="261">
        <f>EDATE(C15,20)</f>
        <v>44118</v>
      </c>
      <c r="J15" s="266"/>
    </row>
    <row r="16" spans="1:10" x14ac:dyDescent="0.2">
      <c r="A16" s="573"/>
      <c r="B16" s="268" t="s">
        <v>528</v>
      </c>
      <c r="C16" s="265">
        <v>43511</v>
      </c>
      <c r="D16" s="258">
        <v>45337</v>
      </c>
      <c r="E16" s="259">
        <v>0</v>
      </c>
      <c r="F16" s="259">
        <v>40000</v>
      </c>
      <c r="G16" s="260">
        <v>0</v>
      </c>
      <c r="H16" s="260">
        <f t="shared" si="0"/>
        <v>40000</v>
      </c>
      <c r="I16" s="261"/>
      <c r="J16" s="266"/>
    </row>
    <row r="17" spans="1:10" ht="13.5" customHeight="1" x14ac:dyDescent="0.2">
      <c r="A17" s="451" t="s">
        <v>180</v>
      </c>
      <c r="B17" s="267">
        <v>9849810026</v>
      </c>
      <c r="C17" s="258">
        <v>43441</v>
      </c>
      <c r="D17" s="258">
        <v>45267</v>
      </c>
      <c r="E17" s="259">
        <v>36800</v>
      </c>
      <c r="F17" s="259">
        <v>0</v>
      </c>
      <c r="G17" s="260">
        <f>2000+20000</f>
        <v>22000</v>
      </c>
      <c r="H17" s="260">
        <f>E17+F17-G17</f>
        <v>14800</v>
      </c>
      <c r="I17" s="261">
        <f>EDATE(C17,20)</f>
        <v>44050</v>
      </c>
      <c r="J17" s="258"/>
    </row>
    <row r="18" spans="1:10" ht="13.5" customHeight="1" x14ac:dyDescent="0.2">
      <c r="A18" s="437" t="s">
        <v>132</v>
      </c>
      <c r="B18" s="267">
        <v>9032030</v>
      </c>
      <c r="C18" s="258">
        <v>43486</v>
      </c>
      <c r="D18" s="258">
        <v>44032</v>
      </c>
      <c r="E18" s="259">
        <v>0</v>
      </c>
      <c r="F18" s="259">
        <v>0</v>
      </c>
      <c r="G18" s="260">
        <v>0</v>
      </c>
      <c r="H18" s="260">
        <f>E18+F18-G18</f>
        <v>0</v>
      </c>
      <c r="I18" s="261"/>
      <c r="J18" s="258"/>
    </row>
    <row r="19" spans="1:10" x14ac:dyDescent="0.2">
      <c r="A19" s="568" t="s">
        <v>172</v>
      </c>
      <c r="B19" s="267">
        <v>13549</v>
      </c>
      <c r="C19" s="258">
        <v>43053</v>
      </c>
      <c r="D19" s="258">
        <v>43782</v>
      </c>
      <c r="E19" s="259">
        <v>267.39999999999998</v>
      </c>
      <c r="F19" s="259">
        <v>0</v>
      </c>
      <c r="G19" s="260">
        <v>0</v>
      </c>
      <c r="H19" s="260">
        <f t="shared" si="0"/>
        <v>267.39999999999998</v>
      </c>
      <c r="I19" s="261">
        <f>EDATE(C19,8)</f>
        <v>43295</v>
      </c>
      <c r="J19" s="266" t="s">
        <v>325</v>
      </c>
    </row>
    <row r="20" spans="1:10" x14ac:dyDescent="0.2">
      <c r="A20" s="569"/>
      <c r="B20" s="267">
        <v>14994</v>
      </c>
      <c r="C20" s="258">
        <v>43529</v>
      </c>
      <c r="D20" s="258">
        <v>44259</v>
      </c>
      <c r="E20" s="259">
        <v>3200</v>
      </c>
      <c r="F20" s="259">
        <v>0</v>
      </c>
      <c r="G20" s="260">
        <v>175</v>
      </c>
      <c r="H20" s="260">
        <f t="shared" si="0"/>
        <v>3025</v>
      </c>
      <c r="I20" s="261"/>
      <c r="J20" s="266"/>
    </row>
    <row r="21" spans="1:10" x14ac:dyDescent="0.2">
      <c r="A21" s="210" t="s">
        <v>155</v>
      </c>
      <c r="B21" s="263"/>
      <c r="C21" s="268"/>
      <c r="D21" s="258"/>
      <c r="E21" s="259">
        <v>0</v>
      </c>
      <c r="F21" s="259">
        <v>0</v>
      </c>
      <c r="G21" s="260">
        <v>0</v>
      </c>
      <c r="H21" s="260">
        <f t="shared" si="0"/>
        <v>0</v>
      </c>
      <c r="I21" s="261"/>
      <c r="J21" s="258"/>
    </row>
    <row r="22" spans="1:10" x14ac:dyDescent="0.2">
      <c r="A22" s="251" t="s">
        <v>178</v>
      </c>
      <c r="B22" s="268">
        <v>8482024</v>
      </c>
      <c r="C22" s="269">
        <v>43431</v>
      </c>
      <c r="D22" s="265">
        <v>43977</v>
      </c>
      <c r="E22" s="259">
        <v>0</v>
      </c>
      <c r="F22" s="259">
        <v>0</v>
      </c>
      <c r="G22" s="260">
        <v>0</v>
      </c>
      <c r="H22" s="260">
        <f t="shared" si="0"/>
        <v>0</v>
      </c>
      <c r="I22" s="261"/>
      <c r="J22" s="258"/>
    </row>
    <row r="23" spans="1:10" x14ac:dyDescent="0.2">
      <c r="A23" s="127" t="s">
        <v>272</v>
      </c>
      <c r="B23" s="267">
        <v>9012001</v>
      </c>
      <c r="C23" s="258">
        <v>43467</v>
      </c>
      <c r="D23" s="265">
        <v>44197</v>
      </c>
      <c r="E23" s="259">
        <v>0</v>
      </c>
      <c r="F23" s="259">
        <v>0</v>
      </c>
      <c r="G23" s="260">
        <v>0</v>
      </c>
      <c r="H23" s="260">
        <f t="shared" si="0"/>
        <v>0</v>
      </c>
      <c r="I23" s="261"/>
      <c r="J23" s="266"/>
    </row>
    <row r="24" spans="1:10" x14ac:dyDescent="0.2">
      <c r="A24" s="127" t="s">
        <v>247</v>
      </c>
      <c r="B24" s="267">
        <v>8072009</v>
      </c>
      <c r="C24" s="258">
        <v>43144</v>
      </c>
      <c r="D24" s="265">
        <v>43873</v>
      </c>
      <c r="E24" s="259">
        <v>0</v>
      </c>
      <c r="F24" s="259">
        <v>0</v>
      </c>
      <c r="G24" s="260">
        <v>0</v>
      </c>
      <c r="H24" s="260">
        <f t="shared" si="0"/>
        <v>0</v>
      </c>
      <c r="I24" s="261">
        <f>EDATE(C24,8)</f>
        <v>43386</v>
      </c>
      <c r="J24" s="258"/>
    </row>
    <row r="25" spans="1:10" x14ac:dyDescent="0.2">
      <c r="A25" s="301" t="s">
        <v>161</v>
      </c>
      <c r="B25" s="268" t="s">
        <v>455</v>
      </c>
      <c r="C25" s="272">
        <v>43288</v>
      </c>
      <c r="D25" s="258">
        <v>43837</v>
      </c>
      <c r="E25" s="259">
        <v>385</v>
      </c>
      <c r="F25" s="259">
        <v>0</v>
      </c>
      <c r="G25" s="260">
        <v>40</v>
      </c>
      <c r="H25" s="260">
        <f t="shared" si="0"/>
        <v>345</v>
      </c>
      <c r="I25" s="261"/>
      <c r="J25" s="258"/>
    </row>
    <row r="26" spans="1:10" x14ac:dyDescent="0.2">
      <c r="A26" s="301" t="s">
        <v>163</v>
      </c>
      <c r="B26" s="267" t="s">
        <v>322</v>
      </c>
      <c r="C26" s="258">
        <v>43133</v>
      </c>
      <c r="D26" s="258">
        <v>43679</v>
      </c>
      <c r="E26" s="259">
        <v>15</v>
      </c>
      <c r="F26" s="259">
        <v>0</v>
      </c>
      <c r="G26" s="260">
        <v>0</v>
      </c>
      <c r="H26" s="260">
        <f>E26+F26-G26</f>
        <v>15</v>
      </c>
      <c r="I26" s="261"/>
      <c r="J26" s="258"/>
    </row>
    <row r="27" spans="1:10" x14ac:dyDescent="0.2">
      <c r="A27" s="301" t="s">
        <v>162</v>
      </c>
      <c r="B27" s="267" t="s">
        <v>448</v>
      </c>
      <c r="C27" s="258">
        <v>43431</v>
      </c>
      <c r="D27" s="258">
        <v>43796</v>
      </c>
      <c r="E27" s="259">
        <v>220</v>
      </c>
      <c r="F27" s="259">
        <v>0</v>
      </c>
      <c r="G27" s="260">
        <v>45</v>
      </c>
      <c r="H27" s="260">
        <f>E27+F27-G27</f>
        <v>175</v>
      </c>
      <c r="I27" s="261"/>
      <c r="J27" s="258"/>
    </row>
    <row r="28" spans="1:10" x14ac:dyDescent="0.2">
      <c r="A28" s="127" t="s">
        <v>387</v>
      </c>
      <c r="B28" s="267" t="s">
        <v>388</v>
      </c>
      <c r="C28" s="258">
        <v>43382</v>
      </c>
      <c r="D28" s="258">
        <v>43951</v>
      </c>
      <c r="E28" s="259">
        <v>0</v>
      </c>
      <c r="F28" s="259">
        <v>0</v>
      </c>
      <c r="G28" s="260">
        <v>0</v>
      </c>
      <c r="H28" s="260">
        <f>E28+F28-G28</f>
        <v>0</v>
      </c>
      <c r="I28" s="261"/>
      <c r="J28" s="267"/>
    </row>
    <row r="29" spans="1:10" x14ac:dyDescent="0.2">
      <c r="A29" s="127"/>
      <c r="B29" s="267"/>
      <c r="C29" s="258"/>
      <c r="D29" s="258"/>
      <c r="E29" s="259">
        <v>0</v>
      </c>
      <c r="F29" s="259">
        <v>0</v>
      </c>
      <c r="G29" s="260">
        <v>0</v>
      </c>
      <c r="H29" s="260">
        <f>E29+F29-G29</f>
        <v>0</v>
      </c>
      <c r="I29" s="261"/>
      <c r="J29" s="258"/>
    </row>
    <row r="30" spans="1:10" x14ac:dyDescent="0.2">
      <c r="A30" s="127"/>
      <c r="B30" s="267"/>
      <c r="C30" s="258"/>
      <c r="D30" s="258"/>
      <c r="E30" s="259">
        <v>0</v>
      </c>
      <c r="F30" s="259">
        <v>0</v>
      </c>
      <c r="G30" s="260">
        <v>0</v>
      </c>
      <c r="H30" s="260">
        <f>E30+F30-G30</f>
        <v>0</v>
      </c>
      <c r="I30" s="261"/>
      <c r="J30" s="258"/>
    </row>
    <row r="31" spans="1:10" x14ac:dyDescent="0.2">
      <c r="A31" s="565" t="s">
        <v>192</v>
      </c>
      <c r="B31" s="565"/>
      <c r="C31" s="565"/>
      <c r="D31" s="565"/>
      <c r="E31" s="565"/>
      <c r="F31" s="565"/>
      <c r="G31" s="565"/>
      <c r="H31" s="565"/>
      <c r="I31" s="565"/>
      <c r="J31" s="565"/>
    </row>
    <row r="32" spans="1:10" x14ac:dyDescent="0.2">
      <c r="A32" s="253" t="s">
        <v>0</v>
      </c>
      <c r="B32" s="254" t="s">
        <v>39</v>
      </c>
      <c r="C32" s="254" t="s">
        <v>40</v>
      </c>
      <c r="D32" s="254" t="s">
        <v>41</v>
      </c>
      <c r="E32" s="255" t="s">
        <v>7</v>
      </c>
      <c r="F32" s="255" t="s">
        <v>8</v>
      </c>
      <c r="G32" s="255" t="s">
        <v>9</v>
      </c>
      <c r="H32" s="255" t="s">
        <v>10</v>
      </c>
      <c r="I32" s="256" t="s">
        <v>156</v>
      </c>
      <c r="J32" s="253" t="s">
        <v>4</v>
      </c>
    </row>
    <row r="33" spans="1:10" s="271" customFormat="1" x14ac:dyDescent="0.2">
      <c r="A33" s="251" t="s">
        <v>173</v>
      </c>
      <c r="B33" s="274">
        <v>9072019</v>
      </c>
      <c r="C33" s="265">
        <v>43508</v>
      </c>
      <c r="D33" s="265">
        <v>44054</v>
      </c>
      <c r="E33" s="259">
        <v>0</v>
      </c>
      <c r="F33" s="259">
        <v>0</v>
      </c>
      <c r="G33" s="259">
        <v>0</v>
      </c>
      <c r="H33" s="260">
        <f t="shared" ref="H33:H39" si="1">E33+F33-G33</f>
        <v>0</v>
      </c>
      <c r="I33" s="265"/>
      <c r="J33" s="263"/>
    </row>
    <row r="34" spans="1:10" x14ac:dyDescent="0.2">
      <c r="A34" s="298" t="s">
        <v>187</v>
      </c>
      <c r="B34" s="268" t="s">
        <v>520</v>
      </c>
      <c r="C34" s="269">
        <v>43629</v>
      </c>
      <c r="D34" s="258">
        <v>44360</v>
      </c>
      <c r="E34" s="259">
        <v>0</v>
      </c>
      <c r="F34" s="273">
        <v>7000</v>
      </c>
      <c r="G34" s="260">
        <v>7000</v>
      </c>
      <c r="H34" s="260">
        <f t="shared" si="1"/>
        <v>0</v>
      </c>
      <c r="I34" s="261"/>
      <c r="J34" s="258"/>
    </row>
    <row r="35" spans="1:10" x14ac:dyDescent="0.2">
      <c r="A35" s="132" t="s">
        <v>226</v>
      </c>
      <c r="B35" s="268" t="s">
        <v>306</v>
      </c>
      <c r="C35" s="269">
        <v>43333</v>
      </c>
      <c r="D35" s="269" t="s">
        <v>307</v>
      </c>
      <c r="E35" s="270">
        <v>0</v>
      </c>
      <c r="F35" s="273">
        <v>0</v>
      </c>
      <c r="G35" s="260">
        <v>0</v>
      </c>
      <c r="H35" s="260">
        <f t="shared" si="1"/>
        <v>0</v>
      </c>
      <c r="I35" s="268"/>
      <c r="J35" s="268"/>
    </row>
    <row r="36" spans="1:10" x14ac:dyDescent="0.2">
      <c r="A36" s="566" t="s">
        <v>227</v>
      </c>
      <c r="B36" s="268" t="s">
        <v>293</v>
      </c>
      <c r="C36" s="269">
        <v>43306</v>
      </c>
      <c r="D36" s="269">
        <v>43671</v>
      </c>
      <c r="E36" s="270">
        <v>0</v>
      </c>
      <c r="F36" s="273">
        <v>0</v>
      </c>
      <c r="G36" s="260">
        <v>0</v>
      </c>
      <c r="H36" s="260">
        <f t="shared" si="1"/>
        <v>0</v>
      </c>
      <c r="I36" s="268"/>
      <c r="J36" s="268"/>
    </row>
    <row r="37" spans="1:10" x14ac:dyDescent="0.2">
      <c r="A37" s="567"/>
      <c r="B37" s="268" t="s">
        <v>449</v>
      </c>
      <c r="C37" s="269">
        <v>43563</v>
      </c>
      <c r="D37" s="269">
        <v>43929</v>
      </c>
      <c r="E37" s="270">
        <v>0</v>
      </c>
      <c r="F37" s="273">
        <v>0</v>
      </c>
      <c r="G37" s="260">
        <v>0</v>
      </c>
      <c r="H37" s="260">
        <f t="shared" si="1"/>
        <v>0</v>
      </c>
      <c r="I37" s="268"/>
      <c r="J37" s="268"/>
    </row>
    <row r="38" spans="1:10" x14ac:dyDescent="0.2">
      <c r="A38" s="566" t="s">
        <v>269</v>
      </c>
      <c r="B38" s="274" t="s">
        <v>303</v>
      </c>
      <c r="C38" s="265">
        <v>43320</v>
      </c>
      <c r="D38" s="269">
        <v>43685</v>
      </c>
      <c r="E38" s="270">
        <v>0</v>
      </c>
      <c r="F38" s="273">
        <v>0</v>
      </c>
      <c r="G38" s="260">
        <v>0</v>
      </c>
      <c r="H38" s="260">
        <f t="shared" si="1"/>
        <v>0</v>
      </c>
      <c r="I38" s="268"/>
      <c r="J38" s="268" t="s">
        <v>503</v>
      </c>
    </row>
    <row r="39" spans="1:10" x14ac:dyDescent="0.2">
      <c r="A39" s="567"/>
      <c r="B39" s="268" t="s">
        <v>484</v>
      </c>
      <c r="C39" s="269">
        <v>43601</v>
      </c>
      <c r="D39" s="269">
        <v>43967</v>
      </c>
      <c r="E39" s="270">
        <v>60</v>
      </c>
      <c r="F39" s="270">
        <v>0</v>
      </c>
      <c r="G39" s="270">
        <v>0</v>
      </c>
      <c r="H39" s="260">
        <f t="shared" si="1"/>
        <v>60</v>
      </c>
      <c r="I39" s="268"/>
      <c r="J39" s="268" t="s">
        <v>485</v>
      </c>
    </row>
  </sheetData>
  <mergeCells count="9">
    <mergeCell ref="A2:J2"/>
    <mergeCell ref="A3:J3"/>
    <mergeCell ref="A4:J4"/>
    <mergeCell ref="A38:A39"/>
    <mergeCell ref="A36:A37"/>
    <mergeCell ref="A31:J31"/>
    <mergeCell ref="A19:A20"/>
    <mergeCell ref="A10:A11"/>
    <mergeCell ref="A12:A16"/>
  </mergeCells>
  <pageMargins left="0.2" right="0.2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BC Cát An</vt:lpstr>
      <vt:lpstr>BC Bắc Ninh</vt:lpstr>
      <vt:lpstr>BC Hợp Nhất</vt:lpstr>
      <vt:lpstr>BC Tích Vượng</vt:lpstr>
      <vt:lpstr>Cát An</vt:lpstr>
      <vt:lpstr>Hợp Nhất</vt:lpstr>
      <vt:lpstr>Tích Vượng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Lan Do</cp:lastModifiedBy>
  <cp:lastPrinted>2019-06-12T03:10:30Z</cp:lastPrinted>
  <dcterms:created xsi:type="dcterms:W3CDTF">2008-05-22T02:41:29Z</dcterms:created>
  <dcterms:modified xsi:type="dcterms:W3CDTF">2019-07-09T09:14:30Z</dcterms:modified>
</cp:coreProperties>
</file>