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D09ED4F-2604-42DF-9D6C-A9B71F7ED196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bệnh'!$AE$4:$AE$39</definedName>
    <definedName name="_xlnm._FilterDatabase" localSheetId="4" hidden="1">nợ!$B$3:$B$14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3" l="1"/>
  <c r="E28" i="3"/>
  <c r="E29" i="3"/>
  <c r="E30" i="3"/>
  <c r="E31" i="3"/>
  <c r="E32" i="3"/>
  <c r="E33" i="3"/>
  <c r="E14" i="8" l="1"/>
  <c r="AM16" i="10" l="1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N14" i="10" s="1"/>
  <c r="AI13" i="10"/>
  <c r="AN15" i="10" l="1"/>
  <c r="AN16" i="10"/>
  <c r="AM13" i="10"/>
  <c r="AK13" i="10"/>
  <c r="AJ13" i="10"/>
  <c r="C6" i="10"/>
  <c r="D11" i="10" s="1"/>
  <c r="D12" i="10" s="1"/>
  <c r="AN13" i="10" l="1"/>
  <c r="E11" i="10"/>
  <c r="E12" i="10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H6" i="1"/>
  <c r="F11" i="10" l="1"/>
  <c r="F12" i="10" s="1"/>
  <c r="M37" i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G11" i="10" l="1"/>
  <c r="G12" i="10" s="1"/>
  <c r="L37" i="1"/>
  <c r="N37" i="1"/>
  <c r="E37" i="1"/>
  <c r="C37" i="1"/>
  <c r="H11" i="10" l="1"/>
  <c r="H12" i="10" s="1"/>
  <c r="F48" i="4"/>
  <c r="E48" i="4"/>
  <c r="I11" i="10" l="1"/>
  <c r="I12" i="10" s="1"/>
  <c r="J11" i="10"/>
  <c r="AA37" i="1"/>
  <c r="G37" i="1"/>
  <c r="I37" i="1"/>
  <c r="O37" i="1"/>
  <c r="Q37" i="1"/>
  <c r="S37" i="1"/>
  <c r="U37" i="1"/>
  <c r="W37" i="1"/>
  <c r="Y37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K11" i="10" l="1"/>
  <c r="J12" i="10"/>
  <c r="J37" i="1"/>
  <c r="L11" i="10" l="1"/>
  <c r="K12" i="10"/>
  <c r="E21" i="5"/>
  <c r="M11" i="10" l="1"/>
  <c r="L12" i="10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E35" i="3" l="1"/>
  <c r="N11" i="10"/>
  <c r="M12" i="10"/>
  <c r="T37" i="1"/>
  <c r="AB37" i="1"/>
  <c r="Z37" i="1"/>
  <c r="X37" i="1"/>
  <c r="V37" i="1"/>
  <c r="F37" i="1"/>
  <c r="R37" i="1"/>
  <c r="P37" i="1"/>
  <c r="H37" i="1"/>
  <c r="D37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6" i="1"/>
  <c r="AD36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H10" i="5"/>
  <c r="O11" i="10" l="1"/>
  <c r="N12" i="10"/>
  <c r="AD37" i="1"/>
  <c r="AC37" i="1"/>
  <c r="E5" i="9"/>
  <c r="P11" i="10" l="1"/>
  <c r="O12" i="10"/>
  <c r="E4" i="9"/>
  <c r="B4" i="9" s="1"/>
  <c r="D10" i="5"/>
  <c r="Q11" i="10" l="1"/>
  <c r="P12" i="10"/>
  <c r="E6" i="9"/>
  <c r="D8" i="5"/>
  <c r="D11" i="9" l="1"/>
  <c r="D13" i="9" s="1"/>
  <c r="R11" i="10"/>
  <c r="Q12" i="10"/>
  <c r="E20" i="5"/>
  <c r="S11" i="10" l="1"/>
  <c r="R12" i="10"/>
  <c r="D9" i="5"/>
  <c r="T11" i="10" l="1"/>
  <c r="S12" i="10"/>
  <c r="D11" i="5"/>
  <c r="U11" i="10" l="1"/>
  <c r="T12" i="10"/>
  <c r="H8" i="5"/>
  <c r="E22" i="5"/>
  <c r="E23" i="5" s="1"/>
  <c r="B27" i="5" s="1"/>
  <c r="B6" i="9"/>
  <c r="B10" i="9" s="1"/>
  <c r="B13" i="9" s="1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<sst xmlns="http://schemas.openxmlformats.org/spreadsheetml/2006/main" count="255" uniqueCount="145">
  <si>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</si>
  <si>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</si>
  <si>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</si>
  <si>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</si>
  <si>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</si>
  <si>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</si>
  <si>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</si>
  <si>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</si>
  <si>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</si>
  <si>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</si>
  <si>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</si>
  <si>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</si>
  <si>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</si>
  <si>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</si>
  <si>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</si>
  <si>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</si>
  <si>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</si>
  <si>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</si>
  <si>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</si>
  <si>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</si>
  <si>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</si>
  <si>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</si>
  <si>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</si>
  <si>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</si>
  <si>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</si>
  <si>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</si>
  <si>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</si>
  <si>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</si>
  <si>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</si>
  <si>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</si>
  <si>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</si>
  <si>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</si>
  <si>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</si>
  <si>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</si>
  <si>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</si>
  <si>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</si>
  <si>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</si>
  <si>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</si>
  <si>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</si>
  <si>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</si>
  <si>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</si>
  <si>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</si>
  <si>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</si>
  <si>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</si>
  <si>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</si>
  <si>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</si>
  <si>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</si>
  <si>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</si>
  <si>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</si>
  <si>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</si>
  <si>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</si>
  <si>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</si>
  <si>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</si>
  <si>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</si>
  <si>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</si>
  <si>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</si>
  <si>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</si>
  <si>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</si>
  <si>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</si>
  <si>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</si>
  <si>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</si>
  <si>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</si>
  <si>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</si>
  <si>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</si>
  <si>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</si>
  <si>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</si>
  <si>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</si>
  <si>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</si>
  <si>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</si>
  <si>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</si>
  <si>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</si>
  <si>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</si>
  <si>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</si>
  <si>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</si>
  <si>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</si>
  <si>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</si>
  <si>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</si>
  <si>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</si>
  <si>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</si>
  <si>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</si>
  <si>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</si>
  <si>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</si>
  <si>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</si>
  <si>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</si>
  <si>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</si>
  <si>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</si>
  <si>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</si>
  <si>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</si>
  <si>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</si>
  <si>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</si>
  <si>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</si>
  <si>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</si>
  <si>
    <t>Montiget</t>
  </si>
  <si>
    <t>Sterimar baby</t>
  </si>
  <si>
    <t>Klavunamox</t>
  </si>
  <si>
    <t>Thanh toán mã ngày 21/05/2020</t>
  </si>
  <si>
    <t>cốc giấy</t>
  </si>
  <si>
    <t>Giấy A5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</si>
  <si>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</si>
  <si>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</si>
  <si>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</si>
  <si>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</si>
  <si>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</si>
  <si>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</si>
  <si>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</si>
  <si>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</si>
  <si>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</si>
  <si>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</si>
  <si>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</si>
  <si>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</si>
  <si>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</si>
  <si>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</si>
  <si>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</si>
  <si>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</si>
  <si>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</si>
  <si>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</si>
  <si>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</si>
  <si>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</si>
  <si>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</si>
  <si>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</si>
  <si>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</si>
  <si>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</si>
  <si>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</si>
  <si>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kem đa năng</t>
  </si>
  <si>
    <t>nemy</t>
  </si>
  <si>
    <t>sing 4mg m(gói)</t>
  </si>
  <si>
    <t>sing 4mg m(viên)</t>
  </si>
  <si>
    <t>flixotide</t>
  </si>
  <si>
    <t>tobrex</t>
  </si>
  <si>
    <t>babycanyl</t>
  </si>
  <si>
    <t>metrogyl</t>
  </si>
  <si>
    <t>monitazon</t>
  </si>
  <si>
    <t>Giấy ăn</t>
  </si>
  <si>
    <t>sổ in</t>
  </si>
  <si>
    <t>ship adcort</t>
  </si>
  <si>
    <t>kẹo</t>
  </si>
  <si>
    <t>falgankid 160mg</t>
  </si>
  <si>
    <t>16/8/2020</t>
  </si>
  <si>
    <t>28/8/2020</t>
  </si>
  <si>
    <t>baby fresh 55ml</t>
  </si>
  <si>
    <t>baby fresh 300ml</t>
  </si>
  <si>
    <t>30/7/2020</t>
  </si>
  <si>
    <t>TỒN THUỐC T8</t>
  </si>
  <si>
    <t>BÁO CÁO TÀI CHÍNH T8/2020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</si>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</sst>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rgb="FF2173A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5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8" fillId="0" borderId="0" xfId="0" applyFont="1" applyAlignment="1">
      <alignment horizontal="left" vertical="center" wrapText="1" inden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20" fillId="0" borderId="0" xfId="0" applyFont="1" applyAlignment="1">
      <alignment vertical="center"/>
    </xf>
    <xf numFmtId="169" fontId="2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3" fontId="22" fillId="0" borderId="0" xfId="0" applyNumberFormat="1" applyFont="1"/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6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opLeftCell="B1" zoomScaleSheetLayoutView="118" workbookViewId="0">
      <pane xSplit="1" ySplit="5" topLeftCell="C21" activePane="bottomRight" state="frozen"/>
      <selection activeCell="A4" sqref="A4:XFD4"/>
      <selection pane="topRight" activeCell="A4" sqref="A4:XFD4"/>
      <selection pane="bottomLeft" activeCell="A4" sqref="A4:XFD4"/>
      <selection pane="bottomRight" activeCell="J45" sqref="J45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1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>
      <c r="B2" s="153" t="s">
        <v>82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</row>
    <row r="4" spans="1:46">
      <c r="A4" s="155" t="s">
        <v>0</v>
      </c>
      <c r="B4" s="166" t="s">
        <v>1</v>
      </c>
      <c r="C4" s="155" t="s">
        <v>2</v>
      </c>
      <c r="D4" s="155"/>
      <c r="E4" s="164" t="s">
        <v>71</v>
      </c>
      <c r="F4" s="165"/>
      <c r="G4" s="155" t="s">
        <v>79</v>
      </c>
      <c r="H4" s="155"/>
      <c r="I4" s="160" t="s">
        <v>80</v>
      </c>
      <c r="J4" s="160"/>
      <c r="K4" s="155" t="s">
        <v>81</v>
      </c>
      <c r="L4" s="155"/>
      <c r="M4" s="160" t="s">
        <v>78</v>
      </c>
      <c r="N4" s="160"/>
      <c r="O4" s="156" t="s">
        <v>10</v>
      </c>
      <c r="P4" s="156"/>
      <c r="Q4" s="155" t="s">
        <v>11</v>
      </c>
      <c r="R4" s="155"/>
      <c r="S4" s="155" t="s">
        <v>12</v>
      </c>
      <c r="T4" s="155"/>
      <c r="U4" s="155" t="s">
        <v>13</v>
      </c>
      <c r="V4" s="155"/>
      <c r="W4" s="155" t="s">
        <v>14</v>
      </c>
      <c r="X4" s="155"/>
      <c r="Y4" s="157" t="s">
        <v>51</v>
      </c>
      <c r="Z4" s="157"/>
      <c r="AA4" s="162" t="s">
        <v>52</v>
      </c>
      <c r="AB4" s="163"/>
      <c r="AC4" s="158" t="s">
        <v>44</v>
      </c>
      <c r="AD4" s="154" t="s">
        <v>3</v>
      </c>
      <c r="AE4" s="155" t="s">
        <v>4</v>
      </c>
    </row>
    <row r="5" spans="1:46" ht="15" customHeight="1">
      <c r="A5" s="155"/>
      <c r="B5" s="166"/>
      <c r="C5" s="50" t="s">
        <v>5</v>
      </c>
      <c r="D5" s="50" t="s">
        <v>6</v>
      </c>
      <c r="E5" s="128" t="s">
        <v>5</v>
      </c>
      <c r="F5" s="128" t="s">
        <v>6</v>
      </c>
      <c r="G5" s="50" t="s">
        <v>5</v>
      </c>
      <c r="H5" s="50" t="s">
        <v>7</v>
      </c>
      <c r="I5" s="128" t="s">
        <v>5</v>
      </c>
      <c r="J5" s="128" t="s">
        <v>6</v>
      </c>
      <c r="K5" s="119" t="s">
        <v>5</v>
      </c>
      <c r="L5" s="119" t="s">
        <v>7</v>
      </c>
      <c r="M5" s="128" t="s">
        <v>5</v>
      </c>
      <c r="N5" s="128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59"/>
      <c r="AD5" s="154"/>
      <c r="AE5" s="15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44044</v>
      </c>
      <c r="C6" s="4">
        <v>4</v>
      </c>
      <c r="D6" s="17">
        <f>PRODUCT(C6,200000)</f>
        <v>800000</v>
      </c>
      <c r="E6" s="129">
        <v>0</v>
      </c>
      <c r="F6" s="129">
        <f>PRODUCT(E6,100000)</f>
        <v>0</v>
      </c>
      <c r="G6" s="4">
        <v>4</v>
      </c>
      <c r="H6" s="40">
        <f>PRODUCT(G6,300000)</f>
        <v>1200000</v>
      </c>
      <c r="I6" s="131">
        <v>0</v>
      </c>
      <c r="J6" s="131">
        <f>PRODUCT(I6,150000)</f>
        <v>0</v>
      </c>
      <c r="K6" s="119">
        <v>0</v>
      </c>
      <c r="L6" s="40">
        <f>PRODUCT(K6,300000)</f>
        <v>0</v>
      </c>
      <c r="M6" s="131">
        <v>0</v>
      </c>
      <c r="N6" s="131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1500000</v>
      </c>
      <c r="AD6" s="17">
        <f>SUM(D6,H6,AC6,F6,J6,L6,N6)</f>
        <v>3500000</v>
      </c>
      <c r="AE6" s="64"/>
    </row>
    <row r="7" spans="1:46">
      <c r="A7" s="4">
        <v>2</v>
      </c>
      <c r="B7" s="57">
        <v>44045</v>
      </c>
      <c r="C7" s="119">
        <v>5</v>
      </c>
      <c r="D7" s="17">
        <f t="shared" ref="D7:D36" si="0">PRODUCT(C7,200000)</f>
        <v>1000000</v>
      </c>
      <c r="E7" s="129">
        <v>0</v>
      </c>
      <c r="F7" s="129">
        <f t="shared" ref="F7:F36" si="1">PRODUCT(E7,100000)</f>
        <v>0</v>
      </c>
      <c r="G7" s="119">
        <v>4</v>
      </c>
      <c r="H7" s="40">
        <f t="shared" ref="H7:H36" si="2">PRODUCT(G7,300000)</f>
        <v>1200000</v>
      </c>
      <c r="I7" s="131">
        <v>0</v>
      </c>
      <c r="J7" s="131">
        <f t="shared" ref="J7:J36" si="3">PRODUCT(I7,150000)</f>
        <v>0</v>
      </c>
      <c r="K7" s="119">
        <v>0</v>
      </c>
      <c r="L7" s="40">
        <f t="shared" ref="L7:L36" si="4">PRODUCT(K7,300000)</f>
        <v>0</v>
      </c>
      <c r="M7" s="131">
        <v>0</v>
      </c>
      <c r="N7" s="131">
        <f t="shared" ref="N7:N36" si="5">PRODUCT(M8,150000)</f>
        <v>0</v>
      </c>
      <c r="O7" s="120">
        <v>0</v>
      </c>
      <c r="P7" s="41">
        <f t="shared" ref="P7:P36" si="6">PRODUCT(O7,30000)</f>
        <v>0</v>
      </c>
      <c r="Q7" s="14">
        <v>3</v>
      </c>
      <c r="R7" s="16">
        <f t="shared" ref="R7:R36" si="7">PRODUCT(Q7,300000)</f>
        <v>900000</v>
      </c>
      <c r="S7" s="14">
        <v>1</v>
      </c>
      <c r="T7" s="19">
        <f t="shared" ref="T7:T36" si="8">PRODUCT(S7,600000)</f>
        <v>600000</v>
      </c>
      <c r="U7" s="14">
        <v>0</v>
      </c>
      <c r="V7" s="14">
        <f t="shared" ref="V7:V36" si="9">PRODUCT(U7,30000)</f>
        <v>0</v>
      </c>
      <c r="W7" s="13">
        <v>0</v>
      </c>
      <c r="X7" s="12">
        <f t="shared" ref="X7:X36" si="10">PRODUCT(W7,50000)</f>
        <v>0</v>
      </c>
      <c r="Y7" s="121">
        <v>0</v>
      </c>
      <c r="Z7" s="100">
        <f t="shared" ref="Z7:Z36" si="11">PRODUCT(Y7,700000)</f>
        <v>0</v>
      </c>
      <c r="AA7" s="100">
        <v>0</v>
      </c>
      <c r="AB7" s="18">
        <f t="shared" ref="AB7:AB36" si="12">PRODUCT(AA7,1300000)</f>
        <v>0</v>
      </c>
      <c r="AC7" s="18">
        <f t="shared" ref="AC7:AC36" si="13">SUM(P7,R7,T7,V7,X7,Z7,AB7)</f>
        <v>1500000</v>
      </c>
      <c r="AD7" s="17">
        <f t="shared" ref="AD7:AD36" si="14">SUM(D7,H7,AC7,F7,J7,L7,N7)</f>
        <v>3700000</v>
      </c>
      <c r="AE7" s="77"/>
    </row>
    <row r="8" spans="1:46">
      <c r="A8" s="4">
        <v>3</v>
      </c>
      <c r="B8" s="57">
        <v>44046</v>
      </c>
      <c r="C8" s="119">
        <v>7</v>
      </c>
      <c r="D8" s="17">
        <f t="shared" si="0"/>
        <v>1400000</v>
      </c>
      <c r="E8" s="129">
        <v>0</v>
      </c>
      <c r="F8" s="129">
        <f t="shared" si="1"/>
        <v>0</v>
      </c>
      <c r="G8" s="119">
        <v>2</v>
      </c>
      <c r="H8" s="40">
        <f t="shared" si="2"/>
        <v>600000</v>
      </c>
      <c r="I8" s="131">
        <v>0</v>
      </c>
      <c r="J8" s="131">
        <f t="shared" si="3"/>
        <v>0</v>
      </c>
      <c r="K8" s="119">
        <v>0</v>
      </c>
      <c r="L8" s="40">
        <f t="shared" si="4"/>
        <v>0</v>
      </c>
      <c r="M8" s="131">
        <v>0</v>
      </c>
      <c r="N8" s="131">
        <f t="shared" si="5"/>
        <v>0</v>
      </c>
      <c r="O8" s="120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21">
        <v>0</v>
      </c>
      <c r="Z8" s="100">
        <f t="shared" si="11"/>
        <v>0</v>
      </c>
      <c r="AA8" s="100">
        <v>0</v>
      </c>
      <c r="AB8" s="18">
        <f t="shared" si="12"/>
        <v>0</v>
      </c>
      <c r="AC8" s="18">
        <f t="shared" si="13"/>
        <v>600000</v>
      </c>
      <c r="AD8" s="17">
        <f t="shared" si="14"/>
        <v>2600000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7">
        <v>44047</v>
      </c>
      <c r="C9" s="119">
        <v>4</v>
      </c>
      <c r="D9" s="17">
        <f t="shared" si="0"/>
        <v>800000</v>
      </c>
      <c r="E9" s="129">
        <v>0</v>
      </c>
      <c r="F9" s="129">
        <f t="shared" si="1"/>
        <v>0</v>
      </c>
      <c r="G9" s="119">
        <v>0</v>
      </c>
      <c r="H9" s="40">
        <f t="shared" si="2"/>
        <v>0</v>
      </c>
      <c r="I9" s="131">
        <v>0</v>
      </c>
      <c r="J9" s="131">
        <f t="shared" si="3"/>
        <v>0</v>
      </c>
      <c r="K9" s="119">
        <v>0</v>
      </c>
      <c r="L9" s="40">
        <f t="shared" si="4"/>
        <v>0</v>
      </c>
      <c r="M9" s="131">
        <v>0</v>
      </c>
      <c r="N9" s="131">
        <f t="shared" si="5"/>
        <v>0</v>
      </c>
      <c r="O9" s="120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21">
        <v>0</v>
      </c>
      <c r="Z9" s="100">
        <f t="shared" si="11"/>
        <v>0</v>
      </c>
      <c r="AA9" s="100">
        <v>0</v>
      </c>
      <c r="AB9" s="18">
        <f t="shared" si="12"/>
        <v>0</v>
      </c>
      <c r="AC9" s="18">
        <f t="shared" si="13"/>
        <v>0</v>
      </c>
      <c r="AD9" s="17">
        <f t="shared" si="14"/>
        <v>800000</v>
      </c>
      <c r="AE9" s="77"/>
    </row>
    <row r="10" spans="1:46" customFormat="1">
      <c r="A10">
        <v>5</v>
      </c>
      <c r="B10" s="57">
        <v>44048</v>
      </c>
      <c r="C10" s="119">
        <v>1</v>
      </c>
      <c r="D10" s="17">
        <f t="shared" si="0"/>
        <v>200000</v>
      </c>
      <c r="E10" s="129">
        <v>0</v>
      </c>
      <c r="F10" s="129">
        <f t="shared" si="1"/>
        <v>0</v>
      </c>
      <c r="G10" s="119">
        <v>1</v>
      </c>
      <c r="H10" s="40">
        <f t="shared" si="2"/>
        <v>300000</v>
      </c>
      <c r="I10" s="131">
        <v>0</v>
      </c>
      <c r="J10" s="131">
        <f t="shared" si="3"/>
        <v>0</v>
      </c>
      <c r="K10" s="119">
        <v>0</v>
      </c>
      <c r="L10" s="40">
        <f t="shared" si="4"/>
        <v>0</v>
      </c>
      <c r="M10" s="131">
        <v>0</v>
      </c>
      <c r="N10" s="131">
        <f t="shared" si="5"/>
        <v>0</v>
      </c>
      <c r="O10" s="120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21">
        <v>0</v>
      </c>
      <c r="Z10" s="100">
        <f t="shared" si="11"/>
        <v>0</v>
      </c>
      <c r="AA10" s="100">
        <v>0</v>
      </c>
      <c r="AB10" s="18">
        <f t="shared" si="12"/>
        <v>0</v>
      </c>
      <c r="AC10" s="18">
        <f t="shared" si="13"/>
        <v>0</v>
      </c>
      <c r="AD10" s="17">
        <f t="shared" si="14"/>
        <v>500000</v>
      </c>
      <c r="AE10" s="77"/>
    </row>
    <row r="11" spans="1:46" customFormat="1">
      <c r="A11">
        <v>7</v>
      </c>
      <c r="B11" s="57">
        <v>44049</v>
      </c>
      <c r="C11" s="119">
        <v>5</v>
      </c>
      <c r="D11" s="17">
        <f t="shared" si="0"/>
        <v>1000000</v>
      </c>
      <c r="E11" s="129">
        <v>0</v>
      </c>
      <c r="F11" s="129">
        <f t="shared" si="1"/>
        <v>0</v>
      </c>
      <c r="G11" s="119">
        <v>3</v>
      </c>
      <c r="H11" s="40">
        <f t="shared" si="2"/>
        <v>900000</v>
      </c>
      <c r="I11" s="131">
        <v>0</v>
      </c>
      <c r="J11" s="131">
        <f t="shared" si="3"/>
        <v>0</v>
      </c>
      <c r="K11" s="119">
        <v>1</v>
      </c>
      <c r="L11" s="40">
        <f t="shared" si="4"/>
        <v>300000</v>
      </c>
      <c r="M11" s="131">
        <v>0</v>
      </c>
      <c r="N11" s="131">
        <f t="shared" si="5"/>
        <v>0</v>
      </c>
      <c r="O11" s="120">
        <v>1</v>
      </c>
      <c r="P11" s="41">
        <f t="shared" si="6"/>
        <v>30000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21">
        <v>0</v>
      </c>
      <c r="Z11" s="100">
        <f t="shared" si="11"/>
        <v>0</v>
      </c>
      <c r="AA11" s="100">
        <v>0</v>
      </c>
      <c r="AB11" s="18">
        <f t="shared" si="12"/>
        <v>0</v>
      </c>
      <c r="AC11" s="18">
        <f t="shared" si="13"/>
        <v>30000</v>
      </c>
      <c r="AD11" s="17">
        <f t="shared" si="14"/>
        <v>2230000</v>
      </c>
      <c r="AE11" s="77"/>
    </row>
    <row r="12" spans="1:46" customFormat="1">
      <c r="A12">
        <v>7</v>
      </c>
      <c r="B12" s="57">
        <v>44050</v>
      </c>
      <c r="C12" s="119">
        <v>3</v>
      </c>
      <c r="D12" s="17">
        <f t="shared" si="0"/>
        <v>600000</v>
      </c>
      <c r="E12" s="129">
        <v>0</v>
      </c>
      <c r="F12" s="129">
        <f t="shared" si="1"/>
        <v>0</v>
      </c>
      <c r="G12" s="119">
        <v>0</v>
      </c>
      <c r="H12" s="40">
        <f t="shared" si="2"/>
        <v>0</v>
      </c>
      <c r="I12" s="131">
        <v>0</v>
      </c>
      <c r="J12" s="131">
        <f t="shared" si="3"/>
        <v>0</v>
      </c>
      <c r="K12" s="119">
        <v>0</v>
      </c>
      <c r="L12" s="40">
        <f t="shared" si="4"/>
        <v>0</v>
      </c>
      <c r="M12" s="131">
        <v>0</v>
      </c>
      <c r="N12" s="131">
        <f t="shared" si="5"/>
        <v>0</v>
      </c>
      <c r="O12" s="120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1</v>
      </c>
      <c r="V12" s="14">
        <f t="shared" si="9"/>
        <v>30000</v>
      </c>
      <c r="W12" s="13">
        <v>0</v>
      </c>
      <c r="X12" s="12">
        <f t="shared" si="10"/>
        <v>0</v>
      </c>
      <c r="Y12" s="121">
        <v>0</v>
      </c>
      <c r="Z12" s="100">
        <f t="shared" si="11"/>
        <v>0</v>
      </c>
      <c r="AA12" s="100">
        <v>0</v>
      </c>
      <c r="AB12" s="18">
        <f t="shared" si="12"/>
        <v>0</v>
      </c>
      <c r="AC12" s="18">
        <f t="shared" si="13"/>
        <v>30000</v>
      </c>
      <c r="AD12" s="17">
        <f t="shared" si="14"/>
        <v>630000</v>
      </c>
      <c r="AE12" s="77"/>
    </row>
    <row r="13" spans="1:46" customFormat="1">
      <c r="A13">
        <v>8</v>
      </c>
      <c r="B13" s="57">
        <v>44051</v>
      </c>
      <c r="C13" s="119">
        <v>2</v>
      </c>
      <c r="D13" s="17">
        <f t="shared" si="0"/>
        <v>400000</v>
      </c>
      <c r="E13" s="129">
        <v>0</v>
      </c>
      <c r="F13" s="129">
        <f t="shared" si="1"/>
        <v>0</v>
      </c>
      <c r="G13" s="119">
        <v>3</v>
      </c>
      <c r="H13" s="40">
        <f t="shared" si="2"/>
        <v>900000</v>
      </c>
      <c r="I13" s="131">
        <v>0</v>
      </c>
      <c r="J13" s="131">
        <f t="shared" si="3"/>
        <v>0</v>
      </c>
      <c r="K13" s="119">
        <v>0</v>
      </c>
      <c r="L13" s="40">
        <f t="shared" si="4"/>
        <v>0</v>
      </c>
      <c r="M13" s="131">
        <v>0</v>
      </c>
      <c r="N13" s="131">
        <f t="shared" si="5"/>
        <v>0</v>
      </c>
      <c r="O13" s="120">
        <v>0</v>
      </c>
      <c r="P13" s="41">
        <f t="shared" si="6"/>
        <v>0</v>
      </c>
      <c r="Q13" s="14">
        <v>3</v>
      </c>
      <c r="R13" s="16">
        <f t="shared" si="7"/>
        <v>900000</v>
      </c>
      <c r="S13" s="14">
        <v>2</v>
      </c>
      <c r="T13" s="19">
        <f t="shared" si="8"/>
        <v>1200000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21">
        <v>1</v>
      </c>
      <c r="Z13" s="100">
        <f t="shared" si="11"/>
        <v>700000</v>
      </c>
      <c r="AA13" s="100">
        <v>0</v>
      </c>
      <c r="AB13" s="18">
        <f t="shared" si="12"/>
        <v>0</v>
      </c>
      <c r="AC13" s="18">
        <f t="shared" si="13"/>
        <v>2800000</v>
      </c>
      <c r="AD13" s="17">
        <f t="shared" si="14"/>
        <v>4100000</v>
      </c>
      <c r="AE13" s="77"/>
    </row>
    <row r="14" spans="1:46">
      <c r="A14" s="4">
        <v>9</v>
      </c>
      <c r="B14" s="57">
        <v>44052</v>
      </c>
      <c r="C14" s="119">
        <v>2</v>
      </c>
      <c r="D14" s="17">
        <f t="shared" si="0"/>
        <v>400000</v>
      </c>
      <c r="E14" s="129">
        <v>0</v>
      </c>
      <c r="F14" s="129">
        <f t="shared" si="1"/>
        <v>0</v>
      </c>
      <c r="G14" s="119">
        <v>3</v>
      </c>
      <c r="H14" s="40">
        <f t="shared" si="2"/>
        <v>900000</v>
      </c>
      <c r="I14" s="131">
        <v>0</v>
      </c>
      <c r="J14" s="131">
        <f t="shared" si="3"/>
        <v>0</v>
      </c>
      <c r="K14" s="119">
        <v>1</v>
      </c>
      <c r="L14" s="40">
        <f t="shared" si="4"/>
        <v>300000</v>
      </c>
      <c r="M14" s="131">
        <v>0</v>
      </c>
      <c r="N14" s="131">
        <f t="shared" si="5"/>
        <v>0</v>
      </c>
      <c r="O14" s="120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21">
        <v>0</v>
      </c>
      <c r="Z14" s="100">
        <f t="shared" si="11"/>
        <v>0</v>
      </c>
      <c r="AA14" s="100">
        <v>0</v>
      </c>
      <c r="AB14" s="18">
        <f t="shared" si="12"/>
        <v>0</v>
      </c>
      <c r="AC14" s="18">
        <f t="shared" si="13"/>
        <v>0</v>
      </c>
      <c r="AD14" s="17">
        <f t="shared" si="14"/>
        <v>1600000</v>
      </c>
      <c r="AE14" s="77"/>
      <c r="AF14" s="11"/>
      <c r="AG14" s="11"/>
      <c r="AH14" s="11"/>
      <c r="AI14" s="11"/>
    </row>
    <row r="15" spans="1:46">
      <c r="A15" s="81"/>
      <c r="B15" s="57">
        <v>44053</v>
      </c>
      <c r="C15" s="119">
        <v>5</v>
      </c>
      <c r="D15" s="17">
        <f t="shared" si="0"/>
        <v>1000000</v>
      </c>
      <c r="E15" s="129">
        <v>0</v>
      </c>
      <c r="F15" s="129">
        <f t="shared" si="1"/>
        <v>0</v>
      </c>
      <c r="G15" s="119">
        <v>1</v>
      </c>
      <c r="H15" s="40">
        <f t="shared" si="2"/>
        <v>300000</v>
      </c>
      <c r="I15" s="131">
        <v>0</v>
      </c>
      <c r="J15" s="131">
        <f t="shared" si="3"/>
        <v>0</v>
      </c>
      <c r="K15" s="119">
        <v>0</v>
      </c>
      <c r="L15" s="40">
        <f t="shared" si="4"/>
        <v>0</v>
      </c>
      <c r="M15" s="131">
        <v>0</v>
      </c>
      <c r="N15" s="131">
        <f t="shared" si="5"/>
        <v>0</v>
      </c>
      <c r="O15" s="120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2</v>
      </c>
      <c r="T15" s="19">
        <f t="shared" si="8"/>
        <v>1200000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21">
        <v>0</v>
      </c>
      <c r="Z15" s="100">
        <f t="shared" si="11"/>
        <v>0</v>
      </c>
      <c r="AA15" s="100">
        <v>0</v>
      </c>
      <c r="AB15" s="18">
        <f t="shared" si="12"/>
        <v>0</v>
      </c>
      <c r="AC15" s="18">
        <f t="shared" si="13"/>
        <v>1200000</v>
      </c>
      <c r="AD15" s="17">
        <f t="shared" si="14"/>
        <v>2500000</v>
      </c>
      <c r="AE15" s="81"/>
      <c r="AF15" s="11"/>
      <c r="AG15" s="11"/>
      <c r="AH15" s="11"/>
      <c r="AI15" s="11"/>
    </row>
    <row r="16" spans="1:46">
      <c r="A16" s="81"/>
      <c r="B16" s="57">
        <v>44054</v>
      </c>
      <c r="C16" s="119">
        <v>5</v>
      </c>
      <c r="D16" s="17">
        <f t="shared" si="0"/>
        <v>1000000</v>
      </c>
      <c r="E16" s="129">
        <v>0</v>
      </c>
      <c r="F16" s="129">
        <f>PRODUCT(E17,100000)</f>
        <v>0</v>
      </c>
      <c r="G16" s="119">
        <v>0</v>
      </c>
      <c r="H16" s="40">
        <f t="shared" si="2"/>
        <v>0</v>
      </c>
      <c r="I16" s="131">
        <v>0</v>
      </c>
      <c r="J16" s="131">
        <f t="shared" si="3"/>
        <v>0</v>
      </c>
      <c r="K16" s="119">
        <v>0</v>
      </c>
      <c r="L16" s="40">
        <f t="shared" si="4"/>
        <v>0</v>
      </c>
      <c r="M16" s="131">
        <v>0</v>
      </c>
      <c r="N16" s="131">
        <f t="shared" si="5"/>
        <v>0</v>
      </c>
      <c r="O16" s="120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21">
        <v>0</v>
      </c>
      <c r="Z16" s="100">
        <f t="shared" si="11"/>
        <v>0</v>
      </c>
      <c r="AA16" s="100">
        <v>0</v>
      </c>
      <c r="AB16" s="18">
        <f t="shared" si="12"/>
        <v>0</v>
      </c>
      <c r="AC16" s="18">
        <f t="shared" si="13"/>
        <v>0</v>
      </c>
      <c r="AD16" s="17">
        <f t="shared" si="14"/>
        <v>1000000</v>
      </c>
      <c r="AE16" s="81"/>
      <c r="AF16" s="11"/>
      <c r="AG16" s="11"/>
      <c r="AH16" s="11"/>
      <c r="AI16" s="11"/>
    </row>
    <row r="17" spans="1:35">
      <c r="A17" s="81"/>
      <c r="B17" s="57">
        <v>44055</v>
      </c>
      <c r="C17" s="119">
        <v>5</v>
      </c>
      <c r="D17" s="17">
        <f t="shared" si="0"/>
        <v>1000000</v>
      </c>
      <c r="E17" s="129">
        <v>0</v>
      </c>
      <c r="F17" s="129">
        <f t="shared" si="1"/>
        <v>0</v>
      </c>
      <c r="G17" s="119">
        <v>1</v>
      </c>
      <c r="H17" s="40">
        <f t="shared" si="2"/>
        <v>300000</v>
      </c>
      <c r="I17" s="131">
        <v>0</v>
      </c>
      <c r="J17" s="131">
        <f t="shared" si="3"/>
        <v>0</v>
      </c>
      <c r="K17" s="119">
        <v>1</v>
      </c>
      <c r="L17" s="40">
        <f t="shared" si="4"/>
        <v>300000</v>
      </c>
      <c r="M17" s="131">
        <v>0</v>
      </c>
      <c r="N17" s="131">
        <f t="shared" si="5"/>
        <v>0</v>
      </c>
      <c r="O17" s="120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1</v>
      </c>
      <c r="T17" s="19">
        <f t="shared" si="8"/>
        <v>600000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21">
        <v>0</v>
      </c>
      <c r="Z17" s="100">
        <f t="shared" si="11"/>
        <v>0</v>
      </c>
      <c r="AA17" s="100">
        <v>0</v>
      </c>
      <c r="AB17" s="18">
        <f t="shared" si="12"/>
        <v>0</v>
      </c>
      <c r="AC17" s="18">
        <f t="shared" si="13"/>
        <v>600000</v>
      </c>
      <c r="AD17" s="17">
        <f t="shared" si="14"/>
        <v>2200000</v>
      </c>
      <c r="AE17" s="81"/>
      <c r="AF17" s="11"/>
      <c r="AG17" s="11"/>
      <c r="AH17" s="11"/>
      <c r="AI17" s="11"/>
    </row>
    <row r="18" spans="1:35">
      <c r="A18" s="81"/>
      <c r="B18" s="57">
        <v>44056</v>
      </c>
      <c r="C18" s="119">
        <v>5</v>
      </c>
      <c r="D18" s="17">
        <f t="shared" si="0"/>
        <v>1000000</v>
      </c>
      <c r="E18" s="129">
        <v>0</v>
      </c>
      <c r="F18" s="129">
        <f t="shared" si="1"/>
        <v>0</v>
      </c>
      <c r="G18" s="119">
        <v>1</v>
      </c>
      <c r="H18" s="40">
        <f t="shared" si="2"/>
        <v>300000</v>
      </c>
      <c r="I18" s="131">
        <v>0</v>
      </c>
      <c r="J18" s="131">
        <f t="shared" si="3"/>
        <v>0</v>
      </c>
      <c r="K18" s="119">
        <v>1</v>
      </c>
      <c r="L18" s="40">
        <f t="shared" si="4"/>
        <v>300000</v>
      </c>
      <c r="M18" s="131">
        <v>0</v>
      </c>
      <c r="N18" s="131">
        <f t="shared" si="5"/>
        <v>0</v>
      </c>
      <c r="O18" s="120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21">
        <v>0</v>
      </c>
      <c r="Z18" s="100">
        <f t="shared" si="11"/>
        <v>0</v>
      </c>
      <c r="AA18" s="100">
        <v>0</v>
      </c>
      <c r="AB18" s="18">
        <f t="shared" si="12"/>
        <v>0</v>
      </c>
      <c r="AC18" s="18">
        <f t="shared" si="13"/>
        <v>0</v>
      </c>
      <c r="AD18" s="17">
        <f t="shared" si="14"/>
        <v>1600000</v>
      </c>
      <c r="AE18" s="81"/>
      <c r="AF18" s="11"/>
      <c r="AG18" s="11"/>
      <c r="AH18" s="11"/>
      <c r="AI18" s="11"/>
    </row>
    <row r="19" spans="1:35">
      <c r="A19" s="81"/>
      <c r="B19" s="57">
        <v>44057</v>
      </c>
      <c r="C19" s="119">
        <v>9</v>
      </c>
      <c r="D19" s="17">
        <f t="shared" si="0"/>
        <v>1800000</v>
      </c>
      <c r="E19" s="129">
        <v>0</v>
      </c>
      <c r="F19" s="129">
        <f t="shared" si="1"/>
        <v>0</v>
      </c>
      <c r="G19" s="119">
        <v>0</v>
      </c>
      <c r="H19" s="40">
        <f t="shared" si="2"/>
        <v>0</v>
      </c>
      <c r="I19" s="131">
        <v>0</v>
      </c>
      <c r="J19" s="131">
        <f t="shared" si="3"/>
        <v>0</v>
      </c>
      <c r="K19" s="119">
        <v>2</v>
      </c>
      <c r="L19" s="40">
        <f t="shared" si="4"/>
        <v>600000</v>
      </c>
      <c r="M19" s="131">
        <v>0</v>
      </c>
      <c r="N19" s="131">
        <f t="shared" si="5"/>
        <v>0</v>
      </c>
      <c r="O19" s="120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21">
        <v>0</v>
      </c>
      <c r="Z19" s="100">
        <f t="shared" si="11"/>
        <v>0</v>
      </c>
      <c r="AA19" s="100">
        <v>0</v>
      </c>
      <c r="AB19" s="18">
        <f t="shared" si="12"/>
        <v>0</v>
      </c>
      <c r="AC19" s="18">
        <f t="shared" si="13"/>
        <v>0</v>
      </c>
      <c r="AD19" s="17">
        <f t="shared" si="14"/>
        <v>2400000</v>
      </c>
      <c r="AE19" s="103"/>
      <c r="AF19" s="11"/>
      <c r="AG19" s="11"/>
      <c r="AH19" s="11"/>
      <c r="AI19" s="11"/>
    </row>
    <row r="20" spans="1:35">
      <c r="A20" s="81"/>
      <c r="B20" s="57">
        <v>44058</v>
      </c>
      <c r="C20" s="119">
        <v>4</v>
      </c>
      <c r="D20" s="17">
        <f t="shared" si="0"/>
        <v>800000</v>
      </c>
      <c r="E20" s="129">
        <v>0</v>
      </c>
      <c r="F20" s="129">
        <f t="shared" si="1"/>
        <v>0</v>
      </c>
      <c r="G20" s="119">
        <v>4</v>
      </c>
      <c r="H20" s="40">
        <f t="shared" si="2"/>
        <v>1200000</v>
      </c>
      <c r="I20" s="131">
        <v>0</v>
      </c>
      <c r="J20" s="131">
        <f t="shared" si="3"/>
        <v>0</v>
      </c>
      <c r="K20" s="119">
        <v>0</v>
      </c>
      <c r="L20" s="40">
        <f t="shared" si="4"/>
        <v>0</v>
      </c>
      <c r="M20" s="131">
        <v>0</v>
      </c>
      <c r="N20" s="131">
        <f t="shared" si="5"/>
        <v>0</v>
      </c>
      <c r="O20" s="120">
        <v>0</v>
      </c>
      <c r="P20" s="41">
        <f t="shared" si="6"/>
        <v>0</v>
      </c>
      <c r="Q20" s="14">
        <v>2</v>
      </c>
      <c r="R20" s="16">
        <f t="shared" si="7"/>
        <v>600000</v>
      </c>
      <c r="S20" s="14">
        <v>2</v>
      </c>
      <c r="T20" s="19">
        <f t="shared" si="8"/>
        <v>1200000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21">
        <v>0</v>
      </c>
      <c r="Z20" s="100">
        <f t="shared" si="11"/>
        <v>0</v>
      </c>
      <c r="AA20" s="100">
        <v>0</v>
      </c>
      <c r="AB20" s="18">
        <f t="shared" si="12"/>
        <v>0</v>
      </c>
      <c r="AC20" s="18">
        <f t="shared" si="13"/>
        <v>1800000</v>
      </c>
      <c r="AD20" s="17">
        <f t="shared" si="14"/>
        <v>3800000</v>
      </c>
      <c r="AE20" s="81"/>
      <c r="AF20" s="11"/>
      <c r="AG20" s="11"/>
      <c r="AH20" s="11"/>
      <c r="AI20" s="11"/>
    </row>
    <row r="21" spans="1:35">
      <c r="A21" s="81"/>
      <c r="B21" s="57">
        <v>44059</v>
      </c>
      <c r="C21" s="119">
        <v>7</v>
      </c>
      <c r="D21" s="17">
        <f t="shared" si="0"/>
        <v>1400000</v>
      </c>
      <c r="E21" s="129">
        <v>0</v>
      </c>
      <c r="F21" s="129">
        <f t="shared" si="1"/>
        <v>0</v>
      </c>
      <c r="G21" s="119">
        <v>1</v>
      </c>
      <c r="H21" s="40">
        <f t="shared" si="2"/>
        <v>300000</v>
      </c>
      <c r="I21" s="131">
        <v>0</v>
      </c>
      <c r="J21" s="131">
        <f t="shared" si="3"/>
        <v>0</v>
      </c>
      <c r="K21" s="119">
        <v>2</v>
      </c>
      <c r="L21" s="40">
        <f t="shared" si="4"/>
        <v>600000</v>
      </c>
      <c r="M21" s="131">
        <v>0</v>
      </c>
      <c r="N21" s="131">
        <f t="shared" si="5"/>
        <v>0</v>
      </c>
      <c r="O21" s="120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2</v>
      </c>
      <c r="T21" s="19">
        <f t="shared" si="8"/>
        <v>1200000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21">
        <v>1</v>
      </c>
      <c r="Z21" s="100">
        <f t="shared" si="11"/>
        <v>700000</v>
      </c>
      <c r="AA21" s="100">
        <v>0</v>
      </c>
      <c r="AB21" s="18">
        <f t="shared" si="12"/>
        <v>0</v>
      </c>
      <c r="AC21" s="18">
        <f t="shared" si="13"/>
        <v>2200000</v>
      </c>
      <c r="AD21" s="17">
        <f t="shared" si="14"/>
        <v>4500000</v>
      </c>
      <c r="AE21" s="81"/>
      <c r="AF21" s="11"/>
      <c r="AG21" s="11"/>
      <c r="AH21" s="11"/>
      <c r="AI21" s="11"/>
    </row>
    <row r="22" spans="1:35">
      <c r="A22" s="81"/>
      <c r="B22" s="57">
        <v>44060</v>
      </c>
      <c r="C22" s="119">
        <v>3</v>
      </c>
      <c r="D22" s="17">
        <f t="shared" si="0"/>
        <v>600000</v>
      </c>
      <c r="E22" s="129">
        <v>0</v>
      </c>
      <c r="F22" s="129">
        <f t="shared" si="1"/>
        <v>0</v>
      </c>
      <c r="G22" s="119">
        <v>2</v>
      </c>
      <c r="H22" s="40">
        <f t="shared" si="2"/>
        <v>600000</v>
      </c>
      <c r="I22" s="131">
        <v>0</v>
      </c>
      <c r="J22" s="131">
        <f t="shared" si="3"/>
        <v>0</v>
      </c>
      <c r="K22" s="119">
        <v>0</v>
      </c>
      <c r="L22" s="40">
        <f t="shared" si="4"/>
        <v>0</v>
      </c>
      <c r="M22" s="131">
        <v>0</v>
      </c>
      <c r="N22" s="131">
        <f t="shared" si="5"/>
        <v>0</v>
      </c>
      <c r="O22" s="120">
        <v>1</v>
      </c>
      <c r="P22" s="41">
        <f t="shared" si="6"/>
        <v>30000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21">
        <v>0</v>
      </c>
      <c r="Z22" s="121">
        <f t="shared" si="11"/>
        <v>0</v>
      </c>
      <c r="AA22" s="100">
        <v>0</v>
      </c>
      <c r="AB22" s="18">
        <f t="shared" si="12"/>
        <v>0</v>
      </c>
      <c r="AC22" s="18">
        <f t="shared" si="13"/>
        <v>30000</v>
      </c>
      <c r="AD22" s="17">
        <f t="shared" si="14"/>
        <v>1230000</v>
      </c>
      <c r="AE22" s="81"/>
      <c r="AF22" s="11"/>
      <c r="AG22" s="11"/>
      <c r="AH22" s="11"/>
      <c r="AI22" s="11"/>
    </row>
    <row r="23" spans="1:35">
      <c r="A23" s="81"/>
      <c r="B23" s="57">
        <v>44061</v>
      </c>
      <c r="C23" s="119">
        <v>1</v>
      </c>
      <c r="D23" s="17">
        <f t="shared" si="0"/>
        <v>200000</v>
      </c>
      <c r="E23" s="129">
        <v>0</v>
      </c>
      <c r="F23" s="129">
        <f t="shared" si="1"/>
        <v>0</v>
      </c>
      <c r="G23" s="119">
        <v>0</v>
      </c>
      <c r="H23" s="40">
        <f t="shared" si="2"/>
        <v>0</v>
      </c>
      <c r="I23" s="131">
        <v>0</v>
      </c>
      <c r="J23" s="131">
        <f t="shared" si="3"/>
        <v>0</v>
      </c>
      <c r="K23" s="119">
        <v>0</v>
      </c>
      <c r="L23" s="40">
        <f t="shared" si="4"/>
        <v>0</v>
      </c>
      <c r="M23" s="131">
        <v>0</v>
      </c>
      <c r="N23" s="131">
        <f t="shared" si="5"/>
        <v>0</v>
      </c>
      <c r="O23" s="120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21">
        <v>0</v>
      </c>
      <c r="Z23" s="121">
        <f t="shared" si="11"/>
        <v>0</v>
      </c>
      <c r="AA23" s="100">
        <v>0</v>
      </c>
      <c r="AB23" s="18">
        <f t="shared" si="12"/>
        <v>0</v>
      </c>
      <c r="AC23" s="18">
        <f t="shared" si="13"/>
        <v>0</v>
      </c>
      <c r="AD23" s="17">
        <f t="shared" si="14"/>
        <v>200000</v>
      </c>
      <c r="AE23" s="81"/>
      <c r="AF23" s="11"/>
      <c r="AG23" s="11"/>
      <c r="AH23" s="11"/>
      <c r="AI23" s="11"/>
    </row>
    <row r="24" spans="1:35">
      <c r="A24" s="81"/>
      <c r="B24" s="57">
        <v>44062</v>
      </c>
      <c r="C24" s="119">
        <v>5</v>
      </c>
      <c r="D24" s="17">
        <f t="shared" si="0"/>
        <v>1000000</v>
      </c>
      <c r="E24" s="129">
        <v>0</v>
      </c>
      <c r="F24" s="129">
        <f t="shared" si="1"/>
        <v>0</v>
      </c>
      <c r="G24" s="119">
        <v>1</v>
      </c>
      <c r="H24" s="40">
        <f t="shared" si="2"/>
        <v>300000</v>
      </c>
      <c r="I24" s="131">
        <v>0</v>
      </c>
      <c r="J24" s="131">
        <f t="shared" si="3"/>
        <v>0</v>
      </c>
      <c r="K24" s="119">
        <v>1</v>
      </c>
      <c r="L24" s="40">
        <f t="shared" si="4"/>
        <v>300000</v>
      </c>
      <c r="M24" s="131">
        <v>0</v>
      </c>
      <c r="N24" s="131">
        <f t="shared" si="5"/>
        <v>0</v>
      </c>
      <c r="O24" s="120">
        <v>0</v>
      </c>
      <c r="P24" s="41">
        <f t="shared" si="6"/>
        <v>0</v>
      </c>
      <c r="Q24" s="14">
        <v>2</v>
      </c>
      <c r="R24" s="16">
        <f t="shared" si="7"/>
        <v>600000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21">
        <v>0</v>
      </c>
      <c r="Z24" s="100">
        <f t="shared" si="11"/>
        <v>0</v>
      </c>
      <c r="AA24" s="100">
        <v>0</v>
      </c>
      <c r="AB24" s="18">
        <f t="shared" si="12"/>
        <v>0</v>
      </c>
      <c r="AC24" s="18">
        <f t="shared" si="13"/>
        <v>600000</v>
      </c>
      <c r="AD24" s="17">
        <f t="shared" si="14"/>
        <v>2200000</v>
      </c>
      <c r="AE24" s="81"/>
      <c r="AF24" s="11"/>
      <c r="AG24" s="11"/>
      <c r="AH24" s="11"/>
      <c r="AI24" s="11"/>
    </row>
    <row r="25" spans="1:35">
      <c r="A25" s="81"/>
      <c r="B25" s="57">
        <v>44063</v>
      </c>
      <c r="C25" s="119">
        <v>5</v>
      </c>
      <c r="D25" s="17">
        <f t="shared" si="0"/>
        <v>1000000</v>
      </c>
      <c r="E25" s="129">
        <v>0</v>
      </c>
      <c r="F25" s="129">
        <f t="shared" si="1"/>
        <v>0</v>
      </c>
      <c r="G25" s="119">
        <v>1</v>
      </c>
      <c r="H25" s="40">
        <f t="shared" si="2"/>
        <v>300000</v>
      </c>
      <c r="I25" s="131">
        <v>0</v>
      </c>
      <c r="J25" s="131">
        <f t="shared" si="3"/>
        <v>0</v>
      </c>
      <c r="K25" s="119">
        <v>1</v>
      </c>
      <c r="L25" s="40">
        <f t="shared" si="4"/>
        <v>300000</v>
      </c>
      <c r="M25" s="131">
        <v>0</v>
      </c>
      <c r="N25" s="131">
        <f t="shared" si="5"/>
        <v>0</v>
      </c>
      <c r="O25" s="120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21">
        <v>0</v>
      </c>
      <c r="Z25" s="100">
        <f t="shared" si="11"/>
        <v>0</v>
      </c>
      <c r="AA25" s="100">
        <v>0</v>
      </c>
      <c r="AB25" s="18">
        <f t="shared" si="12"/>
        <v>0</v>
      </c>
      <c r="AC25" s="18">
        <f t="shared" si="13"/>
        <v>0</v>
      </c>
      <c r="AD25" s="17">
        <f t="shared" si="14"/>
        <v>1600000</v>
      </c>
      <c r="AE25" s="81"/>
      <c r="AF25" s="11"/>
      <c r="AG25" s="11"/>
      <c r="AH25" s="11"/>
      <c r="AI25" s="11"/>
    </row>
    <row r="26" spans="1:35">
      <c r="A26" s="81"/>
      <c r="B26" s="57">
        <v>44064</v>
      </c>
      <c r="C26" s="119">
        <v>0</v>
      </c>
      <c r="D26" s="17">
        <f t="shared" si="0"/>
        <v>0</v>
      </c>
      <c r="E26" s="129">
        <v>0</v>
      </c>
      <c r="F26" s="129">
        <f t="shared" si="1"/>
        <v>0</v>
      </c>
      <c r="G26" s="119">
        <v>1</v>
      </c>
      <c r="H26" s="40">
        <f t="shared" si="2"/>
        <v>300000</v>
      </c>
      <c r="I26" s="131">
        <v>0</v>
      </c>
      <c r="J26" s="131">
        <f t="shared" si="3"/>
        <v>0</v>
      </c>
      <c r="K26" s="119">
        <v>1</v>
      </c>
      <c r="L26" s="40">
        <f t="shared" si="4"/>
        <v>300000</v>
      </c>
      <c r="M26" s="131">
        <v>0</v>
      </c>
      <c r="N26" s="131">
        <f t="shared" si="5"/>
        <v>0</v>
      </c>
      <c r="O26" s="120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21">
        <v>0</v>
      </c>
      <c r="Z26" s="100">
        <f t="shared" si="11"/>
        <v>0</v>
      </c>
      <c r="AA26" s="100">
        <v>0</v>
      </c>
      <c r="AB26" s="18">
        <f t="shared" si="12"/>
        <v>0</v>
      </c>
      <c r="AC26" s="18">
        <f t="shared" si="13"/>
        <v>600000</v>
      </c>
      <c r="AD26" s="17">
        <f t="shared" si="14"/>
        <v>1200000</v>
      </c>
      <c r="AE26" s="81"/>
      <c r="AF26" s="11"/>
      <c r="AG26" s="11"/>
      <c r="AH26" s="11"/>
      <c r="AI26" s="11"/>
    </row>
    <row r="27" spans="1:35">
      <c r="A27" s="81"/>
      <c r="B27" s="57">
        <v>44065</v>
      </c>
      <c r="C27" s="119">
        <v>1</v>
      </c>
      <c r="D27" s="17">
        <f t="shared" si="0"/>
        <v>200000</v>
      </c>
      <c r="E27" s="129">
        <v>0</v>
      </c>
      <c r="F27" s="129">
        <f t="shared" si="1"/>
        <v>0</v>
      </c>
      <c r="G27" s="119">
        <v>3</v>
      </c>
      <c r="H27" s="40">
        <f t="shared" si="2"/>
        <v>900000</v>
      </c>
      <c r="I27" s="131">
        <v>0</v>
      </c>
      <c r="J27" s="131">
        <f t="shared" si="3"/>
        <v>0</v>
      </c>
      <c r="K27" s="119">
        <v>1</v>
      </c>
      <c r="L27" s="40">
        <f t="shared" si="4"/>
        <v>300000</v>
      </c>
      <c r="M27" s="131">
        <v>0</v>
      </c>
      <c r="N27" s="131">
        <f t="shared" si="5"/>
        <v>0</v>
      </c>
      <c r="O27" s="120">
        <v>0</v>
      </c>
      <c r="P27" s="41">
        <f t="shared" si="6"/>
        <v>0</v>
      </c>
      <c r="Q27" s="14">
        <v>1</v>
      </c>
      <c r="R27" s="16">
        <f t="shared" si="7"/>
        <v>300000</v>
      </c>
      <c r="S27" s="14">
        <v>1</v>
      </c>
      <c r="T27" s="19">
        <f t="shared" si="8"/>
        <v>600000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21">
        <v>0</v>
      </c>
      <c r="Z27" s="100">
        <f t="shared" si="11"/>
        <v>0</v>
      </c>
      <c r="AA27" s="100">
        <v>0</v>
      </c>
      <c r="AB27" s="18">
        <f t="shared" si="12"/>
        <v>0</v>
      </c>
      <c r="AC27" s="18">
        <f t="shared" si="13"/>
        <v>900000</v>
      </c>
      <c r="AD27" s="17">
        <f t="shared" si="14"/>
        <v>2300000</v>
      </c>
      <c r="AE27" s="115"/>
      <c r="AF27" s="11"/>
      <c r="AG27" s="11"/>
      <c r="AH27" s="11"/>
      <c r="AI27" s="11"/>
    </row>
    <row r="28" spans="1:35">
      <c r="A28" s="81"/>
      <c r="B28" s="57">
        <v>44066</v>
      </c>
      <c r="C28" s="119">
        <v>4</v>
      </c>
      <c r="D28" s="17">
        <f t="shared" si="0"/>
        <v>800000</v>
      </c>
      <c r="E28" s="129">
        <v>0</v>
      </c>
      <c r="F28" s="129">
        <f t="shared" si="1"/>
        <v>0</v>
      </c>
      <c r="G28" s="119">
        <v>4</v>
      </c>
      <c r="H28" s="40">
        <f t="shared" si="2"/>
        <v>1200000</v>
      </c>
      <c r="I28" s="131">
        <v>0</v>
      </c>
      <c r="J28" s="131">
        <f t="shared" si="3"/>
        <v>0</v>
      </c>
      <c r="K28" s="119">
        <v>0</v>
      </c>
      <c r="L28" s="40">
        <f t="shared" si="4"/>
        <v>0</v>
      </c>
      <c r="M28" s="131">
        <v>0</v>
      </c>
      <c r="N28" s="131">
        <f t="shared" si="5"/>
        <v>0</v>
      </c>
      <c r="O28" s="120">
        <v>0</v>
      </c>
      <c r="P28" s="41">
        <f t="shared" si="6"/>
        <v>0</v>
      </c>
      <c r="Q28" s="14">
        <v>3</v>
      </c>
      <c r="R28" s="16">
        <f t="shared" si="7"/>
        <v>900000</v>
      </c>
      <c r="S28" s="14">
        <v>1</v>
      </c>
      <c r="T28" s="19">
        <f t="shared" si="8"/>
        <v>600000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21">
        <v>0</v>
      </c>
      <c r="Z28" s="100">
        <f t="shared" si="11"/>
        <v>0</v>
      </c>
      <c r="AA28" s="100">
        <v>0</v>
      </c>
      <c r="AB28" s="18">
        <f t="shared" si="12"/>
        <v>0</v>
      </c>
      <c r="AC28" s="18">
        <f t="shared" si="13"/>
        <v>1500000</v>
      </c>
      <c r="AD28" s="17">
        <f t="shared" si="14"/>
        <v>3500000</v>
      </c>
      <c r="AE28" s="81"/>
      <c r="AF28" s="11"/>
      <c r="AG28" s="11"/>
      <c r="AH28" s="11"/>
      <c r="AI28" s="11"/>
    </row>
    <row r="29" spans="1:35">
      <c r="A29" s="81"/>
      <c r="B29" s="57">
        <v>44067</v>
      </c>
      <c r="C29" s="119">
        <v>5</v>
      </c>
      <c r="D29" s="17">
        <f t="shared" si="0"/>
        <v>1000000</v>
      </c>
      <c r="E29" s="129">
        <v>0</v>
      </c>
      <c r="F29" s="129">
        <f t="shared" si="1"/>
        <v>0</v>
      </c>
      <c r="G29" s="119">
        <v>1</v>
      </c>
      <c r="H29" s="40">
        <f t="shared" si="2"/>
        <v>300000</v>
      </c>
      <c r="I29" s="131">
        <v>0</v>
      </c>
      <c r="J29" s="131">
        <f t="shared" si="3"/>
        <v>0</v>
      </c>
      <c r="K29" s="119">
        <v>2</v>
      </c>
      <c r="L29" s="40">
        <f t="shared" si="4"/>
        <v>600000</v>
      </c>
      <c r="M29" s="131">
        <v>0</v>
      </c>
      <c r="N29" s="131">
        <f t="shared" si="5"/>
        <v>0</v>
      </c>
      <c r="O29" s="120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21">
        <v>0</v>
      </c>
      <c r="Z29" s="100">
        <f t="shared" si="11"/>
        <v>0</v>
      </c>
      <c r="AA29" s="100">
        <v>0</v>
      </c>
      <c r="AB29" s="18">
        <f t="shared" si="12"/>
        <v>0</v>
      </c>
      <c r="AC29" s="18">
        <f t="shared" si="13"/>
        <v>0</v>
      </c>
      <c r="AD29" s="17">
        <f t="shared" si="14"/>
        <v>1900000</v>
      </c>
      <c r="AE29" s="81"/>
      <c r="AF29" s="11"/>
      <c r="AG29" s="11"/>
      <c r="AH29" s="11"/>
      <c r="AI29" s="11"/>
    </row>
    <row r="30" spans="1:35">
      <c r="A30" s="81"/>
      <c r="B30" s="57">
        <v>44068</v>
      </c>
      <c r="C30" s="119">
        <v>4</v>
      </c>
      <c r="D30" s="17">
        <f t="shared" si="0"/>
        <v>800000</v>
      </c>
      <c r="E30" s="129">
        <v>0</v>
      </c>
      <c r="F30" s="129">
        <f t="shared" si="1"/>
        <v>0</v>
      </c>
      <c r="G30" s="119">
        <v>3</v>
      </c>
      <c r="H30" s="40">
        <f t="shared" si="2"/>
        <v>900000</v>
      </c>
      <c r="I30" s="131">
        <v>0</v>
      </c>
      <c r="J30" s="131">
        <f t="shared" si="3"/>
        <v>0</v>
      </c>
      <c r="K30" s="119">
        <v>1</v>
      </c>
      <c r="L30" s="40">
        <f t="shared" si="4"/>
        <v>300000</v>
      </c>
      <c r="M30" s="131">
        <v>0</v>
      </c>
      <c r="N30" s="131">
        <f t="shared" si="5"/>
        <v>0</v>
      </c>
      <c r="O30" s="120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1</v>
      </c>
      <c r="T30" s="19">
        <f t="shared" si="8"/>
        <v>600000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21">
        <v>0</v>
      </c>
      <c r="Z30" s="100">
        <f t="shared" si="11"/>
        <v>0</v>
      </c>
      <c r="AA30" s="100">
        <v>0</v>
      </c>
      <c r="AB30" s="18">
        <f t="shared" si="12"/>
        <v>0</v>
      </c>
      <c r="AC30" s="18">
        <f t="shared" si="13"/>
        <v>600000</v>
      </c>
      <c r="AD30" s="17">
        <f t="shared" si="14"/>
        <v>2600000</v>
      </c>
      <c r="AE30" s="81"/>
      <c r="AF30" s="11"/>
      <c r="AG30" s="11"/>
      <c r="AH30" s="11"/>
      <c r="AI30" s="11"/>
    </row>
    <row r="31" spans="1:35">
      <c r="A31" s="81"/>
      <c r="B31" s="57">
        <v>44069</v>
      </c>
      <c r="C31" s="119">
        <v>3</v>
      </c>
      <c r="D31" s="17">
        <f t="shared" si="0"/>
        <v>600000</v>
      </c>
      <c r="E31" s="129">
        <v>0</v>
      </c>
      <c r="F31" s="129">
        <f t="shared" si="1"/>
        <v>0</v>
      </c>
      <c r="G31" s="119">
        <v>0</v>
      </c>
      <c r="H31" s="40">
        <f t="shared" si="2"/>
        <v>0</v>
      </c>
      <c r="I31" s="131">
        <v>0</v>
      </c>
      <c r="J31" s="131">
        <f t="shared" si="3"/>
        <v>0</v>
      </c>
      <c r="K31" s="119">
        <v>2</v>
      </c>
      <c r="L31" s="40">
        <f t="shared" si="4"/>
        <v>600000</v>
      </c>
      <c r="M31" s="131">
        <v>0</v>
      </c>
      <c r="N31" s="131">
        <f t="shared" si="5"/>
        <v>0</v>
      </c>
      <c r="O31" s="120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00">
        <v>0</v>
      </c>
      <c r="Z31" s="100">
        <f t="shared" si="11"/>
        <v>0</v>
      </c>
      <c r="AA31" s="100">
        <v>0</v>
      </c>
      <c r="AB31" s="18">
        <f t="shared" si="12"/>
        <v>0</v>
      </c>
      <c r="AC31" s="18">
        <f t="shared" si="13"/>
        <v>0</v>
      </c>
      <c r="AD31" s="17">
        <f t="shared" si="14"/>
        <v>1200000</v>
      </c>
      <c r="AE31" s="81"/>
      <c r="AF31" s="11"/>
      <c r="AG31" s="11"/>
      <c r="AH31" s="11"/>
      <c r="AI31" s="11"/>
    </row>
    <row r="32" spans="1:35">
      <c r="A32" s="81"/>
      <c r="B32" s="57">
        <v>44070</v>
      </c>
      <c r="C32" s="119">
        <v>2</v>
      </c>
      <c r="D32" s="17">
        <f t="shared" si="0"/>
        <v>400000</v>
      </c>
      <c r="E32" s="129">
        <v>0</v>
      </c>
      <c r="F32" s="129">
        <f t="shared" si="1"/>
        <v>0</v>
      </c>
      <c r="G32" s="119">
        <v>2</v>
      </c>
      <c r="H32" s="40">
        <f t="shared" si="2"/>
        <v>600000</v>
      </c>
      <c r="I32" s="131">
        <v>0</v>
      </c>
      <c r="J32" s="131">
        <f t="shared" si="3"/>
        <v>0</v>
      </c>
      <c r="K32" s="119">
        <v>1</v>
      </c>
      <c r="L32" s="40">
        <f t="shared" si="4"/>
        <v>300000</v>
      </c>
      <c r="M32" s="131">
        <v>0</v>
      </c>
      <c r="N32" s="131">
        <f t="shared" si="5"/>
        <v>0</v>
      </c>
      <c r="O32" s="120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2</v>
      </c>
      <c r="T32" s="19">
        <f t="shared" si="8"/>
        <v>1200000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00">
        <v>0</v>
      </c>
      <c r="Z32" s="100">
        <f t="shared" si="11"/>
        <v>0</v>
      </c>
      <c r="AA32" s="100">
        <v>0</v>
      </c>
      <c r="AB32" s="18">
        <f t="shared" si="12"/>
        <v>0</v>
      </c>
      <c r="AC32" s="18">
        <f t="shared" si="13"/>
        <v>1200000</v>
      </c>
      <c r="AD32" s="17">
        <f t="shared" si="14"/>
        <v>2500000</v>
      </c>
      <c r="AE32" s="81"/>
      <c r="AF32" s="11"/>
      <c r="AG32" s="11"/>
      <c r="AH32" s="11"/>
      <c r="AI32" s="11"/>
    </row>
    <row r="33" spans="1:35">
      <c r="A33" s="81"/>
      <c r="B33" s="57">
        <v>44071</v>
      </c>
      <c r="C33" s="119">
        <v>6</v>
      </c>
      <c r="D33" s="17">
        <f t="shared" si="0"/>
        <v>1200000</v>
      </c>
      <c r="E33" s="129">
        <v>0</v>
      </c>
      <c r="F33" s="129">
        <f t="shared" si="1"/>
        <v>0</v>
      </c>
      <c r="G33" s="119">
        <v>2</v>
      </c>
      <c r="H33" s="40">
        <f t="shared" si="2"/>
        <v>600000</v>
      </c>
      <c r="I33" s="131">
        <v>0</v>
      </c>
      <c r="J33" s="131">
        <f t="shared" si="3"/>
        <v>0</v>
      </c>
      <c r="K33" s="119">
        <v>0</v>
      </c>
      <c r="L33" s="40">
        <f t="shared" si="4"/>
        <v>0</v>
      </c>
      <c r="M33" s="131">
        <v>0</v>
      </c>
      <c r="N33" s="131">
        <f t="shared" si="5"/>
        <v>0</v>
      </c>
      <c r="O33" s="120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00">
        <v>0</v>
      </c>
      <c r="Z33" s="100">
        <f t="shared" si="11"/>
        <v>0</v>
      </c>
      <c r="AA33" s="100">
        <v>0</v>
      </c>
      <c r="AB33" s="18">
        <f t="shared" si="12"/>
        <v>0</v>
      </c>
      <c r="AC33" s="18">
        <f t="shared" si="13"/>
        <v>0</v>
      </c>
      <c r="AD33" s="17">
        <f t="shared" si="14"/>
        <v>1800000</v>
      </c>
      <c r="AE33" s="81"/>
      <c r="AF33" s="11"/>
      <c r="AG33" s="11"/>
      <c r="AH33" s="11"/>
      <c r="AI33" s="11"/>
    </row>
    <row r="34" spans="1:35">
      <c r="A34" s="83"/>
      <c r="B34" s="57">
        <v>44072</v>
      </c>
      <c r="C34" s="119">
        <v>1</v>
      </c>
      <c r="D34" s="17">
        <f t="shared" si="0"/>
        <v>200000</v>
      </c>
      <c r="E34" s="129">
        <v>0</v>
      </c>
      <c r="F34" s="129">
        <f t="shared" si="1"/>
        <v>0</v>
      </c>
      <c r="G34" s="119">
        <v>3</v>
      </c>
      <c r="H34" s="40">
        <f t="shared" si="2"/>
        <v>900000</v>
      </c>
      <c r="I34" s="131">
        <v>0</v>
      </c>
      <c r="J34" s="131">
        <f t="shared" si="3"/>
        <v>0</v>
      </c>
      <c r="K34" s="119">
        <v>3</v>
      </c>
      <c r="L34" s="40">
        <f t="shared" si="4"/>
        <v>900000</v>
      </c>
      <c r="M34" s="131">
        <v>0</v>
      </c>
      <c r="N34" s="131">
        <f t="shared" si="5"/>
        <v>0</v>
      </c>
      <c r="O34" s="120">
        <v>1</v>
      </c>
      <c r="P34" s="41">
        <f t="shared" si="6"/>
        <v>30000</v>
      </c>
      <c r="Q34" s="14">
        <v>3</v>
      </c>
      <c r="R34" s="16">
        <f t="shared" si="7"/>
        <v>900000</v>
      </c>
      <c r="S34" s="14">
        <v>1</v>
      </c>
      <c r="T34" s="19">
        <f t="shared" si="8"/>
        <v>600000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00">
        <v>0</v>
      </c>
      <c r="Z34" s="100">
        <f t="shared" si="11"/>
        <v>0</v>
      </c>
      <c r="AA34" s="100">
        <v>0</v>
      </c>
      <c r="AB34" s="18">
        <f t="shared" si="12"/>
        <v>0</v>
      </c>
      <c r="AC34" s="18">
        <f t="shared" si="13"/>
        <v>1530000</v>
      </c>
      <c r="AD34" s="17">
        <f t="shared" si="14"/>
        <v>3530000</v>
      </c>
      <c r="AE34" s="83"/>
      <c r="AF34" s="11"/>
      <c r="AG34" s="11"/>
      <c r="AH34" s="11"/>
      <c r="AI34" s="11"/>
    </row>
    <row r="35" spans="1:35">
      <c r="A35" s="83"/>
      <c r="B35" s="57">
        <v>44073</v>
      </c>
      <c r="C35" s="119">
        <v>7</v>
      </c>
      <c r="D35" s="17">
        <f t="shared" si="0"/>
        <v>1400000</v>
      </c>
      <c r="E35" s="129">
        <v>0</v>
      </c>
      <c r="F35" s="129">
        <f t="shared" si="1"/>
        <v>0</v>
      </c>
      <c r="G35" s="119">
        <v>10</v>
      </c>
      <c r="H35" s="40">
        <f t="shared" si="2"/>
        <v>3000000</v>
      </c>
      <c r="I35" s="131">
        <v>0</v>
      </c>
      <c r="J35" s="131">
        <f t="shared" si="3"/>
        <v>0</v>
      </c>
      <c r="K35" s="119">
        <v>1</v>
      </c>
      <c r="L35" s="40">
        <f t="shared" si="4"/>
        <v>300000</v>
      </c>
      <c r="M35" s="131">
        <v>0</v>
      </c>
      <c r="N35" s="131">
        <f t="shared" si="5"/>
        <v>0</v>
      </c>
      <c r="O35" s="120">
        <v>0</v>
      </c>
      <c r="P35" s="41">
        <f t="shared" si="6"/>
        <v>0</v>
      </c>
      <c r="Q35" s="14">
        <v>6</v>
      </c>
      <c r="R35" s="16">
        <f t="shared" si="7"/>
        <v>1800000</v>
      </c>
      <c r="S35" s="14">
        <v>1</v>
      </c>
      <c r="T35" s="19">
        <f t="shared" si="8"/>
        <v>600000</v>
      </c>
      <c r="U35" s="14">
        <v>0</v>
      </c>
      <c r="V35" s="14">
        <f t="shared" si="9"/>
        <v>0</v>
      </c>
      <c r="W35" s="13">
        <v>1</v>
      </c>
      <c r="X35" s="12">
        <v>40000</v>
      </c>
      <c r="Y35" s="100">
        <v>0</v>
      </c>
      <c r="Z35" s="100">
        <f t="shared" si="11"/>
        <v>0</v>
      </c>
      <c r="AA35" s="100">
        <v>0</v>
      </c>
      <c r="AB35" s="18">
        <f t="shared" si="12"/>
        <v>0</v>
      </c>
      <c r="AC35" s="18">
        <f t="shared" si="13"/>
        <v>2440000</v>
      </c>
      <c r="AD35" s="17">
        <f t="shared" si="14"/>
        <v>7140000</v>
      </c>
      <c r="AE35" s="83"/>
      <c r="AF35" s="11"/>
      <c r="AG35" s="11"/>
      <c r="AH35" s="11"/>
      <c r="AI35" s="11"/>
    </row>
    <row r="36" spans="1:35">
      <c r="A36" s="98"/>
      <c r="B36" s="57">
        <v>44074</v>
      </c>
      <c r="C36" s="119">
        <v>8</v>
      </c>
      <c r="D36" s="17">
        <f t="shared" si="0"/>
        <v>1600000</v>
      </c>
      <c r="E36" s="129">
        <v>0</v>
      </c>
      <c r="F36" s="129">
        <f t="shared" si="1"/>
        <v>0</v>
      </c>
      <c r="G36" s="119">
        <v>1</v>
      </c>
      <c r="H36" s="40">
        <f t="shared" si="2"/>
        <v>300000</v>
      </c>
      <c r="I36" s="131">
        <v>0</v>
      </c>
      <c r="J36" s="131">
        <f t="shared" si="3"/>
        <v>0</v>
      </c>
      <c r="K36" s="119">
        <v>1</v>
      </c>
      <c r="L36" s="40">
        <f t="shared" si="4"/>
        <v>300000</v>
      </c>
      <c r="M36" s="131">
        <v>0</v>
      </c>
      <c r="N36" s="131">
        <f t="shared" si="5"/>
        <v>0</v>
      </c>
      <c r="O36" s="99">
        <v>0</v>
      </c>
      <c r="P36" s="41">
        <f t="shared" si="6"/>
        <v>0</v>
      </c>
      <c r="Q36" s="14">
        <v>0</v>
      </c>
      <c r="R36" s="16">
        <f t="shared" si="7"/>
        <v>0</v>
      </c>
      <c r="S36" s="14">
        <v>1</v>
      </c>
      <c r="T36" s="19">
        <f t="shared" si="8"/>
        <v>600000</v>
      </c>
      <c r="U36" s="14">
        <v>0</v>
      </c>
      <c r="V36" s="14">
        <f t="shared" si="9"/>
        <v>0</v>
      </c>
      <c r="W36" s="13">
        <v>0</v>
      </c>
      <c r="X36" s="12">
        <f t="shared" si="10"/>
        <v>0</v>
      </c>
      <c r="Y36" s="100">
        <v>0</v>
      </c>
      <c r="Z36" s="100">
        <f t="shared" si="11"/>
        <v>0</v>
      </c>
      <c r="AA36" s="100">
        <v>0</v>
      </c>
      <c r="AB36" s="18">
        <f t="shared" si="12"/>
        <v>0</v>
      </c>
      <c r="AC36" s="18">
        <f t="shared" si="13"/>
        <v>600000</v>
      </c>
      <c r="AD36" s="17">
        <f t="shared" si="14"/>
        <v>2800000</v>
      </c>
      <c r="AE36" s="98"/>
      <c r="AF36" s="11"/>
      <c r="AG36" s="11"/>
      <c r="AH36" s="11"/>
      <c r="AI36" s="11"/>
    </row>
    <row r="37" spans="1:35">
      <c r="A37" s="4"/>
      <c r="B37" s="57" t="s">
        <v>8</v>
      </c>
      <c r="C37" s="7">
        <f>SUM(C6:C36)</f>
        <v>128</v>
      </c>
      <c r="D37" s="39">
        <f>SUM(D7:D36)</f>
        <v>24800000</v>
      </c>
      <c r="E37" s="130">
        <f>SUM(E7:E36)</f>
        <v>0</v>
      </c>
      <c r="F37" s="130">
        <f t="shared" ref="F37:Y37" si="15">SUM(F7:F36)</f>
        <v>0</v>
      </c>
      <c r="G37" s="39">
        <f t="shared" si="15"/>
        <v>58</v>
      </c>
      <c r="H37" s="39">
        <f t="shared" si="15"/>
        <v>17400000</v>
      </c>
      <c r="I37" s="130">
        <f t="shared" si="15"/>
        <v>0</v>
      </c>
      <c r="J37" s="130">
        <f t="shared" si="15"/>
        <v>0</v>
      </c>
      <c r="K37" s="39">
        <f t="shared" ref="K37:N37" si="16">SUM(K7:K36)</f>
        <v>23</v>
      </c>
      <c r="L37" s="39">
        <f t="shared" si="16"/>
        <v>6900000</v>
      </c>
      <c r="M37" s="130">
        <f t="shared" si="16"/>
        <v>0</v>
      </c>
      <c r="N37" s="130">
        <f t="shared" si="16"/>
        <v>0</v>
      </c>
      <c r="O37" s="39">
        <f t="shared" si="15"/>
        <v>3</v>
      </c>
      <c r="P37" s="39">
        <f t="shared" si="15"/>
        <v>90000</v>
      </c>
      <c r="Q37" s="39">
        <f t="shared" si="15"/>
        <v>24</v>
      </c>
      <c r="R37" s="39">
        <f t="shared" si="15"/>
        <v>7200000</v>
      </c>
      <c r="S37" s="39">
        <f t="shared" si="15"/>
        <v>20</v>
      </c>
      <c r="T37" s="39">
        <f t="shared" si="15"/>
        <v>12000000</v>
      </c>
      <c r="U37" s="39">
        <f t="shared" si="15"/>
        <v>1</v>
      </c>
      <c r="V37" s="39">
        <f t="shared" si="15"/>
        <v>30000</v>
      </c>
      <c r="W37" s="39">
        <f t="shared" si="15"/>
        <v>1</v>
      </c>
      <c r="X37" s="39">
        <f t="shared" si="15"/>
        <v>40000</v>
      </c>
      <c r="Y37" s="39">
        <f t="shared" si="15"/>
        <v>2</v>
      </c>
      <c r="Z37" s="39">
        <f>SUM(Z7:Z36)</f>
        <v>1400000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20760000</v>
      </c>
      <c r="AD37" s="39">
        <f>SUM(AD7:AD36)</f>
        <v>69860000</v>
      </c>
      <c r="AE37" s="64"/>
    </row>
    <row r="38" spans="1:35">
      <c r="A38" s="53"/>
      <c r="B38" s="59" t="s">
        <v>24</v>
      </c>
      <c r="C38" s="161">
        <v>80</v>
      </c>
      <c r="D38" s="161"/>
      <c r="E38" s="90"/>
      <c r="F38" s="9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</row>
    <row r="39" spans="1:35" s="11" customFormat="1">
      <c r="B39" s="58" t="s">
        <v>50</v>
      </c>
      <c r="C39" s="152">
        <v>179</v>
      </c>
      <c r="D39" s="152"/>
      <c r="E39" s="91"/>
      <c r="F39" s="9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H39" s="11" t="s">
        <v>9</v>
      </c>
    </row>
    <row r="40" spans="1:35">
      <c r="H40" s="2"/>
      <c r="I40" s="2"/>
      <c r="J40" s="52"/>
      <c r="L40" s="2"/>
      <c r="M40" s="2"/>
      <c r="N40" s="52"/>
    </row>
    <row r="42" spans="1:35">
      <c r="AE42" s="1"/>
    </row>
  </sheetData>
  <autoFilter ref="AE4:AE39" xr:uid="{00000000-0009-0000-0000-000000000000}"/>
  <mergeCells count="23">
    <mergeCell ref="K4:L4"/>
    <mergeCell ref="M4:N4"/>
    <mergeCell ref="E4:F4"/>
    <mergeCell ref="A4:A5"/>
    <mergeCell ref="B4:B5"/>
    <mergeCell ref="C4:D4"/>
    <mergeCell ref="G4:H4"/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  <mergeCell ref="C38:D38"/>
    <mergeCell ref="AA4:AB4"/>
  </mergeCells>
  <printOptions horizontalCentered="1"/>
  <pageMargins left="0.25" right="0.25" top="0.75" bottom="0.75" header="0.3" footer="0.3"/>
  <pageSetup paperSize="9" scale="53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D35" sqref="D35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67" t="s">
        <v>83</v>
      </c>
      <c r="B1" s="167"/>
      <c r="C1" s="167"/>
      <c r="D1" s="167"/>
      <c r="E1" s="167"/>
      <c r="F1" s="167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44044</v>
      </c>
      <c r="C4" s="107">
        <v>1453398</v>
      </c>
      <c r="D4" s="107">
        <v>2365000</v>
      </c>
      <c r="E4" s="104">
        <f>SUM(D4,-C4)</f>
        <v>911602</v>
      </c>
      <c r="F4" s="106"/>
    </row>
    <row r="5" spans="1:6">
      <c r="A5" s="34">
        <v>2</v>
      </c>
      <c r="B5" s="21">
        <v>44045</v>
      </c>
      <c r="C5" s="107">
        <v>2006181</v>
      </c>
      <c r="D5" s="107">
        <v>3120000</v>
      </c>
      <c r="E5" s="104">
        <f t="shared" ref="E5:E34" si="0">SUM(D5,-C5)</f>
        <v>1113819</v>
      </c>
      <c r="F5" s="106"/>
    </row>
    <row r="6" spans="1:6">
      <c r="A6" s="34">
        <v>3</v>
      </c>
      <c r="B6" s="21">
        <v>44046</v>
      </c>
      <c r="C6" s="107">
        <v>1734537</v>
      </c>
      <c r="D6" s="107">
        <v>2610000</v>
      </c>
      <c r="E6" s="104">
        <f t="shared" si="0"/>
        <v>875463</v>
      </c>
      <c r="F6" s="106"/>
    </row>
    <row r="7" spans="1:6">
      <c r="A7" s="34">
        <v>4</v>
      </c>
      <c r="B7" s="21">
        <v>44047</v>
      </c>
      <c r="C7" s="104">
        <v>966524</v>
      </c>
      <c r="D7" s="104">
        <v>1849000</v>
      </c>
      <c r="E7" s="104">
        <f t="shared" si="0"/>
        <v>882476</v>
      </c>
      <c r="F7" s="106"/>
    </row>
    <row r="8" spans="1:6">
      <c r="A8" s="34">
        <v>5</v>
      </c>
      <c r="B8" s="21">
        <v>44048</v>
      </c>
      <c r="C8" s="104">
        <v>612091</v>
      </c>
      <c r="D8" s="104">
        <v>975000</v>
      </c>
      <c r="E8" s="104">
        <f t="shared" si="0"/>
        <v>362909</v>
      </c>
      <c r="F8" s="61"/>
    </row>
    <row r="9" spans="1:6">
      <c r="A9" s="34">
        <v>7</v>
      </c>
      <c r="B9" s="21">
        <v>44049</v>
      </c>
      <c r="C9" s="104">
        <v>2180782</v>
      </c>
      <c r="D9" s="104">
        <v>3435000</v>
      </c>
      <c r="E9" s="104">
        <f t="shared" si="0"/>
        <v>1254218</v>
      </c>
      <c r="F9" s="61"/>
    </row>
    <row r="10" spans="1:6">
      <c r="A10" s="34">
        <v>7</v>
      </c>
      <c r="B10" s="21">
        <v>44050</v>
      </c>
      <c r="C10" s="104">
        <v>552234</v>
      </c>
      <c r="D10" s="104">
        <v>745000</v>
      </c>
      <c r="E10" s="104">
        <f t="shared" si="0"/>
        <v>192766</v>
      </c>
      <c r="F10" s="61"/>
    </row>
    <row r="11" spans="1:6">
      <c r="A11" s="34">
        <v>8</v>
      </c>
      <c r="B11" s="21">
        <v>44051</v>
      </c>
      <c r="C11" s="104">
        <v>789153</v>
      </c>
      <c r="D11" s="104">
        <v>1120000</v>
      </c>
      <c r="E11" s="104">
        <f t="shared" si="0"/>
        <v>330847</v>
      </c>
      <c r="F11" s="61"/>
    </row>
    <row r="12" spans="1:6">
      <c r="A12" s="34">
        <v>9</v>
      </c>
      <c r="B12" s="21">
        <v>44052</v>
      </c>
      <c r="C12" s="104">
        <v>2398171</v>
      </c>
      <c r="D12" s="104">
        <v>3670000</v>
      </c>
      <c r="E12" s="104">
        <f t="shared" si="0"/>
        <v>1271829</v>
      </c>
      <c r="F12" s="61"/>
    </row>
    <row r="13" spans="1:6">
      <c r="A13" s="34">
        <v>10</v>
      </c>
      <c r="B13" s="21">
        <v>44053</v>
      </c>
      <c r="C13" s="104">
        <v>1545392</v>
      </c>
      <c r="D13" s="104">
        <v>2305000</v>
      </c>
      <c r="E13" s="104">
        <f t="shared" si="0"/>
        <v>759608</v>
      </c>
      <c r="F13" s="61"/>
    </row>
    <row r="14" spans="1:6">
      <c r="A14" s="34">
        <v>11</v>
      </c>
      <c r="B14" s="21">
        <v>44054</v>
      </c>
      <c r="C14" s="104">
        <v>1018647</v>
      </c>
      <c r="D14" s="104">
        <v>1500000</v>
      </c>
      <c r="E14" s="104">
        <f t="shared" si="0"/>
        <v>481353</v>
      </c>
      <c r="F14" s="61"/>
    </row>
    <row r="15" spans="1:6">
      <c r="A15" s="34">
        <v>12</v>
      </c>
      <c r="B15" s="21">
        <v>44055</v>
      </c>
      <c r="C15" s="104">
        <v>1786042</v>
      </c>
      <c r="D15" s="104">
        <v>2785000</v>
      </c>
      <c r="E15" s="104">
        <f t="shared" si="0"/>
        <v>998958</v>
      </c>
      <c r="F15" s="61"/>
    </row>
    <row r="16" spans="1:6">
      <c r="A16" s="34">
        <v>13</v>
      </c>
      <c r="B16" s="21">
        <v>44056</v>
      </c>
      <c r="C16" s="104">
        <v>2663893</v>
      </c>
      <c r="D16" s="104">
        <v>4085000</v>
      </c>
      <c r="E16" s="104">
        <f t="shared" si="0"/>
        <v>1421107</v>
      </c>
      <c r="F16" s="61"/>
    </row>
    <row r="17" spans="1:6">
      <c r="A17" s="34">
        <v>14</v>
      </c>
      <c r="B17" s="21">
        <v>44057</v>
      </c>
      <c r="C17" s="104">
        <v>1638483</v>
      </c>
      <c r="D17" s="104">
        <v>3015000</v>
      </c>
      <c r="E17" s="104">
        <f t="shared" si="0"/>
        <v>1376517</v>
      </c>
      <c r="F17" s="61"/>
    </row>
    <row r="18" spans="1:6">
      <c r="A18" s="34">
        <v>15</v>
      </c>
      <c r="B18" s="21">
        <v>44058</v>
      </c>
      <c r="C18" s="104">
        <v>1695949</v>
      </c>
      <c r="D18" s="104">
        <v>3845000</v>
      </c>
      <c r="E18" s="104">
        <f t="shared" si="0"/>
        <v>2149051</v>
      </c>
      <c r="F18" s="61"/>
    </row>
    <row r="19" spans="1:6">
      <c r="A19" s="34">
        <v>17</v>
      </c>
      <c r="B19" s="21">
        <v>44059</v>
      </c>
      <c r="C19" s="104">
        <v>2303202</v>
      </c>
      <c r="D19" s="104">
        <v>4074000</v>
      </c>
      <c r="E19" s="104">
        <f t="shared" si="0"/>
        <v>1770798</v>
      </c>
      <c r="F19" s="61"/>
    </row>
    <row r="20" spans="1:6">
      <c r="A20" s="34">
        <v>17</v>
      </c>
      <c r="B20" s="21">
        <v>44060</v>
      </c>
      <c r="C20" s="104">
        <v>821729</v>
      </c>
      <c r="D20" s="104">
        <v>2220000</v>
      </c>
      <c r="E20" s="104">
        <f t="shared" si="0"/>
        <v>1398271</v>
      </c>
      <c r="F20" s="61"/>
    </row>
    <row r="21" spans="1:6">
      <c r="A21" s="34">
        <v>18</v>
      </c>
      <c r="B21" s="21">
        <v>44061</v>
      </c>
      <c r="C21" s="104">
        <v>388915</v>
      </c>
      <c r="D21" s="104">
        <v>465000</v>
      </c>
      <c r="E21" s="104">
        <f t="shared" si="0"/>
        <v>76085</v>
      </c>
      <c r="F21" s="61"/>
    </row>
    <row r="22" spans="1:6">
      <c r="A22" s="34">
        <v>19</v>
      </c>
      <c r="B22" s="21">
        <v>44062</v>
      </c>
      <c r="C22" s="104">
        <v>1925399</v>
      </c>
      <c r="D22" s="104">
        <v>3597000</v>
      </c>
      <c r="E22" s="104">
        <f t="shared" si="0"/>
        <v>1671601</v>
      </c>
      <c r="F22" s="61"/>
    </row>
    <row r="23" spans="1:6">
      <c r="A23" s="34">
        <v>20</v>
      </c>
      <c r="B23" s="21">
        <v>44063</v>
      </c>
      <c r="C23" s="104">
        <v>654558</v>
      </c>
      <c r="D23" s="104">
        <v>1114000</v>
      </c>
      <c r="E23" s="104">
        <f t="shared" si="0"/>
        <v>459442</v>
      </c>
      <c r="F23" s="61"/>
    </row>
    <row r="24" spans="1:6">
      <c r="A24" s="34">
        <v>21</v>
      </c>
      <c r="B24" s="21">
        <v>44064</v>
      </c>
      <c r="C24" s="104">
        <v>268800</v>
      </c>
      <c r="D24" s="104">
        <v>380000</v>
      </c>
      <c r="E24" s="104">
        <f t="shared" si="0"/>
        <v>111200</v>
      </c>
      <c r="F24" s="61"/>
    </row>
    <row r="25" spans="1:6">
      <c r="A25" s="34">
        <v>22</v>
      </c>
      <c r="B25" s="21">
        <v>44065</v>
      </c>
      <c r="C25" s="104">
        <v>1744555</v>
      </c>
      <c r="D25" s="104">
        <v>940000</v>
      </c>
      <c r="E25" s="104">
        <f t="shared" si="0"/>
        <v>-804555</v>
      </c>
      <c r="F25" s="61"/>
    </row>
    <row r="26" spans="1:6">
      <c r="A26" s="34">
        <v>23</v>
      </c>
      <c r="B26" s="21">
        <v>44066</v>
      </c>
      <c r="C26" s="104">
        <v>1551863</v>
      </c>
      <c r="D26" s="104">
        <v>2160000</v>
      </c>
      <c r="E26" s="104">
        <f t="shared" si="0"/>
        <v>608137</v>
      </c>
      <c r="F26" s="105"/>
    </row>
    <row r="27" spans="1:6">
      <c r="A27" s="34">
        <v>24</v>
      </c>
      <c r="B27" s="21">
        <v>44067</v>
      </c>
      <c r="C27" s="104">
        <v>1524979</v>
      </c>
      <c r="D27" s="104">
        <v>2515000</v>
      </c>
      <c r="E27" s="104">
        <f t="shared" si="0"/>
        <v>990021</v>
      </c>
      <c r="F27" s="105"/>
    </row>
    <row r="28" spans="1:6">
      <c r="A28" s="34">
        <v>25</v>
      </c>
      <c r="B28" s="21">
        <v>44068</v>
      </c>
      <c r="C28" s="104">
        <v>1343806</v>
      </c>
      <c r="D28" s="104">
        <v>2104000</v>
      </c>
      <c r="E28" s="104">
        <f t="shared" si="0"/>
        <v>760194</v>
      </c>
      <c r="F28" s="105"/>
    </row>
    <row r="29" spans="1:6">
      <c r="A29" s="34">
        <v>27</v>
      </c>
      <c r="B29" s="21">
        <v>44069</v>
      </c>
      <c r="C29" s="104">
        <v>947764</v>
      </c>
      <c r="D29" s="104">
        <v>1935000</v>
      </c>
      <c r="E29" s="104">
        <f t="shared" si="0"/>
        <v>987236</v>
      </c>
      <c r="F29" s="22"/>
    </row>
    <row r="30" spans="1:6">
      <c r="A30" s="34">
        <v>27</v>
      </c>
      <c r="B30" s="21">
        <v>44070</v>
      </c>
      <c r="C30" s="104">
        <v>404524</v>
      </c>
      <c r="D30" s="104">
        <v>865000</v>
      </c>
      <c r="E30" s="104">
        <f t="shared" si="0"/>
        <v>460476</v>
      </c>
      <c r="F30" s="22"/>
    </row>
    <row r="31" spans="1:6">
      <c r="A31" s="34">
        <v>28</v>
      </c>
      <c r="B31" s="21">
        <v>44071</v>
      </c>
      <c r="C31" s="104">
        <v>1176061</v>
      </c>
      <c r="D31" s="104">
        <v>1790000</v>
      </c>
      <c r="E31" s="104">
        <f t="shared" si="0"/>
        <v>613939</v>
      </c>
      <c r="F31" s="22"/>
    </row>
    <row r="32" spans="1:6" s="84" customFormat="1">
      <c r="A32" s="34">
        <v>29</v>
      </c>
      <c r="B32" s="21">
        <v>44072</v>
      </c>
      <c r="C32" s="104">
        <v>1399667</v>
      </c>
      <c r="D32" s="104">
        <v>2815000</v>
      </c>
      <c r="E32" s="104">
        <f t="shared" si="0"/>
        <v>1415333</v>
      </c>
      <c r="F32" s="34"/>
    </row>
    <row r="33" spans="1:6" s="84" customFormat="1">
      <c r="A33" s="34">
        <v>30</v>
      </c>
      <c r="B33" s="21">
        <v>44073</v>
      </c>
      <c r="C33" s="104">
        <v>2701903</v>
      </c>
      <c r="D33" s="104">
        <v>4550000</v>
      </c>
      <c r="E33" s="104">
        <f t="shared" si="0"/>
        <v>1848097</v>
      </c>
      <c r="F33" s="34"/>
    </row>
    <row r="34" spans="1:6" s="114" customFormat="1">
      <c r="A34" s="34"/>
      <c r="B34" s="21">
        <v>44074</v>
      </c>
      <c r="C34" s="104">
        <v>1427680</v>
      </c>
      <c r="D34" s="104">
        <v>3955000</v>
      </c>
      <c r="E34" s="104">
        <f t="shared" si="0"/>
        <v>2527320</v>
      </c>
      <c r="F34" s="34"/>
    </row>
    <row r="35" spans="1:6">
      <c r="A35" s="34">
        <v>32</v>
      </c>
      <c r="B35" s="21" t="s">
        <v>8</v>
      </c>
      <c r="C35" s="43">
        <f>SUM(C4:C34)</f>
        <v>43626882</v>
      </c>
      <c r="D35" s="43">
        <f>SUM(D4:D34)</f>
        <v>72903000</v>
      </c>
      <c r="E35" s="43">
        <f>SUM(E4:E34)</f>
        <v>29276118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9"/>
  <sheetViews>
    <sheetView view="pageBreakPreview" zoomScaleNormal="100" zoomScaleSheetLayoutView="100" workbookViewId="0">
      <selection activeCell="E48" sqref="E48"/>
    </sheetView>
  </sheetViews>
  <sheetFormatPr defaultColWidth="8.85546875" defaultRowHeight="15"/>
  <cols>
    <col min="1" max="1" width="5.42578125" style="76" customWidth="1"/>
    <col min="2" max="2" width="9.140625" style="20" customWidth="1"/>
    <col min="3" max="3" width="5.28515625" style="111" customWidth="1"/>
    <col min="4" max="4" width="18" style="112" customWidth="1"/>
    <col min="5" max="5" width="15.85546875" style="68" customWidth="1"/>
    <col min="6" max="6" width="18.7109375" style="74" customWidth="1"/>
    <col min="7" max="7" width="30" style="70" customWidth="1"/>
    <col min="9" max="9" width="15.42578125" customWidth="1"/>
    <col min="10" max="10" width="14.85546875" customWidth="1"/>
    <col min="14" max="14" width="9.28515625" customWidth="1"/>
  </cols>
  <sheetData>
    <row r="2" spans="1:7" s="80" customFormat="1" ht="31.5">
      <c r="A2" s="168" t="s">
        <v>84</v>
      </c>
      <c r="B2" s="168"/>
      <c r="C2" s="168"/>
      <c r="D2" s="168"/>
      <c r="E2" s="168"/>
      <c r="F2" s="168"/>
      <c r="G2" s="168"/>
    </row>
    <row r="3" spans="1:7" ht="31.5">
      <c r="B3" s="25"/>
      <c r="C3" s="110"/>
    </row>
    <row r="4" spans="1:7" ht="31.5" customHeight="1">
      <c r="A4" s="63" t="s">
        <v>0</v>
      </c>
      <c r="B4" s="88" t="s">
        <v>1</v>
      </c>
      <c r="C4" s="109"/>
      <c r="D4" s="113" t="s">
        <v>53</v>
      </c>
      <c r="E4" s="108" t="s">
        <v>22</v>
      </c>
      <c r="F4" s="108" t="s">
        <v>23</v>
      </c>
      <c r="G4" s="116" t="s">
        <v>4</v>
      </c>
    </row>
    <row r="5" spans="1:7" s="66" customFormat="1">
      <c r="A5" s="124"/>
      <c r="B5" s="123">
        <v>44044</v>
      </c>
      <c r="C5" s="124"/>
      <c r="D5" s="124"/>
      <c r="E5" s="108"/>
      <c r="F5" s="108"/>
      <c r="G5" s="124"/>
    </row>
    <row r="6" spans="1:7" s="97" customFormat="1">
      <c r="A6" s="124"/>
      <c r="B6" s="123">
        <v>44045</v>
      </c>
      <c r="C6" s="124"/>
      <c r="D6" s="124"/>
      <c r="E6" s="108"/>
      <c r="F6" s="108"/>
      <c r="G6" s="124"/>
    </row>
    <row r="7" spans="1:7" s="97" customFormat="1">
      <c r="A7" s="124"/>
      <c r="B7" s="169">
        <v>44046</v>
      </c>
      <c r="C7" s="124">
        <v>1</v>
      </c>
      <c r="D7" s="124" t="s">
        <v>87</v>
      </c>
      <c r="E7" s="108">
        <v>700000</v>
      </c>
      <c r="F7" s="108"/>
      <c r="G7" s="124"/>
    </row>
    <row r="8" spans="1:7" s="122" customFormat="1">
      <c r="A8" s="124"/>
      <c r="B8" s="170"/>
      <c r="C8" s="124">
        <v>2</v>
      </c>
      <c r="D8" s="124" t="s">
        <v>88</v>
      </c>
      <c r="E8" s="108">
        <v>1820000</v>
      </c>
      <c r="F8" s="108"/>
      <c r="G8" s="124"/>
    </row>
    <row r="9" spans="1:7" s="122" customFormat="1">
      <c r="A9" s="124"/>
      <c r="B9" s="170"/>
      <c r="C9" s="124">
        <v>3</v>
      </c>
      <c r="D9" s="124" t="s">
        <v>89</v>
      </c>
      <c r="E9" s="108">
        <v>870000</v>
      </c>
      <c r="F9" s="108"/>
      <c r="G9" s="124"/>
    </row>
    <row r="10" spans="1:7" s="122" customFormat="1">
      <c r="A10" s="124"/>
      <c r="B10" s="170"/>
      <c r="C10" s="124">
        <v>4</v>
      </c>
      <c r="D10" s="124" t="s">
        <v>90</v>
      </c>
      <c r="E10" s="108">
        <v>310000</v>
      </c>
      <c r="F10" s="108"/>
      <c r="G10" s="124"/>
    </row>
    <row r="11" spans="1:7" s="122" customFormat="1">
      <c r="A11" s="124"/>
      <c r="B11" s="170"/>
      <c r="C11" s="124">
        <v>5</v>
      </c>
      <c r="D11" s="124" t="s">
        <v>91</v>
      </c>
      <c r="E11" s="108">
        <v>190000</v>
      </c>
      <c r="F11" s="108"/>
      <c r="G11" s="124"/>
    </row>
    <row r="12" spans="1:7" s="97" customFormat="1" hidden="1">
      <c r="A12" s="124"/>
      <c r="B12" s="123">
        <v>44047</v>
      </c>
      <c r="C12" s="124"/>
      <c r="D12" s="124"/>
      <c r="E12" s="108"/>
      <c r="F12" s="108"/>
      <c r="G12" s="124"/>
    </row>
    <row r="13" spans="1:7" s="97" customFormat="1" hidden="1">
      <c r="A13" s="124"/>
      <c r="B13" s="123">
        <v>44048</v>
      </c>
      <c r="C13" s="124"/>
      <c r="D13" s="124"/>
      <c r="E13" s="108"/>
      <c r="F13" s="108"/>
      <c r="G13" s="124"/>
    </row>
    <row r="14" spans="1:7" s="97" customFormat="1" hidden="1">
      <c r="A14" s="124"/>
      <c r="B14" s="123">
        <v>44049</v>
      </c>
      <c r="C14" s="124"/>
      <c r="D14" s="124"/>
      <c r="E14" s="108"/>
      <c r="F14" s="108"/>
      <c r="G14" s="124"/>
    </row>
    <row r="15" spans="1:7" s="126" customFormat="1">
      <c r="A15" s="124"/>
      <c r="B15" s="169">
        <v>44050</v>
      </c>
      <c r="C15" s="124">
        <v>1</v>
      </c>
      <c r="D15" s="124" t="s">
        <v>92</v>
      </c>
      <c r="E15" s="108">
        <v>530000</v>
      </c>
      <c r="F15" s="108"/>
      <c r="G15" s="124"/>
    </row>
    <row r="16" spans="1:7" s="66" customFormat="1">
      <c r="A16" s="124"/>
      <c r="B16" s="171"/>
      <c r="C16" s="124">
        <v>2</v>
      </c>
      <c r="D16" s="124" t="s">
        <v>93</v>
      </c>
      <c r="E16" s="108">
        <v>772000</v>
      </c>
      <c r="F16" s="108"/>
      <c r="G16" s="124"/>
    </row>
    <row r="17" spans="1:7" s="89" customFormat="1" hidden="1">
      <c r="A17" s="124"/>
      <c r="B17" s="123">
        <v>44051</v>
      </c>
      <c r="C17" s="124"/>
      <c r="D17" s="124"/>
      <c r="E17" s="108"/>
      <c r="F17" s="108"/>
      <c r="G17" s="124"/>
    </row>
    <row r="18" spans="1:7" s="69" customFormat="1" hidden="1">
      <c r="A18" s="124"/>
      <c r="B18" s="123">
        <v>44052</v>
      </c>
      <c r="C18" s="124"/>
      <c r="D18" s="124"/>
      <c r="E18" s="108"/>
      <c r="F18" s="108"/>
      <c r="G18" s="124"/>
    </row>
    <row r="19" spans="1:7" s="97" customFormat="1" hidden="1">
      <c r="A19" s="124"/>
      <c r="B19" s="123">
        <v>44053</v>
      </c>
      <c r="C19" s="124"/>
      <c r="D19" s="124"/>
      <c r="E19" s="108"/>
      <c r="F19" s="108"/>
      <c r="G19" s="124"/>
    </row>
    <row r="20" spans="1:7" s="97" customFormat="1" hidden="1">
      <c r="A20" s="124"/>
      <c r="B20" s="123">
        <v>44054</v>
      </c>
      <c r="C20" s="124"/>
      <c r="D20" s="124"/>
      <c r="E20" s="108"/>
      <c r="F20" s="108"/>
      <c r="G20" s="124"/>
    </row>
    <row r="21" spans="1:7" s="102" customFormat="1" hidden="1">
      <c r="A21" s="124"/>
      <c r="B21" s="123">
        <v>44055</v>
      </c>
      <c r="C21" s="124"/>
      <c r="D21" s="124"/>
      <c r="E21" s="108"/>
      <c r="F21" s="108"/>
      <c r="G21" s="124"/>
    </row>
    <row r="22" spans="1:7" s="97" customFormat="1" hidden="1">
      <c r="A22" s="124"/>
      <c r="B22" s="123">
        <v>44056</v>
      </c>
      <c r="C22" s="124"/>
      <c r="D22" s="124"/>
      <c r="E22" s="108"/>
      <c r="F22" s="108"/>
      <c r="G22" s="124"/>
    </row>
    <row r="23" spans="1:7" s="87" customFormat="1" hidden="1">
      <c r="A23" s="124"/>
      <c r="B23" s="123">
        <v>44057</v>
      </c>
      <c r="C23" s="124"/>
      <c r="D23" s="124"/>
      <c r="E23" s="108"/>
      <c r="F23" s="108"/>
      <c r="G23" s="124"/>
    </row>
    <row r="24" spans="1:7" s="102" customFormat="1" hidden="1">
      <c r="A24" s="124"/>
      <c r="B24" s="123">
        <v>44058</v>
      </c>
      <c r="C24" s="124"/>
      <c r="D24" s="124"/>
      <c r="E24" s="108"/>
      <c r="F24" s="108"/>
      <c r="G24" s="124"/>
    </row>
    <row r="25" spans="1:7" s="102" customFormat="1" hidden="1">
      <c r="A25" s="124"/>
      <c r="B25" s="123">
        <v>44059</v>
      </c>
      <c r="C25" s="124"/>
      <c r="D25" s="124"/>
      <c r="E25" s="108"/>
      <c r="F25" s="108"/>
      <c r="G25" s="124"/>
    </row>
    <row r="26" spans="1:7" s="102" customFormat="1">
      <c r="A26" s="124"/>
      <c r="B26" s="169">
        <v>44060</v>
      </c>
      <c r="C26" s="124">
        <v>1</v>
      </c>
      <c r="D26" s="124" t="s">
        <v>94</v>
      </c>
      <c r="E26" s="108">
        <v>5825000</v>
      </c>
      <c r="F26" s="108"/>
      <c r="G26" s="124" t="s">
        <v>95</v>
      </c>
    </row>
    <row r="27" spans="1:7" s="126" customFormat="1">
      <c r="A27" s="124"/>
      <c r="B27" s="171"/>
      <c r="C27" s="124">
        <v>2</v>
      </c>
      <c r="D27" s="124" t="s">
        <v>94</v>
      </c>
      <c r="E27" s="108">
        <v>5825000</v>
      </c>
      <c r="F27" s="108"/>
      <c r="G27" s="124"/>
    </row>
    <row r="28" spans="1:7" s="102" customFormat="1" hidden="1">
      <c r="A28" s="124"/>
      <c r="B28" s="123">
        <v>44061</v>
      </c>
      <c r="C28" s="124"/>
      <c r="D28" s="124"/>
      <c r="E28" s="108"/>
      <c r="F28" s="108"/>
      <c r="G28" s="124"/>
    </row>
    <row r="29" spans="1:7" s="149" customFormat="1">
      <c r="A29" s="124"/>
      <c r="B29" s="169">
        <v>44062</v>
      </c>
      <c r="C29" s="124">
        <v>1</v>
      </c>
      <c r="D29" s="124" t="s">
        <v>124</v>
      </c>
      <c r="E29" s="108">
        <v>903000</v>
      </c>
      <c r="F29" s="108"/>
      <c r="G29" s="124"/>
    </row>
    <row r="30" spans="1:7" s="149" customFormat="1">
      <c r="A30" s="124"/>
      <c r="B30" s="170"/>
      <c r="C30" s="124">
        <v>2</v>
      </c>
      <c r="D30" s="124" t="s">
        <v>125</v>
      </c>
      <c r="E30" s="108">
        <v>700000</v>
      </c>
      <c r="F30" s="108"/>
      <c r="G30" s="124"/>
    </row>
    <row r="31" spans="1:7" s="149" customFormat="1">
      <c r="A31" s="124"/>
      <c r="B31" s="170"/>
      <c r="C31" s="124">
        <v>3</v>
      </c>
      <c r="D31" s="124" t="s">
        <v>126</v>
      </c>
      <c r="E31" s="108">
        <v>350000</v>
      </c>
      <c r="F31" s="108"/>
      <c r="G31" s="124"/>
    </row>
    <row r="32" spans="1:7" s="149" customFormat="1">
      <c r="A32" s="124"/>
      <c r="B32" s="170"/>
      <c r="C32" s="124">
        <v>4</v>
      </c>
      <c r="D32" s="124" t="s">
        <v>127</v>
      </c>
      <c r="E32" s="108">
        <v>2100000</v>
      </c>
      <c r="F32" s="108"/>
      <c r="G32" s="124"/>
    </row>
    <row r="33" spans="1:7" s="149" customFormat="1">
      <c r="A33" s="124"/>
      <c r="B33" s="170"/>
      <c r="C33" s="124">
        <v>5</v>
      </c>
      <c r="D33" s="124" t="s">
        <v>128</v>
      </c>
      <c r="E33" s="108">
        <v>410000</v>
      </c>
      <c r="F33" s="108"/>
      <c r="G33" s="124"/>
    </row>
    <row r="34" spans="1:7" s="149" customFormat="1">
      <c r="A34" s="124"/>
      <c r="B34" s="170"/>
      <c r="C34" s="124">
        <v>6</v>
      </c>
      <c r="D34" s="124" t="s">
        <v>129</v>
      </c>
      <c r="E34" s="108">
        <v>207000</v>
      </c>
      <c r="F34" s="108"/>
      <c r="G34" s="124"/>
    </row>
    <row r="35" spans="1:7" s="149" customFormat="1">
      <c r="A35" s="124"/>
      <c r="B35" s="170"/>
      <c r="C35" s="124">
        <v>7</v>
      </c>
      <c r="D35" s="124" t="s">
        <v>130</v>
      </c>
      <c r="E35" s="108">
        <v>560000</v>
      </c>
      <c r="F35" s="108"/>
      <c r="G35" s="124"/>
    </row>
    <row r="36" spans="1:7" s="102" customFormat="1" hidden="1">
      <c r="A36" s="124"/>
      <c r="B36" s="123">
        <v>44063</v>
      </c>
      <c r="C36" s="124"/>
      <c r="D36" s="124"/>
      <c r="E36" s="108"/>
      <c r="F36" s="108"/>
      <c r="G36" s="124"/>
    </row>
    <row r="37" spans="1:7" s="73" customFormat="1" hidden="1">
      <c r="A37" s="124"/>
      <c r="B37" s="123">
        <v>44064</v>
      </c>
      <c r="C37" s="124"/>
      <c r="D37" s="124"/>
      <c r="E37" s="108"/>
      <c r="F37" s="108"/>
      <c r="G37" s="124"/>
    </row>
    <row r="38" spans="1:7" s="102" customFormat="1" hidden="1">
      <c r="A38" s="124"/>
      <c r="B38" s="123">
        <v>44065</v>
      </c>
      <c r="C38" s="124"/>
      <c r="D38" s="124"/>
      <c r="E38" s="108"/>
      <c r="F38" s="108"/>
      <c r="G38" s="124"/>
    </row>
    <row r="39" spans="1:7" s="102" customFormat="1" hidden="1">
      <c r="A39" s="124"/>
      <c r="B39" s="123">
        <v>44066</v>
      </c>
      <c r="C39" s="124"/>
      <c r="D39" s="124"/>
      <c r="E39" s="108"/>
      <c r="F39" s="108"/>
      <c r="G39" s="124"/>
    </row>
    <row r="40" spans="1:7" s="102" customFormat="1" hidden="1">
      <c r="A40" s="124"/>
      <c r="B40" s="123">
        <v>44067</v>
      </c>
      <c r="C40" s="124"/>
      <c r="D40" s="124"/>
      <c r="E40" s="108"/>
      <c r="F40" s="108"/>
      <c r="G40" s="124"/>
    </row>
    <row r="41" spans="1:7" s="73" customFormat="1" hidden="1">
      <c r="A41" s="124"/>
      <c r="B41" s="123">
        <v>44068</v>
      </c>
      <c r="C41" s="124"/>
      <c r="D41" s="124"/>
      <c r="E41" s="108"/>
      <c r="F41" s="108"/>
      <c r="G41" s="124"/>
    </row>
    <row r="42" spans="1:7" s="102" customFormat="1" hidden="1">
      <c r="A42" s="124"/>
      <c r="B42" s="123">
        <v>44069</v>
      </c>
      <c r="C42" s="124"/>
      <c r="D42" s="124"/>
      <c r="E42" s="108"/>
      <c r="F42" s="108"/>
      <c r="G42" s="124"/>
    </row>
    <row r="43" spans="1:7" hidden="1">
      <c r="A43" s="124"/>
      <c r="B43" s="123">
        <v>44070</v>
      </c>
      <c r="C43" s="124"/>
      <c r="D43" s="124"/>
      <c r="E43" s="108"/>
      <c r="F43" s="108"/>
      <c r="G43" s="124"/>
    </row>
    <row r="44" spans="1:7" s="102" customFormat="1">
      <c r="A44" s="124"/>
      <c r="B44" s="123">
        <v>44071</v>
      </c>
      <c r="C44" s="124"/>
      <c r="D44" s="124" t="s">
        <v>131</v>
      </c>
      <c r="E44" s="108">
        <v>2800000</v>
      </c>
      <c r="F44" s="108"/>
      <c r="G44" s="124"/>
    </row>
    <row r="45" spans="1:7" s="102" customFormat="1">
      <c r="A45" s="124"/>
      <c r="B45" s="123">
        <v>44072</v>
      </c>
      <c r="C45" s="124"/>
      <c r="D45" s="124"/>
      <c r="E45" s="108"/>
      <c r="F45" s="108"/>
      <c r="G45" s="124"/>
    </row>
    <row r="46" spans="1:7" s="102" customFormat="1">
      <c r="A46" s="124"/>
      <c r="B46" s="123">
        <v>44073</v>
      </c>
      <c r="C46" s="124"/>
      <c r="D46" s="124"/>
      <c r="E46" s="108"/>
      <c r="F46" s="108"/>
      <c r="G46" s="124"/>
    </row>
    <row r="47" spans="1:7">
      <c r="A47" s="124"/>
      <c r="B47" s="123">
        <v>44074</v>
      </c>
      <c r="C47" s="124"/>
      <c r="D47" s="124"/>
      <c r="E47" s="108"/>
      <c r="F47" s="108"/>
      <c r="G47" s="124"/>
    </row>
    <row r="48" spans="1:7">
      <c r="A48" s="34">
        <v>35</v>
      </c>
      <c r="B48" s="21" t="s">
        <v>8</v>
      </c>
      <c r="C48" s="118"/>
      <c r="D48" s="125"/>
      <c r="E48" s="86">
        <f>SUM(E5:E47)</f>
        <v>24872000</v>
      </c>
      <c r="F48" s="86">
        <f>SUM(F5:F47)</f>
        <v>0</v>
      </c>
      <c r="G48" s="71"/>
    </row>
    <row r="49" spans="1:7" s="82" customFormat="1">
      <c r="A49" s="76"/>
      <c r="B49" s="20"/>
      <c r="C49" s="111"/>
      <c r="D49" s="112"/>
      <c r="E49" s="68"/>
      <c r="F49" s="74"/>
      <c r="G49" s="70"/>
    </row>
  </sheetData>
  <mergeCells count="5">
    <mergeCell ref="A2:G2"/>
    <mergeCell ref="B7:B11"/>
    <mergeCell ref="B15:B16"/>
    <mergeCell ref="B26:B27"/>
    <mergeCell ref="B29:B35"/>
  </mergeCells>
  <printOptions horizontalCentered="1"/>
  <pageMargins left="0.25" right="0.25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E36" sqref="E36"/>
    </sheetView>
  </sheetViews>
  <sheetFormatPr defaultColWidth="8.85546875" defaultRowHeight="15"/>
  <cols>
    <col min="1" max="1" width="4.42578125" style="28" customWidth="1"/>
    <col min="2" max="2" width="9.140625" style="96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72" t="s">
        <v>85</v>
      </c>
      <c r="B2" s="172"/>
      <c r="C2" s="172"/>
      <c r="D2" s="172"/>
      <c r="E2" s="172"/>
      <c r="F2" s="172"/>
    </row>
    <row r="4" spans="1:6">
      <c r="A4" s="26" t="s">
        <v>0</v>
      </c>
      <c r="B4" s="95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5">
        <v>44044</v>
      </c>
      <c r="C5" s="26"/>
      <c r="D5" s="26"/>
      <c r="E5" s="42"/>
      <c r="F5" s="26"/>
    </row>
    <row r="6" spans="1:6">
      <c r="A6" s="34">
        <v>8</v>
      </c>
      <c r="B6" s="95">
        <v>44045</v>
      </c>
      <c r="C6" s="34"/>
      <c r="D6" s="34"/>
      <c r="E6" s="42"/>
      <c r="F6" s="34"/>
    </row>
    <row r="7" spans="1:6">
      <c r="A7" s="34">
        <v>9</v>
      </c>
      <c r="B7" s="95">
        <v>44046</v>
      </c>
      <c r="C7" s="34" t="s">
        <v>96</v>
      </c>
      <c r="D7" s="34">
        <v>10</v>
      </c>
      <c r="E7" s="42">
        <v>20000</v>
      </c>
      <c r="F7" s="34"/>
    </row>
    <row r="8" spans="1:6" s="75" customFormat="1">
      <c r="A8" s="34">
        <v>10</v>
      </c>
      <c r="B8" s="95">
        <v>44047</v>
      </c>
      <c r="C8" s="34"/>
      <c r="D8" s="34"/>
      <c r="E8" s="42"/>
      <c r="F8" s="34"/>
    </row>
    <row r="9" spans="1:6">
      <c r="A9" s="34">
        <v>11</v>
      </c>
      <c r="B9" s="95">
        <v>44048</v>
      </c>
      <c r="C9" s="34"/>
      <c r="D9" s="34"/>
      <c r="E9" s="42"/>
      <c r="F9" s="34"/>
    </row>
    <row r="10" spans="1:6">
      <c r="A10" s="34">
        <v>12</v>
      </c>
      <c r="B10" s="95">
        <v>44049</v>
      </c>
      <c r="C10" s="34"/>
      <c r="D10" s="34"/>
      <c r="E10" s="42"/>
      <c r="F10" s="34"/>
    </row>
    <row r="11" spans="1:6">
      <c r="A11" s="34">
        <v>13</v>
      </c>
      <c r="B11" s="95">
        <v>44050</v>
      </c>
      <c r="C11" s="34"/>
      <c r="D11" s="34"/>
      <c r="E11" s="42"/>
      <c r="F11" s="34"/>
    </row>
    <row r="12" spans="1:6">
      <c r="A12" s="34">
        <v>14</v>
      </c>
      <c r="B12" s="95">
        <v>44051</v>
      </c>
      <c r="C12" s="34"/>
      <c r="D12" s="34"/>
      <c r="E12" s="42"/>
      <c r="F12" s="34"/>
    </row>
    <row r="13" spans="1:6">
      <c r="A13" s="34">
        <v>15</v>
      </c>
      <c r="B13" s="95">
        <v>44052</v>
      </c>
      <c r="C13" s="34"/>
      <c r="D13" s="34"/>
      <c r="E13" s="42"/>
      <c r="F13" s="34"/>
    </row>
    <row r="14" spans="1:6" s="67" customFormat="1">
      <c r="A14" s="34">
        <v>17</v>
      </c>
      <c r="B14" s="95">
        <v>44053</v>
      </c>
      <c r="C14" s="34"/>
      <c r="D14" s="34"/>
      <c r="E14" s="42"/>
      <c r="F14" s="34"/>
    </row>
    <row r="15" spans="1:6">
      <c r="A15" s="34">
        <v>17</v>
      </c>
      <c r="B15" s="95">
        <v>44054</v>
      </c>
      <c r="C15" s="34"/>
      <c r="D15" s="34"/>
      <c r="E15" s="42"/>
      <c r="F15" s="34"/>
    </row>
    <row r="16" spans="1:6">
      <c r="A16" s="34">
        <v>18</v>
      </c>
      <c r="B16" s="95">
        <v>44055</v>
      </c>
      <c r="C16" s="34"/>
      <c r="D16" s="34"/>
      <c r="E16" s="42"/>
      <c r="F16" s="34"/>
    </row>
    <row r="17" spans="1:6">
      <c r="A17" s="34">
        <v>19</v>
      </c>
      <c r="B17" s="95">
        <v>44056</v>
      </c>
      <c r="C17" s="34"/>
      <c r="D17" s="34"/>
      <c r="E17" s="42"/>
      <c r="F17" s="34"/>
    </row>
    <row r="18" spans="1:6">
      <c r="A18" s="34">
        <v>20</v>
      </c>
      <c r="B18" s="95">
        <v>44057</v>
      </c>
      <c r="C18" s="34"/>
      <c r="D18" s="34"/>
      <c r="E18" s="42"/>
      <c r="F18" s="34"/>
    </row>
    <row r="19" spans="1:6">
      <c r="A19" s="34">
        <v>21</v>
      </c>
      <c r="B19" s="95">
        <v>44058</v>
      </c>
      <c r="C19" s="34"/>
      <c r="D19" s="34"/>
      <c r="E19" s="42"/>
      <c r="F19" s="34"/>
    </row>
    <row r="20" spans="1:6">
      <c r="A20" s="34">
        <v>22</v>
      </c>
      <c r="B20" s="95">
        <v>44059</v>
      </c>
      <c r="C20" s="34"/>
      <c r="D20" s="34"/>
      <c r="E20" s="42"/>
      <c r="F20" s="34"/>
    </row>
    <row r="21" spans="1:6">
      <c r="A21" s="34">
        <v>23</v>
      </c>
      <c r="B21" s="95">
        <v>44060</v>
      </c>
      <c r="C21" s="34" t="s">
        <v>97</v>
      </c>
      <c r="D21" s="34"/>
      <c r="E21" s="42">
        <v>130000</v>
      </c>
      <c r="F21" s="34"/>
    </row>
    <row r="22" spans="1:6">
      <c r="A22" s="34">
        <v>24</v>
      </c>
      <c r="B22" s="95">
        <v>44061</v>
      </c>
      <c r="C22" s="34"/>
      <c r="D22" s="34"/>
      <c r="E22" s="42"/>
      <c r="F22" s="34"/>
    </row>
    <row r="23" spans="1:6" s="82" customFormat="1">
      <c r="A23" s="34">
        <v>25</v>
      </c>
      <c r="B23" s="95">
        <v>44062</v>
      </c>
      <c r="C23" s="34"/>
      <c r="D23" s="34"/>
      <c r="E23" s="42"/>
      <c r="F23" s="34"/>
    </row>
    <row r="24" spans="1:6" s="82" customFormat="1">
      <c r="A24" s="34">
        <v>27</v>
      </c>
      <c r="B24" s="95">
        <v>44063</v>
      </c>
      <c r="C24" s="34" t="s">
        <v>132</v>
      </c>
      <c r="D24" s="34"/>
      <c r="E24" s="42">
        <v>100000</v>
      </c>
      <c r="F24" s="34"/>
    </row>
    <row r="25" spans="1:6">
      <c r="A25" s="34">
        <v>27</v>
      </c>
      <c r="B25" s="95">
        <v>44064</v>
      </c>
      <c r="C25" s="34"/>
      <c r="D25" s="34"/>
      <c r="E25" s="42"/>
      <c r="F25" s="34"/>
    </row>
    <row r="26" spans="1:6" s="65" customFormat="1">
      <c r="A26" s="34">
        <v>28</v>
      </c>
      <c r="B26" s="95">
        <v>44065</v>
      </c>
      <c r="C26" s="34"/>
      <c r="D26" s="34"/>
      <c r="E26" s="42"/>
      <c r="F26" s="34"/>
    </row>
    <row r="27" spans="1:6" s="65" customFormat="1">
      <c r="A27" s="34">
        <v>29</v>
      </c>
      <c r="B27" s="95">
        <v>44066</v>
      </c>
      <c r="C27" s="34" t="s">
        <v>135</v>
      </c>
      <c r="D27" s="34"/>
      <c r="E27" s="42">
        <v>30000</v>
      </c>
      <c r="F27" s="34"/>
    </row>
    <row r="28" spans="1:6" s="117" customFormat="1">
      <c r="A28" s="34">
        <v>30</v>
      </c>
      <c r="B28" s="95">
        <v>44067</v>
      </c>
      <c r="C28" s="34"/>
      <c r="D28" s="34"/>
      <c r="E28" s="42"/>
      <c r="F28" s="34"/>
    </row>
    <row r="29" spans="1:6" s="117" customFormat="1">
      <c r="A29" s="34">
        <v>31</v>
      </c>
      <c r="B29" s="95">
        <v>44068</v>
      </c>
      <c r="C29" s="34" t="s">
        <v>133</v>
      </c>
      <c r="D29" s="34"/>
      <c r="E29" s="42">
        <v>3000000</v>
      </c>
      <c r="F29" s="34"/>
    </row>
    <row r="30" spans="1:6" s="117" customFormat="1">
      <c r="A30" s="34">
        <v>32</v>
      </c>
      <c r="B30" s="95">
        <v>44069</v>
      </c>
      <c r="C30" s="34"/>
      <c r="D30" s="34"/>
      <c r="E30" s="42"/>
      <c r="F30" s="34"/>
    </row>
    <row r="31" spans="1:6" s="117" customFormat="1">
      <c r="A31" s="34">
        <v>33</v>
      </c>
      <c r="B31" s="95">
        <v>44070</v>
      </c>
      <c r="C31" s="34"/>
      <c r="D31" s="34"/>
      <c r="E31" s="42"/>
      <c r="F31" s="34"/>
    </row>
    <row r="32" spans="1:6" s="117" customFormat="1">
      <c r="A32" s="34">
        <v>34</v>
      </c>
      <c r="B32" s="95">
        <v>44071</v>
      </c>
      <c r="C32" s="34" t="s">
        <v>134</v>
      </c>
      <c r="D32" s="34"/>
      <c r="E32" s="42">
        <v>40000</v>
      </c>
      <c r="F32" s="34"/>
    </row>
    <row r="33" spans="1:6" s="117" customFormat="1">
      <c r="A33" s="34">
        <v>35</v>
      </c>
      <c r="B33" s="95">
        <v>44072</v>
      </c>
      <c r="C33" s="34"/>
      <c r="D33" s="34"/>
      <c r="E33" s="42"/>
      <c r="F33" s="34"/>
    </row>
    <row r="34" spans="1:6" s="117" customFormat="1">
      <c r="A34" s="34">
        <v>36</v>
      </c>
      <c r="B34" s="95">
        <v>44073</v>
      </c>
      <c r="C34" s="34"/>
      <c r="D34" s="34"/>
      <c r="E34" s="42"/>
      <c r="F34" s="34"/>
    </row>
    <row r="35" spans="1:6" s="117" customFormat="1">
      <c r="A35" s="34">
        <v>37</v>
      </c>
      <c r="B35" s="95">
        <v>44074</v>
      </c>
      <c r="C35" s="34"/>
      <c r="D35" s="34"/>
      <c r="E35" s="42"/>
      <c r="F35" s="34"/>
    </row>
    <row r="36" spans="1:6">
      <c r="A36" s="26">
        <v>32</v>
      </c>
      <c r="B36" s="95"/>
      <c r="C36" s="26" t="s">
        <v>8</v>
      </c>
      <c r="D36" s="26"/>
      <c r="E36" s="43">
        <f>SUM(E5:E35)</f>
        <v>3320000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8"/>
  <sheetViews>
    <sheetView workbookViewId="0">
      <selection activeCell="E26" sqref="E26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5" ht="20.25">
      <c r="B2" s="173" t="s">
        <v>86</v>
      </c>
      <c r="C2" s="174"/>
      <c r="D2" s="174"/>
      <c r="E2" s="174"/>
    </row>
    <row r="3" spans="1:5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5" s="92" customFormat="1">
      <c r="A4" s="23"/>
      <c r="B4" s="94">
        <v>44018</v>
      </c>
      <c r="C4" s="101" t="s">
        <v>72</v>
      </c>
      <c r="D4" s="34" t="s">
        <v>54</v>
      </c>
      <c r="E4" s="78">
        <v>1500000</v>
      </c>
    </row>
    <row r="5" spans="1:5" s="148" customFormat="1">
      <c r="A5" s="23"/>
      <c r="B5" s="94" t="s">
        <v>77</v>
      </c>
      <c r="C5" s="72" t="s">
        <v>73</v>
      </c>
      <c r="D5" s="34" t="s">
        <v>74</v>
      </c>
      <c r="E5" s="78">
        <v>780000</v>
      </c>
    </row>
    <row r="6" spans="1:5" s="148" customFormat="1">
      <c r="A6" s="23"/>
      <c r="B6" s="94">
        <v>43897</v>
      </c>
      <c r="C6" s="101" t="s">
        <v>119</v>
      </c>
      <c r="D6" s="34"/>
      <c r="E6" s="78">
        <v>16950000</v>
      </c>
    </row>
    <row r="7" spans="1:5" s="148" customFormat="1">
      <c r="A7" s="23"/>
      <c r="B7" s="94">
        <v>43928</v>
      </c>
      <c r="C7" s="101" t="s">
        <v>120</v>
      </c>
      <c r="D7" s="34"/>
      <c r="E7" s="78">
        <v>6000000</v>
      </c>
    </row>
    <row r="8" spans="1:5" s="148" customFormat="1">
      <c r="A8" s="23"/>
      <c r="B8" s="94" t="s">
        <v>121</v>
      </c>
      <c r="C8" s="101" t="s">
        <v>122</v>
      </c>
      <c r="D8" s="34"/>
      <c r="E8" s="78">
        <v>774000</v>
      </c>
    </row>
    <row r="9" spans="1:5" s="149" customFormat="1">
      <c r="A9" s="23"/>
      <c r="B9" s="94" t="s">
        <v>141</v>
      </c>
      <c r="C9" s="101" t="s">
        <v>123</v>
      </c>
      <c r="D9" s="34"/>
      <c r="E9" s="78">
        <v>1500000</v>
      </c>
    </row>
    <row r="10" spans="1:5" s="149" customFormat="1">
      <c r="A10" s="23"/>
      <c r="B10" s="94">
        <v>43838</v>
      </c>
      <c r="C10" s="101" t="s">
        <v>136</v>
      </c>
      <c r="D10" s="34"/>
      <c r="E10" s="78">
        <v>630000</v>
      </c>
    </row>
    <row r="11" spans="1:5" s="149" customFormat="1">
      <c r="A11" s="23"/>
      <c r="B11" s="94" t="s">
        <v>137</v>
      </c>
      <c r="C11" s="101" t="s">
        <v>123</v>
      </c>
      <c r="D11" s="34" t="s">
        <v>54</v>
      </c>
      <c r="E11" s="78">
        <v>1500000</v>
      </c>
    </row>
    <row r="12" spans="1:5" s="149" customFormat="1">
      <c r="A12" s="23"/>
      <c r="B12" s="176" t="s">
        <v>138</v>
      </c>
      <c r="C12" s="101" t="s">
        <v>139</v>
      </c>
      <c r="D12" s="34"/>
      <c r="E12" s="78">
        <v>550000</v>
      </c>
    </row>
    <row r="13" spans="1:5" s="149" customFormat="1">
      <c r="A13" s="23"/>
      <c r="B13" s="177"/>
      <c r="C13" s="101" t="s">
        <v>140</v>
      </c>
      <c r="D13" s="34"/>
      <c r="E13" s="78">
        <v>1375000</v>
      </c>
    </row>
    <row r="14" spans="1:5" s="69" customFormat="1">
      <c r="A14" s="23"/>
      <c r="B14" s="175" t="s">
        <v>34</v>
      </c>
      <c r="C14" s="175"/>
      <c r="D14" s="175"/>
      <c r="E14" s="48">
        <f>SUM(E4:E13)</f>
        <v>31559000</v>
      </c>
    </row>
    <row r="16" spans="1:5">
      <c r="C16" s="62"/>
      <c r="D16" s="62"/>
      <c r="E16" s="62"/>
    </row>
    <row r="17" spans="2:22" ht="12" customHeight="1">
      <c r="C17" s="62"/>
      <c r="D17" s="62"/>
      <c r="E17" s="62"/>
    </row>
    <row r="18" spans="2:22">
      <c r="B18"/>
      <c r="C18"/>
      <c r="D18"/>
      <c r="E18"/>
      <c r="F18" s="62"/>
    </row>
    <row r="19" spans="2:22">
      <c r="B19"/>
      <c r="C19"/>
      <c r="D19"/>
      <c r="E19"/>
      <c r="F19" s="62"/>
    </row>
    <row r="20" spans="2:22">
      <c r="B20"/>
      <c r="C20"/>
      <c r="D20"/>
      <c r="E20"/>
    </row>
    <row r="21" spans="2:22">
      <c r="B21"/>
      <c r="C21"/>
      <c r="D21"/>
      <c r="E21"/>
    </row>
    <row r="22" spans="2:22">
      <c r="B22"/>
      <c r="C22"/>
      <c r="D22"/>
      <c r="E22"/>
    </row>
    <row r="23" spans="2:22">
      <c r="B23"/>
      <c r="C23"/>
      <c r="D23"/>
      <c r="E23"/>
    </row>
    <row r="24" spans="2:22">
      <c r="B24"/>
      <c r="C24"/>
      <c r="D24"/>
      <c r="E24"/>
    </row>
    <row r="25" spans="2:22">
      <c r="B25" s="60"/>
      <c r="C25" s="60"/>
      <c r="D25" s="60"/>
      <c r="E25" s="60"/>
    </row>
    <row r="26" spans="2:22">
      <c r="B26"/>
      <c r="C26"/>
      <c r="D26"/>
      <c r="E26"/>
      <c r="K26" s="62"/>
    </row>
    <row r="27" spans="2:22">
      <c r="B27"/>
      <c r="C27"/>
      <c r="D27"/>
      <c r="E27"/>
      <c r="F27" s="60"/>
      <c r="G27" s="60"/>
      <c r="H27" s="60"/>
      <c r="I27" s="60"/>
      <c r="J27" s="60"/>
      <c r="K27" s="62"/>
      <c r="O27" s="60"/>
      <c r="P27" s="60"/>
      <c r="Q27" s="60"/>
      <c r="R27" s="60"/>
      <c r="S27" s="60"/>
      <c r="T27" s="60"/>
      <c r="U27" s="60"/>
      <c r="V27" s="60"/>
    </row>
    <row r="28" spans="2:22">
      <c r="B28"/>
      <c r="C28"/>
      <c r="D28"/>
      <c r="E28"/>
      <c r="K28" s="62"/>
    </row>
    <row r="29" spans="2:22">
      <c r="B29"/>
      <c r="C29"/>
      <c r="D29"/>
      <c r="E29"/>
      <c r="K29" s="62"/>
    </row>
    <row r="30" spans="2:22">
      <c r="B30"/>
      <c r="C30"/>
      <c r="D30"/>
      <c r="E30"/>
      <c r="F30" s="8"/>
      <c r="K30" s="62"/>
    </row>
    <row r="31" spans="2:22">
      <c r="B31"/>
      <c r="C31"/>
      <c r="D31"/>
      <c r="E31"/>
      <c r="K31" s="62"/>
    </row>
    <row r="32" spans="2:22">
      <c r="B32"/>
      <c r="C32"/>
      <c r="D32"/>
      <c r="E32"/>
    </row>
    <row r="33" spans="2:19">
      <c r="B33"/>
      <c r="C33"/>
      <c r="D33"/>
      <c r="E33"/>
      <c r="O33" s="62"/>
      <c r="P33" s="62"/>
      <c r="Q33" s="62"/>
      <c r="R33" s="62"/>
      <c r="S33" s="62"/>
    </row>
    <row r="34" spans="2:19">
      <c r="B34"/>
      <c r="C34"/>
      <c r="D34"/>
      <c r="E34"/>
      <c r="O34" s="62"/>
      <c r="P34" s="62"/>
      <c r="Q34" s="62"/>
      <c r="R34" s="62"/>
      <c r="S34" s="62"/>
    </row>
    <row r="35" spans="2:19">
      <c r="O35" s="62"/>
      <c r="P35" s="62"/>
      <c r="Q35" s="62"/>
      <c r="R35" s="62"/>
      <c r="S35" s="62"/>
    </row>
    <row r="36" spans="2:19">
      <c r="O36" s="62"/>
      <c r="P36" s="62"/>
      <c r="Q36" s="62"/>
      <c r="R36" s="62"/>
      <c r="S36" s="62"/>
    </row>
    <row r="37" spans="2:19">
      <c r="O37" s="62"/>
      <c r="P37" s="62"/>
      <c r="Q37" s="62"/>
      <c r="R37" s="62"/>
      <c r="S37" s="62"/>
    </row>
    <row r="38" spans="2:19">
      <c r="O38" s="62"/>
      <c r="P38" s="62"/>
      <c r="Q38" s="62"/>
      <c r="R38" s="62"/>
      <c r="S38" s="62"/>
    </row>
  </sheetData>
  <mergeCells count="3">
    <mergeCell ref="B2:E2"/>
    <mergeCell ref="B14:D14"/>
    <mergeCell ref="B12:B13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A2" sqref="A2:XFD2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72" t="s">
        <v>82</v>
      </c>
      <c r="C2" s="172"/>
      <c r="D2" s="172"/>
      <c r="E2" s="172"/>
      <c r="F2" s="172"/>
      <c r="G2" s="172"/>
      <c r="H2" s="172"/>
    </row>
    <row r="5" spans="2:8">
      <c r="B5" s="178" t="s">
        <v>25</v>
      </c>
      <c r="C5" s="178"/>
      <c r="D5" s="178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bệnh'!D37+'khám bệnh'!F37+'khám bệnh'!H37</f>
        <v>42200000</v>
      </c>
      <c r="G8" s="23" t="s">
        <v>47</v>
      </c>
      <c r="H8" s="47">
        <f>SUM(D8,D9)</f>
        <v>62960000</v>
      </c>
    </row>
    <row r="9" spans="2:8">
      <c r="B9" s="31">
        <v>2</v>
      </c>
      <c r="C9" s="31" t="s">
        <v>29</v>
      </c>
      <c r="D9" s="42">
        <f>'khám bệnh'!AC37</f>
        <v>20760000</v>
      </c>
      <c r="F9" s="8"/>
      <c r="G9" s="23" t="s">
        <v>48</v>
      </c>
      <c r="H9" s="47">
        <f>SUM(D10,-E21,-chi!E36)</f>
        <v>44711000</v>
      </c>
    </row>
    <row r="10" spans="2:8">
      <c r="B10" s="31">
        <v>3</v>
      </c>
      <c r="C10" s="31" t="s">
        <v>27</v>
      </c>
      <c r="D10" s="42">
        <f>thuốc!D35</f>
        <v>72903000</v>
      </c>
      <c r="G10" s="23" t="s">
        <v>49</v>
      </c>
      <c r="H10" s="47">
        <f>nợ!E14+nhập!F48</f>
        <v>31559000</v>
      </c>
    </row>
    <row r="11" spans="2:8">
      <c r="B11" s="31">
        <v>4</v>
      </c>
      <c r="C11" s="31" t="s">
        <v>8</v>
      </c>
      <c r="D11" s="43">
        <f>SUM(D8:D10)</f>
        <v>135863000</v>
      </c>
      <c r="G11" s="23"/>
      <c r="H11" s="47"/>
    </row>
    <row r="12" spans="2:8">
      <c r="C12"/>
      <c r="D12" s="8"/>
    </row>
    <row r="13" spans="2:8">
      <c r="B13" s="179" t="s">
        <v>28</v>
      </c>
      <c r="C13" s="179"/>
      <c r="D13" s="179"/>
      <c r="E13" s="179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83" t="s">
        <v>43</v>
      </c>
      <c r="D17" s="34" t="s">
        <v>31</v>
      </c>
      <c r="E17" s="42">
        <v>0</v>
      </c>
      <c r="J17" t="s">
        <v>144</v>
      </c>
    </row>
    <row r="18" spans="2:15">
      <c r="B18" s="38">
        <v>2</v>
      </c>
      <c r="C18" s="183"/>
      <c r="D18" s="34" t="s">
        <v>30</v>
      </c>
      <c r="E18" s="42">
        <v>0</v>
      </c>
    </row>
    <row r="19" spans="2:15">
      <c r="B19" s="38">
        <v>4</v>
      </c>
      <c r="C19" s="183"/>
      <c r="D19" s="34" t="s">
        <v>76</v>
      </c>
      <c r="E19" s="42">
        <v>0</v>
      </c>
    </row>
    <row r="20" spans="2:15">
      <c r="B20" s="38">
        <v>5</v>
      </c>
      <c r="C20" s="183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nhập!E48</f>
        <v>24872000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chi!E36</f>
        <v>3320000</v>
      </c>
    </row>
    <row r="23" spans="2:15" ht="18.75" customHeight="1">
      <c r="B23" s="29">
        <v>8</v>
      </c>
      <c r="C23" s="184" t="s">
        <v>40</v>
      </c>
      <c r="D23" s="185"/>
      <c r="E23" s="44">
        <f>SUM(E20:E22)</f>
        <v>28192000</v>
      </c>
    </row>
    <row r="26" spans="2:15" ht="15.75" thickBot="1">
      <c r="B26" s="178" t="s">
        <v>42</v>
      </c>
      <c r="C26" s="178"/>
      <c r="D26" s="178"/>
      <c r="E26" s="178"/>
    </row>
    <row r="27" spans="2:15" ht="34.5" customHeight="1" thickBot="1">
      <c r="B27" s="180">
        <f>SUM(D11,-E23)</f>
        <v>107671000</v>
      </c>
      <c r="C27" s="181"/>
      <c r="D27" s="181"/>
      <c r="E27" s="182"/>
      <c r="O27" s="8"/>
    </row>
    <row r="28" spans="2:15">
      <c r="J28">
        <v>0</v>
      </c>
      <c r="O28" s="8"/>
    </row>
    <row r="29" spans="2:15">
      <c r="J29">
        <v>0</v>
      </c>
      <c r="O29" s="8"/>
    </row>
    <row r="30" spans="2:15">
      <c r="O30" s="8"/>
    </row>
    <row r="31" spans="2:15">
      <c r="J31">
        <v>0</v>
      </c>
      <c r="O31" s="8"/>
    </row>
    <row r="32" spans="2:15">
      <c r="O32" s="8"/>
    </row>
    <row r="33" spans="10:15">
      <c r="J33">
        <v>0</v>
      </c>
      <c r="O33" s="8"/>
    </row>
    <row r="34" spans="10:15">
      <c r="J34">
        <v>0</v>
      </c>
      <c r="O34" s="8"/>
    </row>
    <row r="35" spans="10:15">
      <c r="O35" s="8"/>
    </row>
    <row r="36" spans="10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4"/>
  <sheetViews>
    <sheetView tabSelected="1" workbookViewId="0">
      <selection activeCell="G24" sqref="G24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88" t="s">
        <v>143</v>
      </c>
      <c r="B1" s="188"/>
      <c r="C1" s="188"/>
      <c r="D1" s="188"/>
      <c r="E1" s="188"/>
    </row>
    <row r="2" spans="1:5">
      <c r="A2" s="179" t="s">
        <v>55</v>
      </c>
      <c r="B2" s="179"/>
      <c r="D2" t="s">
        <v>59</v>
      </c>
    </row>
    <row r="3" spans="1:5" s="92" customFormat="1">
      <c r="A3" s="93"/>
      <c r="B3" s="93"/>
    </row>
    <row r="4" spans="1:5">
      <c r="A4" s="23" t="s">
        <v>56</v>
      </c>
      <c r="B4" s="47">
        <f>E4</f>
        <v>72903000</v>
      </c>
      <c r="D4" s="23" t="s">
        <v>60</v>
      </c>
      <c r="E4" s="47">
        <f>thuốc!D35</f>
        <v>72903000</v>
      </c>
    </row>
    <row r="5" spans="1:5">
      <c r="A5" s="23" t="s">
        <v>57</v>
      </c>
      <c r="B5" s="47">
        <f>chi!E36+nhập!E48</f>
        <v>28192000</v>
      </c>
      <c r="D5" s="23" t="s">
        <v>61</v>
      </c>
      <c r="E5" s="47">
        <f>thuốc!C35</f>
        <v>43626882</v>
      </c>
    </row>
    <row r="6" spans="1:5">
      <c r="A6" s="23" t="s">
        <v>58</v>
      </c>
      <c r="B6" s="47">
        <f>B4-B5</f>
        <v>44711000</v>
      </c>
      <c r="D6" s="23" t="s">
        <v>62</v>
      </c>
      <c r="E6" s="47">
        <f>E4-E5</f>
        <v>29276118</v>
      </c>
    </row>
    <row r="8" spans="1:5">
      <c r="A8" s="179" t="s">
        <v>63</v>
      </c>
      <c r="B8" s="179"/>
      <c r="C8" s="179"/>
      <c r="D8" s="179"/>
    </row>
    <row r="9" spans="1:5">
      <c r="A9" s="186" t="s">
        <v>64</v>
      </c>
      <c r="B9" s="187"/>
      <c r="C9" s="186" t="s">
        <v>67</v>
      </c>
      <c r="D9" s="187"/>
    </row>
    <row r="10" spans="1:5">
      <c r="A10" s="23" t="s">
        <v>65</v>
      </c>
      <c r="B10" s="47">
        <f>B6</f>
        <v>44711000</v>
      </c>
      <c r="C10" s="23" t="s">
        <v>68</v>
      </c>
      <c r="D10" s="47">
        <v>0</v>
      </c>
    </row>
    <row r="11" spans="1:5">
      <c r="A11" s="23" t="s">
        <v>142</v>
      </c>
      <c r="B11" s="150">
        <v>71595706</v>
      </c>
      <c r="C11" s="23" t="s">
        <v>69</v>
      </c>
      <c r="D11" s="47">
        <f>E6</f>
        <v>29276118</v>
      </c>
    </row>
    <row r="12" spans="1:5">
      <c r="A12" s="23"/>
      <c r="B12" s="47"/>
      <c r="C12" s="23" t="s">
        <v>75</v>
      </c>
      <c r="D12" s="47">
        <v>94952702</v>
      </c>
    </row>
    <row r="13" spans="1:5">
      <c r="A13" s="23" t="s">
        <v>66</v>
      </c>
      <c r="B13" s="47">
        <f>B10+B11</f>
        <v>116306706</v>
      </c>
      <c r="C13" s="23" t="s">
        <v>70</v>
      </c>
      <c r="D13" s="47">
        <f>D12+D11</f>
        <v>124228820</v>
      </c>
    </row>
    <row r="14" spans="1:5">
      <c r="D14" s="8"/>
    </row>
    <row r="20" spans="2:4">
      <c r="D20" s="8"/>
    </row>
    <row r="21" spans="2:4">
      <c r="B21" s="8"/>
    </row>
    <row r="22" spans="2:4">
      <c r="C22" s="8"/>
    </row>
    <row r="24" spans="2:4">
      <c r="B24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9C95-D193-4A28-AF37-76A74DD505F0}">
  <dimension ref="B1:AQ24"/>
  <sheetViews>
    <sheetView workbookViewId="0">
      <selection activeCell="D13" sqref="D13:AH16"/>
    </sheetView>
  </sheetViews>
  <sheetFormatPr defaultColWidth="8.85546875" defaultRowHeight="15"/>
  <cols>
    <col min="2" max="2" width="6.140625" style="134" customWidth="1"/>
    <col min="3" max="3" width="27.42578125" customWidth="1"/>
    <col min="4" max="34" width="3.85546875" customWidth="1"/>
    <col min="35" max="35" width="7.140625" customWidth="1"/>
    <col min="36" max="37" width="7.140625" style="126" customWidth="1"/>
    <col min="38" max="38" width="7.140625" customWidth="1"/>
    <col min="39" max="39" width="7.140625" style="126" customWidth="1"/>
    <col min="40" max="40" width="7.140625" customWidth="1"/>
    <col min="41" max="41" width="26" customWidth="1"/>
  </cols>
  <sheetData>
    <row r="1" spans="2:43" s="126" customFormat="1">
      <c r="B1" s="134"/>
    </row>
    <row r="2" spans="2:43">
      <c r="B2" s="134" t="s">
        <v>99</v>
      </c>
      <c r="C2" s="135">
        <v>2020</v>
      </c>
    </row>
    <row r="3" spans="2:43" s="126" customFormat="1">
      <c r="B3" s="134"/>
    </row>
    <row r="4" spans="2:43" ht="46.5">
      <c r="B4" s="195" t="s">
        <v>115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</row>
    <row r="5" spans="2:43" s="126" customFormat="1" ht="18.75" customHeight="1">
      <c r="B5" s="146"/>
      <c r="C5" s="145"/>
    </row>
    <row r="6" spans="2:43" ht="18.75">
      <c r="B6" s="136"/>
      <c r="C6" s="147">
        <f>DATE($C$2,8,1)</f>
        <v>44044</v>
      </c>
    </row>
    <row r="7" spans="2:43" s="126" customFormat="1">
      <c r="B7" s="136"/>
      <c r="C7" s="137"/>
    </row>
    <row r="8" spans="2:43" s="126" customFormat="1">
      <c r="B8" s="136"/>
      <c r="C8" s="137"/>
    </row>
    <row r="10" spans="2:43">
      <c r="B10" s="196" t="s">
        <v>0</v>
      </c>
      <c r="C10" s="196" t="s">
        <v>32</v>
      </c>
      <c r="D10" s="197" t="s">
        <v>21</v>
      </c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 t="s">
        <v>98</v>
      </c>
      <c r="AJ10" s="197"/>
      <c r="AK10" s="197"/>
      <c r="AL10" s="197"/>
      <c r="AM10" s="197"/>
      <c r="AN10" s="197"/>
      <c r="AO10" s="133" t="s">
        <v>38</v>
      </c>
      <c r="AP10" s="132"/>
      <c r="AQ10" s="132"/>
    </row>
    <row r="11" spans="2:43" s="8" customFormat="1" ht="15" customHeight="1">
      <c r="B11" s="196"/>
      <c r="C11" s="196"/>
      <c r="D11" s="138">
        <f>C6</f>
        <v>44044</v>
      </c>
      <c r="E11" s="138">
        <f>D11+1</f>
        <v>44045</v>
      </c>
      <c r="F11" s="138">
        <f t="shared" ref="F11:AE11" si="0">E11+1</f>
        <v>44046</v>
      </c>
      <c r="G11" s="138">
        <f t="shared" si="0"/>
        <v>44047</v>
      </c>
      <c r="H11" s="138">
        <f t="shared" si="0"/>
        <v>44048</v>
      </c>
      <c r="I11" s="138">
        <f t="shared" si="0"/>
        <v>44049</v>
      </c>
      <c r="J11" s="138">
        <f t="shared" si="0"/>
        <v>44050</v>
      </c>
      <c r="K11" s="138">
        <f t="shared" si="0"/>
        <v>44051</v>
      </c>
      <c r="L11" s="138">
        <f t="shared" si="0"/>
        <v>44052</v>
      </c>
      <c r="M11" s="138">
        <f t="shared" si="0"/>
        <v>44053</v>
      </c>
      <c r="N11" s="138">
        <f t="shared" si="0"/>
        <v>44054</v>
      </c>
      <c r="O11" s="138">
        <f t="shared" si="0"/>
        <v>44055</v>
      </c>
      <c r="P11" s="138">
        <f t="shared" si="0"/>
        <v>44056</v>
      </c>
      <c r="Q11" s="138">
        <f t="shared" si="0"/>
        <v>44057</v>
      </c>
      <c r="R11" s="138">
        <f t="shared" si="0"/>
        <v>44058</v>
      </c>
      <c r="S11" s="138">
        <f t="shared" si="0"/>
        <v>44059</v>
      </c>
      <c r="T11" s="138">
        <f t="shared" si="0"/>
        <v>44060</v>
      </c>
      <c r="U11" s="138">
        <f t="shared" si="0"/>
        <v>44061</v>
      </c>
      <c r="V11" s="138">
        <f t="shared" si="0"/>
        <v>44062</v>
      </c>
      <c r="W11" s="138">
        <f t="shared" si="0"/>
        <v>44063</v>
      </c>
      <c r="X11" s="138">
        <f t="shared" si="0"/>
        <v>44064</v>
      </c>
      <c r="Y11" s="138">
        <f t="shared" si="0"/>
        <v>44065</v>
      </c>
      <c r="Z11" s="138">
        <f t="shared" si="0"/>
        <v>44066</v>
      </c>
      <c r="AA11" s="138">
        <f t="shared" si="0"/>
        <v>44067</v>
      </c>
      <c r="AB11" s="138">
        <f t="shared" si="0"/>
        <v>44068</v>
      </c>
      <c r="AC11" s="138">
        <f t="shared" si="0"/>
        <v>44069</v>
      </c>
      <c r="AD11" s="138">
        <f t="shared" si="0"/>
        <v>44070</v>
      </c>
      <c r="AE11" s="138">
        <f t="shared" si="0"/>
        <v>44071</v>
      </c>
      <c r="AF11" s="138">
        <f>IF(DAY(AE11+1)=DAY(D11),””,AE11+1)</f>
        <v>44072</v>
      </c>
      <c r="AG11" s="138">
        <f>IF(AF11="","",IF(DAY(AF11+1)=DAY(D11),"",AF11+1))</f>
        <v>44073</v>
      </c>
      <c r="AH11" s="138">
        <f>IF(AG11="","",IF(DAY(AG11+1)=DAY(E11),"",AG11+1))</f>
        <v>44074</v>
      </c>
      <c r="AI11" s="189" t="s">
        <v>112</v>
      </c>
      <c r="AJ11" s="191" t="s">
        <v>110</v>
      </c>
      <c r="AK11" s="198" t="s">
        <v>111</v>
      </c>
      <c r="AL11" s="198" t="s">
        <v>106</v>
      </c>
      <c r="AM11" s="189" t="s">
        <v>113</v>
      </c>
      <c r="AN11" s="191" t="s">
        <v>34</v>
      </c>
      <c r="AO11" s="193"/>
    </row>
    <row r="12" spans="2:43" s="139" customFormat="1" ht="50.25" customHeight="1">
      <c r="B12" s="196"/>
      <c r="C12" s="196"/>
      <c r="D12" s="140" t="str">
        <f>CHOOSE(WEEKDAY(D11),"Chủ nhật","T. hai","T. ba","T. tư","T. năm","T. sáu","T. bảy")</f>
        <v>T. bảy</v>
      </c>
      <c r="E12" s="140" t="str">
        <f t="shared" ref="E12:AE12" si="1">CHOOSE(WEEKDAY(E11),"Chủ nhật","T. hai","T. ba","T. tư","T. năm","T. sáu","T. bảy")</f>
        <v>Chủ nhật</v>
      </c>
      <c r="F12" s="140" t="str">
        <f t="shared" si="1"/>
        <v>T. hai</v>
      </c>
      <c r="G12" s="140" t="str">
        <f t="shared" si="1"/>
        <v>T. ba</v>
      </c>
      <c r="H12" s="140" t="str">
        <f t="shared" si="1"/>
        <v>T. tư</v>
      </c>
      <c r="I12" s="140" t="str">
        <f t="shared" si="1"/>
        <v>T. năm</v>
      </c>
      <c r="J12" s="140" t="str">
        <f t="shared" si="1"/>
        <v>T. sáu</v>
      </c>
      <c r="K12" s="140" t="str">
        <f t="shared" si="1"/>
        <v>T. bảy</v>
      </c>
      <c r="L12" s="140" t="str">
        <f t="shared" si="1"/>
        <v>Chủ nhật</v>
      </c>
      <c r="M12" s="140" t="str">
        <f t="shared" si="1"/>
        <v>T. hai</v>
      </c>
      <c r="N12" s="140" t="str">
        <f t="shared" si="1"/>
        <v>T. ba</v>
      </c>
      <c r="O12" s="140" t="str">
        <f t="shared" si="1"/>
        <v>T. tư</v>
      </c>
      <c r="P12" s="140" t="str">
        <f t="shared" si="1"/>
        <v>T. năm</v>
      </c>
      <c r="Q12" s="140" t="str">
        <f t="shared" si="1"/>
        <v>T. sáu</v>
      </c>
      <c r="R12" s="140" t="str">
        <f t="shared" si="1"/>
        <v>T. bảy</v>
      </c>
      <c r="S12" s="140" t="str">
        <f t="shared" si="1"/>
        <v>Chủ nhật</v>
      </c>
      <c r="T12" s="140" t="str">
        <f t="shared" si="1"/>
        <v>T. hai</v>
      </c>
      <c r="U12" s="140" t="str">
        <f t="shared" si="1"/>
        <v>T. ba</v>
      </c>
      <c r="V12" s="140" t="str">
        <f t="shared" si="1"/>
        <v>T. tư</v>
      </c>
      <c r="W12" s="140" t="str">
        <f t="shared" si="1"/>
        <v>T. năm</v>
      </c>
      <c r="X12" s="140" t="str">
        <f t="shared" si="1"/>
        <v>T. sáu</v>
      </c>
      <c r="Y12" s="140" t="str">
        <f t="shared" si="1"/>
        <v>T. bảy</v>
      </c>
      <c r="Z12" s="140" t="str">
        <f t="shared" si="1"/>
        <v>Chủ nhật</v>
      </c>
      <c r="AA12" s="140" t="str">
        <f t="shared" si="1"/>
        <v>T. hai</v>
      </c>
      <c r="AB12" s="140" t="str">
        <f t="shared" si="1"/>
        <v>T. ba</v>
      </c>
      <c r="AC12" s="140" t="str">
        <f t="shared" si="1"/>
        <v>T. tư</v>
      </c>
      <c r="AD12" s="140" t="str">
        <f t="shared" si="1"/>
        <v>T. năm</v>
      </c>
      <c r="AE12" s="140" t="str">
        <f t="shared" si="1"/>
        <v>T. sáu</v>
      </c>
      <c r="AF12" s="140" t="str">
        <f t="shared" ref="AF12" si="2">CHOOSE(WEEKDAY(AF11),"Chủ nhật","T. hai","T. ba","T. tư","T. năm","T. sáu","T. bảy")</f>
        <v>T. bảy</v>
      </c>
      <c r="AG12" s="140" t="str">
        <f t="shared" ref="AG12" si="3">CHOOSE(WEEKDAY(AG11),"Chủ nhật","T. hai","T. ba","T. tư","T. năm","T. sáu","T. bảy")</f>
        <v>Chủ nhật</v>
      </c>
      <c r="AH12" s="140" t="str">
        <f t="shared" ref="AH12" si="4">CHOOSE(WEEKDAY(AH11),"Chủ nhật","T. hai","T. ba","T. tư","T. năm","T. sáu","T. bảy")</f>
        <v>T. hai</v>
      </c>
      <c r="AI12" s="190"/>
      <c r="AJ12" s="192"/>
      <c r="AK12" s="199"/>
      <c r="AL12" s="199"/>
      <c r="AM12" s="190"/>
      <c r="AN12" s="192"/>
      <c r="AO12" s="194"/>
    </row>
    <row r="13" spans="2:43">
      <c r="B13" s="127">
        <v>1</v>
      </c>
      <c r="C13" s="127" t="s">
        <v>114</v>
      </c>
      <c r="D13" s="34" t="s">
        <v>100</v>
      </c>
      <c r="E13" s="34" t="s">
        <v>100</v>
      </c>
      <c r="F13" s="34" t="s">
        <v>100</v>
      </c>
      <c r="G13" s="34" t="s">
        <v>100</v>
      </c>
      <c r="H13" s="34" t="s">
        <v>100</v>
      </c>
      <c r="I13" s="34" t="s">
        <v>100</v>
      </c>
      <c r="J13" s="34" t="s">
        <v>100</v>
      </c>
      <c r="K13" s="34"/>
      <c r="L13" s="34"/>
      <c r="M13" s="34"/>
      <c r="N13" s="34"/>
      <c r="O13" s="34"/>
      <c r="P13" s="34"/>
      <c r="Q13" s="34"/>
      <c r="R13" s="34"/>
      <c r="S13" s="34"/>
      <c r="T13" s="34" t="s">
        <v>100</v>
      </c>
      <c r="U13" s="34" t="s">
        <v>100</v>
      </c>
      <c r="V13" s="34" t="s">
        <v>100</v>
      </c>
      <c r="W13" s="34" t="s">
        <v>100</v>
      </c>
      <c r="X13" s="34" t="s">
        <v>100</v>
      </c>
      <c r="Y13" s="34" t="s">
        <v>100</v>
      </c>
      <c r="Z13" s="34" t="s">
        <v>100</v>
      </c>
      <c r="AA13" s="34" t="s">
        <v>100</v>
      </c>
      <c r="AB13" s="34"/>
      <c r="AC13" s="34"/>
      <c r="AD13" s="34"/>
      <c r="AE13" s="34"/>
      <c r="AF13" s="34"/>
      <c r="AG13" s="34"/>
      <c r="AH13" s="34"/>
      <c r="AI13" s="143">
        <f>COUNTIF(D13:AH13,D20)</f>
        <v>15</v>
      </c>
      <c r="AJ13" s="143">
        <f>COUNTIF(D13:AH13,D21)</f>
        <v>0</v>
      </c>
      <c r="AK13" s="143">
        <f>COUNTIF(D13:AH13,D22)</f>
        <v>0</v>
      </c>
      <c r="AL13" s="143">
        <f>COUNTIF(D13:AH13,D23)</f>
        <v>0</v>
      </c>
      <c r="AM13" s="143">
        <f>COUNTIF(D13:AH13,D24)</f>
        <v>0</v>
      </c>
      <c r="AN13" s="144">
        <f>AI13+AJ13*0.5+AK13+AL13+AM13</f>
        <v>15</v>
      </c>
      <c r="AO13" s="23"/>
    </row>
    <row r="14" spans="2:43">
      <c r="B14" s="127">
        <v>2</v>
      </c>
      <c r="C14" s="127" t="s">
        <v>116</v>
      </c>
      <c r="D14" s="34" t="s">
        <v>100</v>
      </c>
      <c r="E14" s="34" t="s">
        <v>100</v>
      </c>
      <c r="F14" s="34" t="s">
        <v>100</v>
      </c>
      <c r="G14" s="34" t="s">
        <v>100</v>
      </c>
      <c r="H14" s="34" t="s">
        <v>100</v>
      </c>
      <c r="I14" s="34" t="s">
        <v>100</v>
      </c>
      <c r="J14" s="34" t="s">
        <v>100</v>
      </c>
      <c r="K14" s="34" t="s">
        <v>100</v>
      </c>
      <c r="L14" s="34"/>
      <c r="M14" s="34"/>
      <c r="N14" s="34"/>
      <c r="O14" s="34"/>
      <c r="P14" s="34" t="s">
        <v>100</v>
      </c>
      <c r="Q14" s="34" t="s">
        <v>100</v>
      </c>
      <c r="R14" s="34"/>
      <c r="S14" s="34"/>
      <c r="T14" s="34" t="s">
        <v>100</v>
      </c>
      <c r="U14" s="34" t="s">
        <v>100</v>
      </c>
      <c r="V14" s="34" t="s">
        <v>100</v>
      </c>
      <c r="W14" s="34" t="s">
        <v>100</v>
      </c>
      <c r="X14" s="34" t="s">
        <v>100</v>
      </c>
      <c r="Y14" s="34" t="s">
        <v>100</v>
      </c>
      <c r="Z14" s="34" t="s">
        <v>100</v>
      </c>
      <c r="AA14" s="34" t="s">
        <v>100</v>
      </c>
      <c r="AB14" s="34" t="s">
        <v>100</v>
      </c>
      <c r="AC14" s="34" t="s">
        <v>100</v>
      </c>
      <c r="AD14" s="34" t="s">
        <v>100</v>
      </c>
      <c r="AE14" s="34" t="s">
        <v>100</v>
      </c>
      <c r="AF14" s="34" t="s">
        <v>100</v>
      </c>
      <c r="AG14" s="34" t="s">
        <v>100</v>
      </c>
      <c r="AH14" s="34" t="s">
        <v>100</v>
      </c>
      <c r="AI14" s="143">
        <f>COUNTIF(D14:AH14,D20)</f>
        <v>25</v>
      </c>
      <c r="AJ14" s="143">
        <f>COUNTIF(D14:AH14,D21)</f>
        <v>0</v>
      </c>
      <c r="AK14" s="143">
        <f>COUNTIF(D14:AH14,D22)</f>
        <v>0</v>
      </c>
      <c r="AL14" s="143">
        <f>COUNTIF(D14:AH14,D23)</f>
        <v>0</v>
      </c>
      <c r="AM14" s="143">
        <f>COUNTIF(D14:AH14,D24)</f>
        <v>0</v>
      </c>
      <c r="AN14" s="144">
        <f>AI14+AJ14*0.5+AK14+AL14+AM14</f>
        <v>25</v>
      </c>
      <c r="AO14" s="23"/>
    </row>
    <row r="15" spans="2:43">
      <c r="B15" s="127">
        <v>3</v>
      </c>
      <c r="C15" s="127" t="s">
        <v>117</v>
      </c>
      <c r="D15" s="34"/>
      <c r="E15" s="34" t="s">
        <v>100</v>
      </c>
      <c r="F15" s="34" t="s">
        <v>100</v>
      </c>
      <c r="G15" s="34"/>
      <c r="H15" s="34" t="s">
        <v>100</v>
      </c>
      <c r="I15" s="34"/>
      <c r="J15" s="34"/>
      <c r="K15" s="34"/>
      <c r="L15" s="34" t="s">
        <v>100</v>
      </c>
      <c r="M15" s="34"/>
      <c r="N15" s="34" t="s">
        <v>100</v>
      </c>
      <c r="O15" s="34"/>
      <c r="P15" s="34"/>
      <c r="Q15" s="34">
        <v>4</v>
      </c>
      <c r="R15" s="34" t="s">
        <v>100</v>
      </c>
      <c r="S15" s="34"/>
      <c r="T15" s="34"/>
      <c r="U15" s="34" t="s">
        <v>100</v>
      </c>
      <c r="V15" s="34"/>
      <c r="W15" s="34"/>
      <c r="X15" s="34"/>
      <c r="Y15" s="34"/>
      <c r="Z15" s="34" t="s">
        <v>100</v>
      </c>
      <c r="AA15" s="34"/>
      <c r="AB15" s="34"/>
      <c r="AC15" s="34"/>
      <c r="AD15" s="34"/>
      <c r="AE15" s="34"/>
      <c r="AF15" s="34"/>
      <c r="AG15" s="34"/>
      <c r="AH15" s="34"/>
      <c r="AI15" s="143">
        <f>COUNTIF(D15:AH15,D20)</f>
        <v>8</v>
      </c>
      <c r="AJ15" s="143">
        <f>COUNTIF(D15:AH15,D21)</f>
        <v>0</v>
      </c>
      <c r="AK15" s="143">
        <f>COUNTIF(D15:AH15,D22)</f>
        <v>0</v>
      </c>
      <c r="AL15" s="143">
        <f>COUNTIF(D15:AH15,D23)</f>
        <v>0</v>
      </c>
      <c r="AM15" s="143">
        <f>COUNTIF(D15:AH15,D24)</f>
        <v>0</v>
      </c>
      <c r="AN15" s="144">
        <f t="shared" ref="AN15:AN16" si="5">AI15+AJ15*0.5+AK15+AL15+AM15</f>
        <v>8</v>
      </c>
      <c r="AO15" s="23"/>
    </row>
    <row r="16" spans="2:43" s="126" customFormat="1">
      <c r="B16" s="127">
        <v>4</v>
      </c>
      <c r="C16" s="127" t="s">
        <v>118</v>
      </c>
      <c r="D16" s="34" t="s">
        <v>100</v>
      </c>
      <c r="E16" s="34"/>
      <c r="F16" s="34"/>
      <c r="G16" s="34" t="s">
        <v>100</v>
      </c>
      <c r="H16" s="34"/>
      <c r="I16" s="34"/>
      <c r="J16" s="34"/>
      <c r="K16" s="34"/>
      <c r="L16" s="34"/>
      <c r="M16" s="34" t="s">
        <v>100</v>
      </c>
      <c r="N16" s="34"/>
      <c r="O16" s="34" t="s">
        <v>100</v>
      </c>
      <c r="P16" s="34"/>
      <c r="Q16" s="34"/>
      <c r="R16" s="34"/>
      <c r="S16" s="34" t="s">
        <v>100</v>
      </c>
      <c r="T16" s="34"/>
      <c r="U16" s="34"/>
      <c r="V16" s="34"/>
      <c r="W16" s="34"/>
      <c r="X16" s="34"/>
      <c r="Y16" s="34" t="s">
        <v>100</v>
      </c>
      <c r="Z16" s="34"/>
      <c r="AA16" s="34"/>
      <c r="AB16" s="34"/>
      <c r="AC16" s="34"/>
      <c r="AD16" s="34"/>
      <c r="AE16" s="34"/>
      <c r="AF16" s="34" t="s">
        <v>100</v>
      </c>
      <c r="AG16" s="34" t="s">
        <v>100</v>
      </c>
      <c r="AH16" s="34" t="s">
        <v>100</v>
      </c>
      <c r="AI16" s="143">
        <f>COUNTIF(D16:AH16,D20)</f>
        <v>9</v>
      </c>
      <c r="AJ16" s="143">
        <f>COUNTIF(D16:AH16,D21)</f>
        <v>0</v>
      </c>
      <c r="AK16" s="143">
        <f>COUNTIF(D16:AH16,D22)</f>
        <v>0</v>
      </c>
      <c r="AL16" s="143">
        <f>COUNTIF(D16:AH16,D23)</f>
        <v>0</v>
      </c>
      <c r="AM16" s="143">
        <f>COUNTIF(D16:AH16,D24)</f>
        <v>0</v>
      </c>
      <c r="AN16" s="144">
        <f t="shared" si="5"/>
        <v>9</v>
      </c>
      <c r="AO16" s="23"/>
    </row>
    <row r="17" spans="2:41">
      <c r="B17" s="127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7"/>
      <c r="AJ17" s="127"/>
      <c r="AK17" s="127"/>
      <c r="AL17" s="127"/>
      <c r="AM17" s="127"/>
      <c r="AN17" s="23"/>
      <c r="AO17" s="23"/>
    </row>
    <row r="20" spans="2:41">
      <c r="C20" s="142" t="s">
        <v>108</v>
      </c>
      <c r="D20" s="141" t="s">
        <v>100</v>
      </c>
    </row>
    <row r="21" spans="2:41">
      <c r="C21" s="142" t="s">
        <v>107</v>
      </c>
      <c r="D21" s="141" t="s">
        <v>101</v>
      </c>
    </row>
    <row r="22" spans="2:41">
      <c r="C22" s="142" t="s">
        <v>109</v>
      </c>
      <c r="D22" s="141" t="s">
        <v>102</v>
      </c>
    </row>
    <row r="23" spans="2:41">
      <c r="C23" s="142" t="s">
        <v>106</v>
      </c>
      <c r="D23" s="141" t="s">
        <v>103</v>
      </c>
    </row>
    <row r="24" spans="2:41">
      <c r="C24" s="142" t="s">
        <v>105</v>
      </c>
      <c r="D24" s="141" t="s">
        <v>104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2 D17:AH17">
    <cfRule type="expression" dxfId="5" priority="4">
      <formula>IF(D$11="",TRUE,FALSE)</formula>
    </cfRule>
    <cfRule type="expression" dxfId="4" priority="6">
      <formula>IF(WEEKDAY(D$11)=7,TRUE,FALSE)</formula>
    </cfRule>
    <cfRule type="expression" dxfId="3" priority="7">
      <formula>IF(WEEKDAY(D$11)=1,TRUE,FALSE)</formula>
    </cfRule>
  </conditionalFormatting>
  <conditionalFormatting sqref="D13:AH16">
    <cfRule type="expression" dxfId="2" priority="1">
      <formula>IF(D$11="",TRUE,FALSE)</formula>
    </cfRule>
    <cfRule type="expression" dxfId="1" priority="2">
      <formula>IF(WEEKDAY(D$11)=7,TRUE,FALSE)</formula>
    </cfRule>
    <cfRule type="expression" dxfId="0" priority="3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2020-09-01T04:03:27Z</dcterms:modified>
</cp:coreProperties>
</file>