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firstSheet="1" activeTab="6"/>
  </bookViews>
  <sheets>
    <sheet name="khám bệnh" sheetId="1" r:id="rId1"/>
    <sheet name="thuốc" sheetId="3" r:id="rId2"/>
    <sheet name="nhập" sheetId="4" r:id="rId3"/>
    <sheet name="chi" sheetId="6" r:id="rId4"/>
    <sheet name="nợ" sheetId="8" r:id="rId5"/>
    <sheet name="Tổng" sheetId="5" r:id="rId6"/>
    <sheet name="báo cáo" sheetId="9" r:id="rId7"/>
    <sheet name="Chấm công" sheetId="10" r:id="rId8"/>
  </sheets>
  <definedNames>
    <definedName name="_xlnm._FilterDatabase" localSheetId="0" hidden="1">'khám bệnh'!$AE$4:$AE$38</definedName>
    <definedName name="_xlnm._FilterDatabase" localSheetId="4" hidden="1">nợ!$B$3:$B$6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9" l="1"/>
  <c r="D11" i="9"/>
  <c r="B13" i="9"/>
  <c r="D13" i="9"/>
  <c r="H10" i="5"/>
  <c r="J32" i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9" i="8" l="1"/>
  <c r="D14" i="1" l="1"/>
  <c r="D6" i="1" l="1"/>
  <c r="F6" i="1"/>
  <c r="H6" i="1"/>
  <c r="J6" i="1"/>
  <c r="L6" i="1"/>
  <c r="N6" i="1"/>
  <c r="P6" i="1"/>
  <c r="R6" i="1"/>
  <c r="T6" i="1"/>
  <c r="V6" i="1"/>
  <c r="X6" i="1"/>
  <c r="Z6" i="1"/>
  <c r="AB6" i="1"/>
  <c r="D7" i="1"/>
  <c r="F7" i="1"/>
  <c r="H7" i="1"/>
  <c r="J7" i="1"/>
  <c r="L7" i="1"/>
  <c r="N7" i="1"/>
  <c r="P7" i="1"/>
  <c r="R7" i="1"/>
  <c r="T7" i="1"/>
  <c r="V7" i="1"/>
  <c r="X7" i="1"/>
  <c r="Z7" i="1"/>
  <c r="AB7" i="1"/>
  <c r="D8" i="1"/>
  <c r="F8" i="1"/>
  <c r="H8" i="1"/>
  <c r="J8" i="1"/>
  <c r="L8" i="1"/>
  <c r="N8" i="1"/>
  <c r="P8" i="1"/>
  <c r="R8" i="1"/>
  <c r="T8" i="1"/>
  <c r="V8" i="1"/>
  <c r="X8" i="1"/>
  <c r="Z8" i="1"/>
  <c r="AB8" i="1"/>
  <c r="D9" i="1"/>
  <c r="F9" i="1"/>
  <c r="H9" i="1"/>
  <c r="J9" i="1"/>
  <c r="L9" i="1"/>
  <c r="N9" i="1"/>
  <c r="P9" i="1"/>
  <c r="R9" i="1"/>
  <c r="T9" i="1"/>
  <c r="V9" i="1"/>
  <c r="X9" i="1"/>
  <c r="Z9" i="1"/>
  <c r="AB9" i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D11" i="1"/>
  <c r="F11" i="1"/>
  <c r="H11" i="1"/>
  <c r="J11" i="1"/>
  <c r="L11" i="1"/>
  <c r="N11" i="1"/>
  <c r="P11" i="1"/>
  <c r="R11" i="1"/>
  <c r="T11" i="1"/>
  <c r="V11" i="1"/>
  <c r="X11" i="1"/>
  <c r="Z11" i="1"/>
  <c r="AB11" i="1"/>
  <c r="D12" i="1"/>
  <c r="F12" i="1"/>
  <c r="H12" i="1"/>
  <c r="J12" i="1"/>
  <c r="L12" i="1"/>
  <c r="N12" i="1"/>
  <c r="P12" i="1"/>
  <c r="R12" i="1"/>
  <c r="T12" i="1"/>
  <c r="V12" i="1"/>
  <c r="X12" i="1"/>
  <c r="Z12" i="1"/>
  <c r="AB12" i="1"/>
  <c r="D13" i="1"/>
  <c r="F13" i="1"/>
  <c r="H13" i="1"/>
  <c r="J13" i="1"/>
  <c r="L13" i="1"/>
  <c r="N13" i="1"/>
  <c r="P13" i="1"/>
  <c r="R13" i="1"/>
  <c r="T13" i="1"/>
  <c r="V13" i="1"/>
  <c r="X13" i="1"/>
  <c r="Z13" i="1"/>
  <c r="AB13" i="1"/>
  <c r="F14" i="1"/>
  <c r="H14" i="1"/>
  <c r="J14" i="1"/>
  <c r="L14" i="1"/>
  <c r="N14" i="1"/>
  <c r="P14" i="1"/>
  <c r="R14" i="1"/>
  <c r="T14" i="1"/>
  <c r="V14" i="1"/>
  <c r="X14" i="1"/>
  <c r="Z14" i="1"/>
  <c r="AB14" i="1"/>
  <c r="D15" i="1"/>
  <c r="F15" i="1"/>
  <c r="H15" i="1"/>
  <c r="J15" i="1"/>
  <c r="L15" i="1"/>
  <c r="N15" i="1"/>
  <c r="P15" i="1"/>
  <c r="R15" i="1"/>
  <c r="T15" i="1"/>
  <c r="V15" i="1"/>
  <c r="X15" i="1"/>
  <c r="Z15" i="1"/>
  <c r="AB15" i="1"/>
  <c r="D16" i="1"/>
  <c r="F16" i="1"/>
  <c r="H16" i="1"/>
  <c r="J16" i="1"/>
  <c r="L16" i="1"/>
  <c r="N16" i="1"/>
  <c r="P16" i="1"/>
  <c r="R16" i="1"/>
  <c r="T16" i="1"/>
  <c r="V16" i="1"/>
  <c r="X16" i="1"/>
  <c r="Z16" i="1"/>
  <c r="AB16" i="1"/>
  <c r="D17" i="1"/>
  <c r="F17" i="1"/>
  <c r="H17" i="1"/>
  <c r="J17" i="1"/>
  <c r="L17" i="1"/>
  <c r="N17" i="1"/>
  <c r="P17" i="1"/>
  <c r="R17" i="1"/>
  <c r="T17" i="1"/>
  <c r="V17" i="1"/>
  <c r="X17" i="1"/>
  <c r="Z17" i="1"/>
  <c r="AB17" i="1"/>
  <c r="D18" i="1"/>
  <c r="F18" i="1"/>
  <c r="H18" i="1"/>
  <c r="J18" i="1"/>
  <c r="L18" i="1"/>
  <c r="N18" i="1"/>
  <c r="P18" i="1"/>
  <c r="R18" i="1"/>
  <c r="T18" i="1"/>
  <c r="V18" i="1"/>
  <c r="X18" i="1"/>
  <c r="Z18" i="1"/>
  <c r="AB18" i="1"/>
  <c r="D19" i="1"/>
  <c r="F19" i="1"/>
  <c r="H19" i="1"/>
  <c r="J19" i="1"/>
  <c r="L19" i="1"/>
  <c r="N19" i="1"/>
  <c r="P19" i="1"/>
  <c r="R19" i="1"/>
  <c r="T19" i="1"/>
  <c r="V19" i="1"/>
  <c r="X19" i="1"/>
  <c r="Z19" i="1"/>
  <c r="AB19" i="1"/>
  <c r="D20" i="1"/>
  <c r="F20" i="1"/>
  <c r="H20" i="1"/>
  <c r="J20" i="1"/>
  <c r="L20" i="1"/>
  <c r="N20" i="1"/>
  <c r="P20" i="1"/>
  <c r="R20" i="1"/>
  <c r="T20" i="1"/>
  <c r="V20" i="1"/>
  <c r="X20" i="1"/>
  <c r="Z20" i="1"/>
  <c r="AB20" i="1"/>
  <c r="D21" i="1"/>
  <c r="F21" i="1"/>
  <c r="H21" i="1"/>
  <c r="J21" i="1"/>
  <c r="L21" i="1"/>
  <c r="N21" i="1"/>
  <c r="P21" i="1"/>
  <c r="R21" i="1"/>
  <c r="T21" i="1"/>
  <c r="V21" i="1"/>
  <c r="X21" i="1"/>
  <c r="Z21" i="1"/>
  <c r="AB21" i="1"/>
  <c r="D22" i="1"/>
  <c r="F22" i="1"/>
  <c r="H22" i="1"/>
  <c r="J22" i="1"/>
  <c r="L22" i="1"/>
  <c r="N22" i="1"/>
  <c r="P22" i="1"/>
  <c r="R22" i="1"/>
  <c r="T22" i="1"/>
  <c r="V22" i="1"/>
  <c r="X22" i="1"/>
  <c r="Z22" i="1"/>
  <c r="AB22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D24" i="1"/>
  <c r="F24" i="1"/>
  <c r="H24" i="1"/>
  <c r="J24" i="1"/>
  <c r="L24" i="1"/>
  <c r="N24" i="1"/>
  <c r="P24" i="1"/>
  <c r="R24" i="1"/>
  <c r="T24" i="1"/>
  <c r="V24" i="1"/>
  <c r="X24" i="1"/>
  <c r="Z24" i="1"/>
  <c r="AB24" i="1"/>
  <c r="D25" i="1"/>
  <c r="F25" i="1"/>
  <c r="H25" i="1"/>
  <c r="J25" i="1"/>
  <c r="L25" i="1"/>
  <c r="N25" i="1"/>
  <c r="P25" i="1"/>
  <c r="R25" i="1"/>
  <c r="T25" i="1"/>
  <c r="V25" i="1"/>
  <c r="X25" i="1"/>
  <c r="Z25" i="1"/>
  <c r="AB25" i="1"/>
  <c r="D26" i="1"/>
  <c r="F26" i="1"/>
  <c r="H26" i="1"/>
  <c r="J26" i="1"/>
  <c r="L26" i="1"/>
  <c r="N26" i="1"/>
  <c r="P26" i="1"/>
  <c r="R26" i="1"/>
  <c r="T26" i="1"/>
  <c r="V26" i="1"/>
  <c r="X26" i="1"/>
  <c r="Z26" i="1"/>
  <c r="AB26" i="1"/>
  <c r="D27" i="1"/>
  <c r="F27" i="1"/>
  <c r="H27" i="1"/>
  <c r="J27" i="1"/>
  <c r="L27" i="1"/>
  <c r="N27" i="1"/>
  <c r="P27" i="1"/>
  <c r="R27" i="1"/>
  <c r="T27" i="1"/>
  <c r="V27" i="1"/>
  <c r="X27" i="1"/>
  <c r="Z27" i="1"/>
  <c r="AB27" i="1"/>
  <c r="D28" i="1"/>
  <c r="F28" i="1"/>
  <c r="H28" i="1"/>
  <c r="J28" i="1"/>
  <c r="L28" i="1"/>
  <c r="N28" i="1"/>
  <c r="P28" i="1"/>
  <c r="R28" i="1"/>
  <c r="T28" i="1"/>
  <c r="V28" i="1"/>
  <c r="X28" i="1"/>
  <c r="Z28" i="1"/>
  <c r="AB28" i="1"/>
  <c r="D29" i="1"/>
  <c r="F29" i="1"/>
  <c r="H29" i="1"/>
  <c r="J29" i="1"/>
  <c r="L29" i="1"/>
  <c r="N29" i="1"/>
  <c r="P29" i="1"/>
  <c r="R29" i="1"/>
  <c r="T29" i="1"/>
  <c r="V29" i="1"/>
  <c r="X29" i="1"/>
  <c r="Z29" i="1"/>
  <c r="AB29" i="1"/>
  <c r="D30" i="1"/>
  <c r="F30" i="1"/>
  <c r="H30" i="1"/>
  <c r="J30" i="1"/>
  <c r="L30" i="1"/>
  <c r="N30" i="1"/>
  <c r="P30" i="1"/>
  <c r="R30" i="1"/>
  <c r="T30" i="1"/>
  <c r="V30" i="1"/>
  <c r="X30" i="1"/>
  <c r="Z30" i="1"/>
  <c r="AB30" i="1"/>
  <c r="D31" i="1"/>
  <c r="F31" i="1"/>
  <c r="H31" i="1"/>
  <c r="J31" i="1"/>
  <c r="L31" i="1"/>
  <c r="N31" i="1"/>
  <c r="P31" i="1"/>
  <c r="R31" i="1"/>
  <c r="T31" i="1"/>
  <c r="V31" i="1"/>
  <c r="X31" i="1"/>
  <c r="Z31" i="1"/>
  <c r="AB31" i="1"/>
  <c r="D32" i="1"/>
  <c r="F32" i="1"/>
  <c r="H32" i="1"/>
  <c r="L32" i="1"/>
  <c r="N32" i="1"/>
  <c r="P32" i="1"/>
  <c r="R32" i="1"/>
  <c r="T32" i="1"/>
  <c r="V32" i="1"/>
  <c r="X32" i="1"/>
  <c r="Z32" i="1"/>
  <c r="AB32" i="1"/>
  <c r="D33" i="1"/>
  <c r="F33" i="1"/>
  <c r="H33" i="1"/>
  <c r="J33" i="1"/>
  <c r="L33" i="1"/>
  <c r="N33" i="1"/>
  <c r="P33" i="1"/>
  <c r="R33" i="1"/>
  <c r="T33" i="1"/>
  <c r="V33" i="1"/>
  <c r="X33" i="1"/>
  <c r="Z33" i="1"/>
  <c r="AB33" i="1"/>
  <c r="D34" i="1"/>
  <c r="F34" i="1"/>
  <c r="H34" i="1"/>
  <c r="J34" i="1"/>
  <c r="L34" i="1"/>
  <c r="N34" i="1"/>
  <c r="P34" i="1"/>
  <c r="R34" i="1"/>
  <c r="T34" i="1"/>
  <c r="V34" i="1"/>
  <c r="X34" i="1"/>
  <c r="Z34" i="1"/>
  <c r="AB34" i="1"/>
  <c r="D35" i="1"/>
  <c r="F35" i="1"/>
  <c r="H35" i="1"/>
  <c r="J35" i="1"/>
  <c r="L35" i="1"/>
  <c r="P35" i="1"/>
  <c r="R35" i="1"/>
  <c r="T35" i="1"/>
  <c r="V35" i="1"/>
  <c r="X35" i="1"/>
  <c r="Z35" i="1"/>
  <c r="AB35" i="1"/>
  <c r="C6" i="10"/>
  <c r="AM16" i="10" l="1"/>
  <c r="AM15" i="10"/>
  <c r="AM14" i="10"/>
  <c r="AL16" i="10"/>
  <c r="AL15" i="10"/>
  <c r="AL14" i="10"/>
  <c r="AL13" i="10"/>
  <c r="AK16" i="10"/>
  <c r="AK15" i="10"/>
  <c r="AK14" i="10"/>
  <c r="AJ16" i="10"/>
  <c r="AJ15" i="10"/>
  <c r="AJ14" i="10"/>
  <c r="AI16" i="10"/>
  <c r="AI15" i="10"/>
  <c r="AI14" i="10"/>
  <c r="AI13" i="10"/>
  <c r="AN16" i="10" l="1"/>
  <c r="AN15" i="10"/>
  <c r="AN14" i="10"/>
  <c r="AM13" i="10"/>
  <c r="AK13" i="10"/>
  <c r="AJ13" i="10"/>
  <c r="D11" i="10"/>
  <c r="D12" i="10" s="1"/>
  <c r="AN13" i="10" l="1"/>
  <c r="E11" i="10"/>
  <c r="E12" i="10" s="1"/>
  <c r="F11" i="10" l="1"/>
  <c r="F12" i="10" s="1"/>
  <c r="M36" i="1"/>
  <c r="N35" i="1" s="1"/>
  <c r="K36" i="1"/>
  <c r="G11" i="10" l="1"/>
  <c r="G12" i="10" s="1"/>
  <c r="L36" i="1"/>
  <c r="N36" i="1"/>
  <c r="E36" i="1"/>
  <c r="C36" i="1"/>
  <c r="H11" i="10" l="1"/>
  <c r="H12" i="10" s="1"/>
  <c r="F85" i="4"/>
  <c r="E85" i="4"/>
  <c r="I11" i="10" l="1"/>
  <c r="I12" i="10" s="1"/>
  <c r="AA36" i="1"/>
  <c r="G36" i="1"/>
  <c r="I36" i="1"/>
  <c r="O36" i="1"/>
  <c r="Q36" i="1"/>
  <c r="S36" i="1"/>
  <c r="U36" i="1"/>
  <c r="W36" i="1"/>
  <c r="Y36" i="1"/>
  <c r="D34" i="3"/>
  <c r="C34" i="3"/>
  <c r="J11" i="10" l="1"/>
  <c r="K11" i="10"/>
  <c r="J12" i="10"/>
  <c r="J36" i="1"/>
  <c r="L11" i="10" l="1"/>
  <c r="K12" i="10"/>
  <c r="E21" i="5"/>
  <c r="M11" i="10" l="1"/>
  <c r="L12" i="10"/>
  <c r="E4" i="3"/>
  <c r="E35" i="6"/>
  <c r="E34" i="3" l="1"/>
  <c r="N11" i="10"/>
  <c r="M12" i="10"/>
  <c r="T36" i="1"/>
  <c r="AB36" i="1"/>
  <c r="Z36" i="1"/>
  <c r="X36" i="1"/>
  <c r="V36" i="1"/>
  <c r="F36" i="1"/>
  <c r="R36" i="1"/>
  <c r="P36" i="1"/>
  <c r="H36" i="1"/>
  <c r="D36" i="1"/>
  <c r="AC35" i="1"/>
  <c r="AD35" i="1" s="1"/>
  <c r="AC31" i="1"/>
  <c r="AD31" i="1" s="1"/>
  <c r="AC27" i="1"/>
  <c r="AD27" i="1" s="1"/>
  <c r="AC19" i="1"/>
  <c r="AD19" i="1" s="1"/>
  <c r="AC15" i="1"/>
  <c r="AD15" i="1" s="1"/>
  <c r="AC11" i="1"/>
  <c r="AD11" i="1" s="1"/>
  <c r="AC7" i="1"/>
  <c r="AD7" i="1" s="1"/>
  <c r="AC6" i="1"/>
  <c r="AD6" i="1" s="1"/>
  <c r="AC33" i="1"/>
  <c r="AD33" i="1" s="1"/>
  <c r="AC29" i="1"/>
  <c r="AD29" i="1" s="1"/>
  <c r="AC21" i="1"/>
  <c r="AD21" i="1" s="1"/>
  <c r="AC17" i="1"/>
  <c r="AD17" i="1" s="1"/>
  <c r="AC12" i="1"/>
  <c r="AD12" i="1" s="1"/>
  <c r="AC8" i="1"/>
  <c r="AD8" i="1" s="1"/>
  <c r="AC32" i="1"/>
  <c r="AD32" i="1" s="1"/>
  <c r="AC28" i="1"/>
  <c r="AD28" i="1" s="1"/>
  <c r="AC16" i="1"/>
  <c r="AD16" i="1" s="1"/>
  <c r="AC25" i="1"/>
  <c r="AD25" i="1" s="1"/>
  <c r="AC24" i="1"/>
  <c r="AD24" i="1" s="1"/>
  <c r="AC23" i="1"/>
  <c r="AD23" i="1" s="1"/>
  <c r="AC20" i="1"/>
  <c r="AD20" i="1" s="1"/>
  <c r="AC34" i="1"/>
  <c r="AD34" i="1" s="1"/>
  <c r="AC30" i="1"/>
  <c r="AD30" i="1" s="1"/>
  <c r="AC26" i="1"/>
  <c r="AD26" i="1" s="1"/>
  <c r="AC22" i="1"/>
  <c r="AD22" i="1" s="1"/>
  <c r="AC18" i="1"/>
  <c r="AD18" i="1" s="1"/>
  <c r="AC14" i="1"/>
  <c r="AD14" i="1" s="1"/>
  <c r="B5" i="9"/>
  <c r="AC13" i="1"/>
  <c r="AD13" i="1" s="1"/>
  <c r="AC10" i="1"/>
  <c r="AD10" i="1" s="1"/>
  <c r="AC9" i="1"/>
  <c r="AD9" i="1" s="1"/>
  <c r="O11" i="10" l="1"/>
  <c r="N12" i="10"/>
  <c r="AD36" i="1"/>
  <c r="AC36" i="1"/>
  <c r="E5" i="9"/>
  <c r="P11" i="10" l="1"/>
  <c r="O12" i="10"/>
  <c r="E4" i="9"/>
  <c r="B4" i="9" s="1"/>
  <c r="D10" i="5"/>
  <c r="Q11" i="10" l="1"/>
  <c r="P12" i="10"/>
  <c r="E6" i="9"/>
  <c r="D8" i="5"/>
  <c r="R11" i="10" l="1"/>
  <c r="Q12" i="10"/>
  <c r="E20" i="5"/>
  <c r="S11" i="10" l="1"/>
  <c r="R12" i="10"/>
  <c r="D9" i="5"/>
  <c r="T11" i="10" l="1"/>
  <c r="S12" i="10"/>
  <c r="D11" i="5"/>
  <c r="U11" i="10" l="1"/>
  <c r="T12" i="10"/>
  <c r="H8" i="5"/>
  <c r="E22" i="5"/>
  <c r="E23" i="5" s="1"/>
  <c r="B27" i="5" s="1"/>
  <c r="B6" i="9"/>
  <c r="H9" i="5"/>
  <c r="V11" i="10" l="1"/>
  <c r="U12" i="10"/>
  <c r="W11" i="10" l="1"/>
  <c r="V12" i="10"/>
  <c r="X11" i="10" l="1"/>
  <c r="W12" i="10"/>
  <c r="Y11" i="10" l="1"/>
  <c r="X12" i="10"/>
  <c r="Z11" i="10" l="1"/>
  <c r="Y12" i="10"/>
  <c r="AA11" i="10" l="1"/>
  <c r="Z12" i="10"/>
  <c r="AB11" i="10" l="1"/>
  <c r="AA12" i="10"/>
  <c r="AC11" i="10" l="1"/>
  <c r="AB12" i="10"/>
  <c r="AD11" i="10" l="1"/>
  <c r="AC12" i="10"/>
  <c r="AE11" i="10" l="1"/>
  <c r="AD12" i="10"/>
  <c r="AF11" i="10" l="1"/>
  <c r="AG11" i="10" s="1"/>
  <c r="AH11" i="10" s="1"/>
  <c r="AE12" i="10"/>
  <c r="AF12" i="10" l="1"/>
  <c r="AH12" i="10"/>
  <c r="AG12" i="10"/>
</calcChain>
</file>

<file path=xl/sharedStrings.xml><?xml version="1.0" encoding="utf-8"?>
<sst xmlns="http://schemas.openxmlformats.org/spreadsheetml/2006/main" count="229" uniqueCount="172">
  <si>
    <t>STT</t>
  </si>
  <si>
    <t>NGÀY</t>
  </si>
  <si>
    <t>BN THƯỜNG</t>
  </si>
  <si>
    <t>TỔNG THU</t>
  </si>
  <si>
    <t>GHI CHÚ</t>
  </si>
  <si>
    <t>SL</t>
  </si>
  <si>
    <t>TIỀN</t>
  </si>
  <si>
    <t>T TIỀN</t>
  </si>
  <si>
    <t>TỔNG</t>
  </si>
  <si>
    <t>.</t>
  </si>
  <si>
    <t>rửa mũi</t>
  </si>
  <si>
    <t>đo CNHH</t>
  </si>
  <si>
    <t>Test dị ứng</t>
  </si>
  <si>
    <t>khí dung V</t>
  </si>
  <si>
    <t>Khí dung PV</t>
  </si>
  <si>
    <t>số lượng</t>
  </si>
  <si>
    <t>thành tiền</t>
  </si>
  <si>
    <t>tổng</t>
  </si>
  <si>
    <t>lãi</t>
  </si>
  <si>
    <t>GN</t>
  </si>
  <si>
    <t>GB</t>
  </si>
  <si>
    <t>Ngày</t>
  </si>
  <si>
    <t>ĐÃ THANH TOÁN</t>
  </si>
  <si>
    <t>CHƯA THANH TOÁN</t>
  </si>
  <si>
    <t>BN MỚI</t>
  </si>
  <si>
    <t>I. Tổng thu</t>
  </si>
  <si>
    <t>Bệnh nhân</t>
  </si>
  <si>
    <t>Vật tư, thuốc</t>
  </si>
  <si>
    <t>II. Tổng chi</t>
  </si>
  <si>
    <t>Thủ thuật</t>
  </si>
  <si>
    <t>Bs Hạnh</t>
  </si>
  <si>
    <t>C Vân</t>
  </si>
  <si>
    <t>Tên</t>
  </si>
  <si>
    <t>Thành tiền</t>
  </si>
  <si>
    <t>Tổng</t>
  </si>
  <si>
    <t>Chi khác</t>
  </si>
  <si>
    <t>Nội Dung</t>
  </si>
  <si>
    <t>Thành Tiền</t>
  </si>
  <si>
    <t>Ghi chú</t>
  </si>
  <si>
    <t>Số lượng</t>
  </si>
  <si>
    <t>TỔNG CHI</t>
  </si>
  <si>
    <t>Nội dung</t>
  </si>
  <si>
    <t>III. Dòng tiền</t>
  </si>
  <si>
    <t>LƯƠNG</t>
  </si>
  <si>
    <t>Tổng thủ thuật</t>
  </si>
  <si>
    <t>Tên thuốc</t>
  </si>
  <si>
    <t>tiền</t>
  </si>
  <si>
    <t>tiền cô Hương</t>
  </si>
  <si>
    <t>Tiền Mua thuốc còn lại</t>
  </si>
  <si>
    <t>Tiền thuốc nợ</t>
  </si>
  <si>
    <t>SLBN</t>
  </si>
  <si>
    <t>Test dị ứng sữa 1</t>
  </si>
  <si>
    <t>Test dị ứng sữa kích thích</t>
  </si>
  <si>
    <t>TÊN THUỐC</t>
  </si>
  <si>
    <t xml:space="preserve">Báo cáo lưu chuyển tiền tệ </t>
  </si>
  <si>
    <t>THU</t>
  </si>
  <si>
    <t>CHI</t>
  </si>
  <si>
    <t>DÒNG TIỀN</t>
  </si>
  <si>
    <t>Bảng báo cáo HĐKD</t>
  </si>
  <si>
    <t>DOANH THU</t>
  </si>
  <si>
    <t>CHI PHÍ</t>
  </si>
  <si>
    <t>LỢI NHUẬN</t>
  </si>
  <si>
    <t>Bảng cân đối kế toán</t>
  </si>
  <si>
    <t>TÀI SẢN</t>
  </si>
  <si>
    <t>TIỀN MẶT</t>
  </si>
  <si>
    <t>TỔNG TÀI SẢN</t>
  </si>
  <si>
    <t>NGUỒN VỐN</t>
  </si>
  <si>
    <t>VAY</t>
  </si>
  <si>
    <t>LỢI NHUẬN CHƯA CHI</t>
  </si>
  <si>
    <t>TỔNG NGUỒN VỐN</t>
  </si>
  <si>
    <t>50% THƯỜNG</t>
  </si>
  <si>
    <t>Sữa nước</t>
  </si>
  <si>
    <t>24 lon</t>
  </si>
  <si>
    <t>Khác</t>
  </si>
  <si>
    <t>30/06/2020</t>
  </si>
  <si>
    <t>50% CK</t>
  </si>
  <si>
    <t>BN HEN</t>
  </si>
  <si>
    <t>50% Hen</t>
  </si>
  <si>
    <t>BN CK</t>
  </si>
  <si>
    <t>Quy ra công</t>
  </si>
  <si>
    <t>Năm:</t>
  </si>
  <si>
    <t>x</t>
  </si>
  <si>
    <t>v</t>
  </si>
  <si>
    <t>p</t>
  </si>
  <si>
    <t>k</t>
  </si>
  <si>
    <t>o</t>
  </si>
  <si>
    <t>Ốm đau</t>
  </si>
  <si>
    <t>Nghỉ không lương</t>
  </si>
  <si>
    <t xml:space="preserve">Nửa ngày công </t>
  </si>
  <si>
    <t>Ngày công thực tế</t>
  </si>
  <si>
    <t>Ngày nghỉ có lương</t>
  </si>
  <si>
    <t>Nửa công</t>
  </si>
  <si>
    <t>Nghỉ có lương</t>
  </si>
  <si>
    <t>Ngày công</t>
  </si>
  <si>
    <t>Nghỉ ốm</t>
  </si>
  <si>
    <t>MINH</t>
  </si>
  <si>
    <t>Bảng chấm công</t>
  </si>
  <si>
    <t>Vân</t>
  </si>
  <si>
    <t>P.Hương</t>
  </si>
  <si>
    <t>T.Hương</t>
  </si>
  <si>
    <t>Adcort</t>
  </si>
  <si>
    <t>tebexerol</t>
  </si>
  <si>
    <t>17/7/2020</t>
  </si>
  <si>
    <t>sữa bột</t>
  </si>
  <si>
    <t>kem đa năng</t>
  </si>
  <si>
    <t>Báo cáo doanh thu tháng 9/2020</t>
  </si>
  <si>
    <t>Báo cáo bán thuốc, vật tư tháng 9/2020</t>
  </si>
  <si>
    <t>Báo cáo phiếu nhập thuốc + vật tư tháng 9/2020</t>
  </si>
  <si>
    <t>Báo cáo chi khác tháng 9/2020</t>
  </si>
  <si>
    <t>Báo cáo công nợ tháng 9/2020</t>
  </si>
  <si>
    <t>BÁO CÁO TÀI CHÍNH 9/2020</t>
  </si>
  <si>
    <t>TỒN THUỐC 9</t>
  </si>
  <si>
    <t>TỒN THUỐC 8</t>
  </si>
  <si>
    <t>giấy in</t>
  </si>
  <si>
    <t>giấy ăn</t>
  </si>
  <si>
    <t>Biomucans</t>
  </si>
  <si>
    <t>Amano enzym</t>
  </si>
  <si>
    <t>Amano enzym gold</t>
  </si>
  <si>
    <t>Duphalac</t>
  </si>
  <si>
    <t>aquadetrim</t>
  </si>
  <si>
    <t>clarytine viên</t>
  </si>
  <si>
    <t>sing 4m</t>
  </si>
  <si>
    <t>sing 5m</t>
  </si>
  <si>
    <t>olesom S</t>
  </si>
  <si>
    <t>babycanyl</t>
  </si>
  <si>
    <t>anaferon</t>
  </si>
  <si>
    <t>seretide 25/125</t>
  </si>
  <si>
    <t>buồng đệm</t>
  </si>
  <si>
    <t>tinh chất an bì khang</t>
  </si>
  <si>
    <t>thanh toán mã 4/7/2020</t>
  </si>
  <si>
    <t>thanh toán mã 6/7/2020</t>
  </si>
  <si>
    <t>thanh toán mã 29/7/2020</t>
  </si>
  <si>
    <t>thanh toán mã 17/8/2020</t>
  </si>
  <si>
    <t>baby fresh 300ml</t>
  </si>
  <si>
    <t>baby fresh 55ml</t>
  </si>
  <si>
    <t>28/8/2020</t>
  </si>
  <si>
    <t>Cốm invilac IQ</t>
  </si>
  <si>
    <t>alphachoay</t>
  </si>
  <si>
    <t>falgankid 160</t>
  </si>
  <si>
    <t>falgankid 250</t>
  </si>
  <si>
    <t>ven 2.5</t>
  </si>
  <si>
    <t>maxitrol</t>
  </si>
  <si>
    <t>zinnat</t>
  </si>
  <si>
    <t>novafex</t>
  </si>
  <si>
    <t>pivalon</t>
  </si>
  <si>
    <t>pulmicort</t>
  </si>
  <si>
    <t>fucidin H</t>
  </si>
  <si>
    <t xml:space="preserve">fucidin </t>
  </si>
  <si>
    <t>coje ho</t>
  </si>
  <si>
    <t>zinkid</t>
  </si>
  <si>
    <t>best</t>
  </si>
  <si>
    <t>betadin xịt họng</t>
  </si>
  <si>
    <t>ceradan advance</t>
  </si>
  <si>
    <t>zithromax</t>
  </si>
  <si>
    <t>insotac fast</t>
  </si>
  <si>
    <t>monitazone</t>
  </si>
  <si>
    <t>otrivin</t>
  </si>
  <si>
    <t>aerius</t>
  </si>
  <si>
    <t>zinnat 125</t>
  </si>
  <si>
    <t>flixotide</t>
  </si>
  <si>
    <t>ngũ cốc</t>
  </si>
  <si>
    <t>kẹo</t>
  </si>
  <si>
    <t>vesim</t>
  </si>
  <si>
    <t>nemydexa</t>
  </si>
  <si>
    <t>buồng hen</t>
  </si>
  <si>
    <t>sing 4mg gói</t>
  </si>
  <si>
    <t>pumicort</t>
  </si>
  <si>
    <t>ven</t>
  </si>
  <si>
    <t>sedno</t>
  </si>
  <si>
    <t>falgankid</t>
  </si>
  <si>
    <t>thanh toán mã 1/8/2020</t>
  </si>
  <si>
    <t>máy KD+mask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</si>
</sst>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\ _₫;[Red]#,##0\ _₫"/>
    <numFmt numFmtId="165" formatCode="#,##0;[Red]#,##0"/>
    <numFmt numFmtId="166" formatCode="[$-101042A]d\ mmm\ yy;@"/>
    <numFmt numFmtId="167" formatCode="[$-1010000]d/m/yy;@"/>
    <numFmt numFmtId="168" formatCode="m/d/yy;@"/>
    <numFmt numFmtId="169" formatCode="&quot;Tháng &quot;mm&quot; năm &quot;yyyy"/>
    <numFmt numFmtId="170" formatCode="dd"/>
  </numFmts>
  <fonts count="23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444444"/>
      <name val="Roboto"/>
    </font>
    <font>
      <sz val="11"/>
      <color rgb="FF444444"/>
      <name val="Calibri"/>
      <family val="2"/>
      <scheme val="minor"/>
    </font>
    <font>
      <b/>
      <sz val="11"/>
      <color rgb="FF444444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9"/>
      <color rgb="FF2173A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7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wrapText="1"/>
    </xf>
    <xf numFmtId="164" fontId="2" fillId="0" borderId="1" xfId="0" applyNumberFormat="1" applyFont="1" applyBorder="1" applyAlignment="1">
      <alignment horizontal="center" wrapText="1"/>
    </xf>
    <xf numFmtId="164" fontId="0" fillId="0" borderId="0" xfId="0" applyNumberForma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/>
    <xf numFmtId="166" fontId="0" fillId="0" borderId="0" xfId="0" applyNumberFormat="1"/>
    <xf numFmtId="165" fontId="5" fillId="0" borderId="1" xfId="0" applyNumberFormat="1" applyFont="1" applyBorder="1" applyAlignment="1"/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/>
    <xf numFmtId="167" fontId="0" fillId="0" borderId="0" xfId="0" applyNumberFormat="1"/>
    <xf numFmtId="16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167" fontId="6" fillId="0" borderId="0" xfId="0" applyNumberFormat="1" applyFont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64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right"/>
    </xf>
    <xf numFmtId="3" fontId="0" fillId="0" borderId="1" xfId="0" applyNumberForma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3" fontId="9" fillId="0" borderId="1" xfId="0" applyNumberFormat="1" applyFont="1" applyBorder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1" xfId="0" applyNumberFormat="1" applyBorder="1"/>
    <xf numFmtId="3" fontId="7" fillId="0" borderId="1" xfId="0" applyNumberFormat="1" applyFont="1" applyBorder="1"/>
    <xf numFmtId="3" fontId="7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4" fontId="2" fillId="0" borderId="10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165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5" fillId="0" borderId="1" xfId="0" applyNumberFormat="1" applyFont="1" applyBorder="1" applyAlignment="1">
      <alignment vertical="center"/>
    </xf>
    <xf numFmtId="164" fontId="2" fillId="0" borderId="5" xfId="0" applyNumberFormat="1" applyFont="1" applyBorder="1" applyAlignment="1"/>
    <xf numFmtId="0" fontId="0" fillId="0" borderId="0" xfId="0"/>
    <xf numFmtId="0" fontId="12" fillId="2" borderId="1" xfId="0" applyFont="1" applyFill="1" applyBorder="1" applyAlignment="1">
      <alignment horizontal="center"/>
    </xf>
    <xf numFmtId="0" fontId="0" fillId="0" borderId="0" xfId="0"/>
    <xf numFmtId="0" fontId="0" fillId="0" borderId="4" xfId="0" applyBorder="1" applyAlignment="1">
      <alignment vertical="center"/>
    </xf>
    <xf numFmtId="164" fontId="2" fillId="0" borderId="1" xfId="0" applyNumberFormat="1" applyFont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/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/>
    </xf>
    <xf numFmtId="167" fontId="6" fillId="0" borderId="0" xfId="0" applyNumberFormat="1" applyFont="1" applyAlignment="1"/>
    <xf numFmtId="164" fontId="2" fillId="0" borderId="1" xfId="0" applyNumberFormat="1" applyFont="1" applyBorder="1" applyAlignment="1">
      <alignment horizont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/>
    <xf numFmtId="0" fontId="0" fillId="0" borderId="0" xfId="0"/>
    <xf numFmtId="167" fontId="0" fillId="0" borderId="4" xfId="0" applyNumberFormat="1" applyBorder="1" applyAlignment="1">
      <alignment vertical="center"/>
    </xf>
    <xf numFmtId="0" fontId="0" fillId="0" borderId="0" xfId="0"/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/>
    <xf numFmtId="0" fontId="0" fillId="0" borderId="8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8" fontId="0" fillId="0" borderId="1" xfId="0" applyNumberFormat="1" applyBorder="1" applyAlignment="1">
      <alignment horizontal="left"/>
    </xf>
    <xf numFmtId="168" fontId="0" fillId="0" borderId="0" xfId="0" applyNumberFormat="1" applyAlignment="1">
      <alignment horizontal="left"/>
    </xf>
    <xf numFmtId="0" fontId="0" fillId="0" borderId="0" xfId="0"/>
    <xf numFmtId="165" fontId="2" fillId="0" borderId="1" xfId="0" applyNumberFormat="1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wrapText="1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3" fontId="15" fillId="0" borderId="1" xfId="0" applyNumberFormat="1" applyFont="1" applyBorder="1"/>
    <xf numFmtId="3" fontId="0" fillId="0" borderId="1" xfId="0" applyNumberFormat="1" applyBorder="1" applyAlignment="1">
      <alignment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167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center"/>
    </xf>
    <xf numFmtId="0" fontId="0" fillId="0" borderId="0" xfId="0" applyAlignment="1"/>
    <xf numFmtId="0" fontId="7" fillId="0" borderId="1" xfId="0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vertical="center"/>
    </xf>
    <xf numFmtId="169" fontId="0" fillId="0" borderId="0" xfId="0" applyNumberFormat="1" applyAlignment="1">
      <alignment horizontal="left"/>
    </xf>
    <xf numFmtId="170" fontId="7" fillId="0" borderId="1" xfId="0" applyNumberFormat="1" applyFont="1" applyBorder="1" applyAlignment="1">
      <alignment horizontal="center"/>
    </xf>
    <xf numFmtId="0" fontId="0" fillId="0" borderId="0" xfId="0" applyNumberFormat="1"/>
    <xf numFmtId="0" fontId="7" fillId="0" borderId="1" xfId="0" applyNumberFormat="1" applyFont="1" applyBorder="1" applyAlignment="1">
      <alignment horizontal="center" textRotation="90"/>
    </xf>
    <xf numFmtId="0" fontId="7" fillId="0" borderId="0" xfId="0" applyFont="1"/>
    <xf numFmtId="0" fontId="18" fillId="0" borderId="0" xfId="0" applyFont="1" applyAlignment="1">
      <alignment horizontal="left" vertical="center" wrapText="1" inden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9" fillId="0" borderId="0" xfId="0" applyFont="1"/>
    <xf numFmtId="0" fontId="20" fillId="0" borderId="0" xfId="0" applyFont="1" applyAlignment="1">
      <alignment vertical="center"/>
    </xf>
    <xf numFmtId="169" fontId="21" fillId="0" borderId="0" xfId="0" applyNumberFormat="1" applyFont="1" applyAlignment="1">
      <alignment horizontal="left"/>
    </xf>
    <xf numFmtId="0" fontId="0" fillId="0" borderId="0" xfId="0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/>
    <xf numFmtId="3" fontId="0" fillId="0" borderId="1" xfId="0" applyNumberForma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wrapText="1"/>
    </xf>
    <xf numFmtId="165" fontId="2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3" fontId="0" fillId="0" borderId="4" xfId="0" applyNumberFormat="1" applyBorder="1" applyAlignment="1">
      <alignment horizontal="right" vertical="center"/>
    </xf>
    <xf numFmtId="3" fontId="0" fillId="0" borderId="5" xfId="0" applyNumberFormat="1" applyBorder="1" applyAlignment="1">
      <alignment horizontal="right" vertical="center"/>
    </xf>
    <xf numFmtId="167" fontId="6" fillId="0" borderId="0" xfId="0" applyNumberFormat="1" applyFont="1" applyAlignment="1"/>
    <xf numFmtId="167" fontId="0" fillId="0" borderId="4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8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3" fontId="10" fillId="0" borderId="9" xfId="0" applyNumberFormat="1" applyFont="1" applyBorder="1" applyAlignment="1">
      <alignment horizontal="center" vertical="center"/>
    </xf>
    <xf numFmtId="3" fontId="10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4" fillId="0" borderId="0" xfId="0" applyFont="1" applyAlignment="1">
      <alignment horizontal="center"/>
    </xf>
    <xf numFmtId="3" fontId="7" fillId="0" borderId="4" xfId="0" applyNumberFormat="1" applyFont="1" applyBorder="1" applyAlignment="1">
      <alignment horizontal="center" textRotation="90"/>
    </xf>
    <xf numFmtId="3" fontId="7" fillId="0" borderId="5" xfId="0" applyNumberFormat="1" applyFont="1" applyBorder="1" applyAlignment="1">
      <alignment horizontal="center" textRotation="90"/>
    </xf>
    <xf numFmtId="170" fontId="7" fillId="0" borderId="4" xfId="0" applyNumberFormat="1" applyFont="1" applyBorder="1" applyAlignment="1">
      <alignment horizontal="center" textRotation="90"/>
    </xf>
    <xf numFmtId="170" fontId="7" fillId="0" borderId="5" xfId="0" applyNumberFormat="1" applyFont="1" applyBorder="1" applyAlignment="1">
      <alignment horizontal="center" textRotation="90"/>
    </xf>
    <xf numFmtId="3" fontId="7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70" fontId="7" fillId="0" borderId="4" xfId="0" applyNumberFormat="1" applyFont="1" applyBorder="1" applyAlignment="1">
      <alignment horizontal="center" textRotation="90" wrapText="1"/>
    </xf>
    <xf numFmtId="170" fontId="7" fillId="0" borderId="5" xfId="0" applyNumberFormat="1" applyFont="1" applyBorder="1" applyAlignment="1">
      <alignment horizontal="center" textRotation="90" wrapText="1"/>
    </xf>
    <xf numFmtId="3" fontId="22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3">
    <dxf>
      <font>
        <color rgb="FFFF0000"/>
      </font>
      <fill>
        <patternFill>
          <bgColor theme="6" tint="0.39994506668294322"/>
        </patternFill>
      </fill>
    </dxf>
    <dxf>
      <font>
        <color theme="4"/>
      </font>
      <fill>
        <patternFill>
          <bgColor theme="9" tint="0.59996337778862885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T41"/>
  <sheetViews>
    <sheetView topLeftCell="B1" zoomScaleSheetLayoutView="118" workbookViewId="0">
      <pane xSplit="1" ySplit="5" topLeftCell="I30" activePane="bottomRight" state="frozen"/>
      <selection activeCell="A4" sqref="A4:XFD4"/>
      <selection pane="topRight" activeCell="A4" sqref="A4:XFD4"/>
      <selection pane="bottomLeft" activeCell="A4" sqref="A4:XFD4"/>
      <selection pane="bottomRight" activeCell="U36" sqref="U36"/>
    </sheetView>
  </sheetViews>
  <sheetFormatPr defaultColWidth="9.140625" defaultRowHeight="15"/>
  <cols>
    <col min="1" max="1" width="4" style="1" customWidth="1"/>
    <col min="2" max="2" width="9" style="15" customWidth="1"/>
    <col min="3" max="3" width="5.28515625" style="1" customWidth="1"/>
    <col min="4" max="4" width="9.7109375" style="1" customWidth="1"/>
    <col min="5" max="5" width="4.42578125" style="1" customWidth="1"/>
    <col min="6" max="6" width="10" style="1" customWidth="1"/>
    <col min="7" max="7" width="4.42578125" style="1" bestFit="1" customWidth="1"/>
    <col min="8" max="8" width="9.7109375" style="1" customWidth="1"/>
    <col min="9" max="9" width="3.7109375" style="1" customWidth="1"/>
    <col min="10" max="10" width="9.7109375" style="50" customWidth="1"/>
    <col min="11" max="11" width="4.42578125" style="1" bestFit="1" customWidth="1"/>
    <col min="12" max="12" width="9.7109375" style="1" customWidth="1"/>
    <col min="13" max="13" width="3.7109375" style="1" customWidth="1"/>
    <col min="14" max="14" width="9.7109375" style="50" customWidth="1"/>
    <col min="15" max="15" width="4.7109375" style="9" customWidth="1"/>
    <col min="16" max="16" width="9.42578125" style="1" customWidth="1"/>
    <col min="17" max="17" width="4.7109375" style="1" customWidth="1"/>
    <col min="18" max="18" width="9.7109375" style="2" customWidth="1"/>
    <col min="19" max="19" width="4.7109375" style="1" customWidth="1"/>
    <col min="20" max="20" width="10" style="8" customWidth="1"/>
    <col min="21" max="21" width="4.7109375" style="1" customWidth="1"/>
    <col min="22" max="22" width="10.42578125" style="1" customWidth="1"/>
    <col min="23" max="23" width="4.7109375" style="1" customWidth="1"/>
    <col min="24" max="24" width="9.28515625" style="1" customWidth="1"/>
    <col min="25" max="25" width="5.7109375" style="2" customWidth="1"/>
    <col min="26" max="26" width="8.85546875" style="2" customWidth="1"/>
    <col min="27" max="27" width="5.7109375" style="2" customWidth="1"/>
    <col min="28" max="28" width="11.28515625" style="2" customWidth="1"/>
    <col min="29" max="29" width="10.42578125" style="2" customWidth="1"/>
    <col min="30" max="30" width="11.42578125" style="1" customWidth="1"/>
    <col min="31" max="31" width="14.7109375" style="3" customWidth="1"/>
    <col min="32" max="33" width="9.140625" style="1"/>
    <col min="34" max="34" width="10.7109375" style="1" bestFit="1" customWidth="1"/>
    <col min="35" max="35" width="9.140625" style="1"/>
    <col min="36" max="36" width="4.7109375" style="1" customWidth="1"/>
    <col min="37" max="16384" width="9.140625" style="1"/>
  </cols>
  <sheetData>
    <row r="2" spans="1:46" ht="36">
      <c r="B2" s="156" t="s">
        <v>105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</row>
    <row r="4" spans="1:46">
      <c r="A4" s="158" t="s">
        <v>0</v>
      </c>
      <c r="B4" s="169" t="s">
        <v>1</v>
      </c>
      <c r="C4" s="158" t="s">
        <v>2</v>
      </c>
      <c r="D4" s="158"/>
      <c r="E4" s="167" t="s">
        <v>70</v>
      </c>
      <c r="F4" s="168"/>
      <c r="G4" s="158" t="s">
        <v>76</v>
      </c>
      <c r="H4" s="158"/>
      <c r="I4" s="163" t="s">
        <v>77</v>
      </c>
      <c r="J4" s="163"/>
      <c r="K4" s="158" t="s">
        <v>78</v>
      </c>
      <c r="L4" s="158"/>
      <c r="M4" s="163" t="s">
        <v>75</v>
      </c>
      <c r="N4" s="163"/>
      <c r="O4" s="159" t="s">
        <v>10</v>
      </c>
      <c r="P4" s="159"/>
      <c r="Q4" s="158" t="s">
        <v>11</v>
      </c>
      <c r="R4" s="158"/>
      <c r="S4" s="158" t="s">
        <v>12</v>
      </c>
      <c r="T4" s="158"/>
      <c r="U4" s="158" t="s">
        <v>13</v>
      </c>
      <c r="V4" s="158"/>
      <c r="W4" s="158" t="s">
        <v>14</v>
      </c>
      <c r="X4" s="158"/>
      <c r="Y4" s="160" t="s">
        <v>51</v>
      </c>
      <c r="Z4" s="160"/>
      <c r="AA4" s="165" t="s">
        <v>52</v>
      </c>
      <c r="AB4" s="166"/>
      <c r="AC4" s="161" t="s">
        <v>44</v>
      </c>
      <c r="AD4" s="157" t="s">
        <v>3</v>
      </c>
      <c r="AE4" s="158" t="s">
        <v>4</v>
      </c>
    </row>
    <row r="5" spans="1:46" ht="15" customHeight="1">
      <c r="A5" s="158"/>
      <c r="B5" s="169"/>
      <c r="C5" s="49" t="s">
        <v>5</v>
      </c>
      <c r="D5" s="49" t="s">
        <v>6</v>
      </c>
      <c r="E5" s="120" t="s">
        <v>5</v>
      </c>
      <c r="F5" s="120" t="s">
        <v>6</v>
      </c>
      <c r="G5" s="49" t="s">
        <v>5</v>
      </c>
      <c r="H5" s="49" t="s">
        <v>7</v>
      </c>
      <c r="I5" s="120" t="s">
        <v>5</v>
      </c>
      <c r="J5" s="120" t="s">
        <v>6</v>
      </c>
      <c r="K5" s="111" t="s">
        <v>5</v>
      </c>
      <c r="L5" s="111" t="s">
        <v>7</v>
      </c>
      <c r="M5" s="120" t="s">
        <v>5</v>
      </c>
      <c r="N5" s="120" t="s">
        <v>6</v>
      </c>
      <c r="O5" s="53" t="s">
        <v>5</v>
      </c>
      <c r="P5" s="13" t="s">
        <v>16</v>
      </c>
      <c r="Q5" s="53" t="s">
        <v>5</v>
      </c>
      <c r="R5" s="54" t="s">
        <v>16</v>
      </c>
      <c r="S5" s="53" t="s">
        <v>5</v>
      </c>
      <c r="T5" s="55" t="s">
        <v>16</v>
      </c>
      <c r="U5" s="53" t="s">
        <v>5</v>
      </c>
      <c r="V5" s="13" t="s">
        <v>16</v>
      </c>
      <c r="W5" s="53" t="s">
        <v>5</v>
      </c>
      <c r="X5" s="13" t="s">
        <v>16</v>
      </c>
      <c r="Y5" s="5" t="s">
        <v>5</v>
      </c>
      <c r="Z5" s="5" t="s">
        <v>16</v>
      </c>
      <c r="AA5" s="78" t="s">
        <v>5</v>
      </c>
      <c r="AB5" s="78" t="s">
        <v>16</v>
      </c>
      <c r="AC5" s="162"/>
      <c r="AD5" s="157"/>
      <c r="AE5" s="158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>
      <c r="A6" s="4">
        <v>1</v>
      </c>
      <c r="B6" s="6">
        <v>44075</v>
      </c>
      <c r="C6" s="4">
        <v>3</v>
      </c>
      <c r="D6" s="17">
        <f>PRODUCT(C6,200000)</f>
        <v>600000</v>
      </c>
      <c r="E6" s="121">
        <v>0</v>
      </c>
      <c r="F6" s="121">
        <f>PRODUCT(E6,100000)</f>
        <v>0</v>
      </c>
      <c r="G6" s="4">
        <v>3</v>
      </c>
      <c r="H6" s="40">
        <f>PRODUCT(G6,300000)</f>
        <v>900000</v>
      </c>
      <c r="I6" s="123">
        <v>0</v>
      </c>
      <c r="J6" s="123">
        <f>PRODUCT(I6,150000)</f>
        <v>0</v>
      </c>
      <c r="K6" s="111">
        <v>0</v>
      </c>
      <c r="L6" s="40">
        <f>PRODUCT(K6,300000)</f>
        <v>0</v>
      </c>
      <c r="M6" s="123">
        <v>0</v>
      </c>
      <c r="N6" s="123">
        <f>PRODUCT(M7,150000)</f>
        <v>0</v>
      </c>
      <c r="O6" s="10">
        <v>0</v>
      </c>
      <c r="P6" s="41">
        <f>PRODUCT(O6,30000)</f>
        <v>0</v>
      </c>
      <c r="Q6" s="14">
        <v>0</v>
      </c>
      <c r="R6" s="16">
        <f>PRODUCT(Q6,300000)</f>
        <v>0</v>
      </c>
      <c r="S6" s="14">
        <v>0</v>
      </c>
      <c r="T6" s="19">
        <f>PRODUCT(S6,600000)</f>
        <v>0</v>
      </c>
      <c r="U6" s="14">
        <v>1</v>
      </c>
      <c r="V6" s="14">
        <f>PRODUCT(U6,30000)</f>
        <v>30000</v>
      </c>
      <c r="W6" s="13">
        <v>0</v>
      </c>
      <c r="X6" s="12">
        <f>PRODUCT(W6,50000)</f>
        <v>0</v>
      </c>
      <c r="Y6" s="5">
        <v>0</v>
      </c>
      <c r="Z6" s="5">
        <f>PRODUCT(Y6,700000)</f>
        <v>0</v>
      </c>
      <c r="AA6" s="78">
        <v>0</v>
      </c>
      <c r="AB6" s="18">
        <f>PRODUCT(AA6,1300000)</f>
        <v>0</v>
      </c>
      <c r="AC6" s="18">
        <f>SUM(P6,R6,T6,V6,X6,Z6,AB6)</f>
        <v>30000</v>
      </c>
      <c r="AD6" s="17">
        <f>SUM(D6,H6,AC6,F6,J6,L6,N6)</f>
        <v>1530000</v>
      </c>
      <c r="AE6" s="63"/>
    </row>
    <row r="7" spans="1:46">
      <c r="A7" s="4">
        <v>2</v>
      </c>
      <c r="B7" s="56">
        <v>44076</v>
      </c>
      <c r="C7" s="141">
        <v>0</v>
      </c>
      <c r="D7" s="17">
        <f t="shared" ref="D7:D35" si="0">PRODUCT(C7,200000)</f>
        <v>0</v>
      </c>
      <c r="E7" s="121">
        <v>0</v>
      </c>
      <c r="F7" s="121">
        <f t="shared" ref="F7:F35" si="1">PRODUCT(E7,100000)</f>
        <v>0</v>
      </c>
      <c r="G7" s="141">
        <v>0</v>
      </c>
      <c r="H7" s="40">
        <f t="shared" ref="H7:H35" si="2">PRODUCT(G7,300000)</f>
        <v>0</v>
      </c>
      <c r="I7" s="123">
        <v>0</v>
      </c>
      <c r="J7" s="123">
        <f t="shared" ref="J7:J35" si="3">PRODUCT(I7,150000)</f>
        <v>0</v>
      </c>
      <c r="K7" s="141">
        <v>0</v>
      </c>
      <c r="L7" s="40">
        <f t="shared" ref="L7:L35" si="4">PRODUCT(K7,300000)</f>
        <v>0</v>
      </c>
      <c r="M7" s="123">
        <v>0</v>
      </c>
      <c r="N7" s="123">
        <f t="shared" ref="N7:N35" si="5">PRODUCT(M8,150000)</f>
        <v>0</v>
      </c>
      <c r="O7" s="142">
        <v>0</v>
      </c>
      <c r="P7" s="41">
        <f t="shared" ref="P7:P35" si="6">PRODUCT(O7,30000)</f>
        <v>0</v>
      </c>
      <c r="Q7" s="14">
        <v>0</v>
      </c>
      <c r="R7" s="16">
        <f t="shared" ref="R7:R35" si="7">PRODUCT(Q7,300000)</f>
        <v>0</v>
      </c>
      <c r="S7" s="14">
        <v>0</v>
      </c>
      <c r="T7" s="19">
        <f t="shared" ref="T7:T35" si="8">PRODUCT(S7,600000)</f>
        <v>0</v>
      </c>
      <c r="U7" s="14">
        <v>0</v>
      </c>
      <c r="V7" s="14">
        <f t="shared" ref="V7:V35" si="9">PRODUCT(U7,30000)</f>
        <v>0</v>
      </c>
      <c r="W7" s="13">
        <v>0</v>
      </c>
      <c r="X7" s="12">
        <f t="shared" ref="X7:X35" si="10">PRODUCT(W7,50000)</f>
        <v>0</v>
      </c>
      <c r="Y7" s="143">
        <v>0</v>
      </c>
      <c r="Z7" s="96">
        <f t="shared" ref="Z7:Z35" si="11">PRODUCT(Y7,700000)</f>
        <v>0</v>
      </c>
      <c r="AA7" s="96">
        <v>0</v>
      </c>
      <c r="AB7" s="18">
        <f t="shared" ref="AB7:AB35" si="12">PRODUCT(AA7,1300000)</f>
        <v>0</v>
      </c>
      <c r="AC7" s="18">
        <f t="shared" ref="AC7:AC35" si="13">SUM(P7,R7,T7,V7,X7,Z7,AB7)</f>
        <v>0</v>
      </c>
      <c r="AD7" s="17">
        <f t="shared" ref="AD7:AD35" si="14">SUM(D7,H7,AC7,F7,J7,L7,N7)</f>
        <v>0</v>
      </c>
      <c r="AE7" s="76"/>
    </row>
    <row r="8" spans="1:46">
      <c r="A8" s="4">
        <v>3</v>
      </c>
      <c r="B8" s="56">
        <v>44077</v>
      </c>
      <c r="C8" s="141">
        <v>8</v>
      </c>
      <c r="D8" s="17">
        <f t="shared" si="0"/>
        <v>1600000</v>
      </c>
      <c r="E8" s="121">
        <v>0</v>
      </c>
      <c r="F8" s="121">
        <f t="shared" si="1"/>
        <v>0</v>
      </c>
      <c r="G8" s="141">
        <v>6</v>
      </c>
      <c r="H8" s="40">
        <f t="shared" si="2"/>
        <v>1800000</v>
      </c>
      <c r="I8" s="123">
        <v>0</v>
      </c>
      <c r="J8" s="123">
        <f t="shared" si="3"/>
        <v>0</v>
      </c>
      <c r="K8" s="141">
        <v>2</v>
      </c>
      <c r="L8" s="40">
        <f t="shared" si="4"/>
        <v>600000</v>
      </c>
      <c r="M8" s="123">
        <v>0</v>
      </c>
      <c r="N8" s="123">
        <f t="shared" si="5"/>
        <v>0</v>
      </c>
      <c r="O8" s="142">
        <v>0</v>
      </c>
      <c r="P8" s="41">
        <f t="shared" si="6"/>
        <v>0</v>
      </c>
      <c r="Q8" s="14">
        <v>3</v>
      </c>
      <c r="R8" s="16">
        <f t="shared" si="7"/>
        <v>900000</v>
      </c>
      <c r="S8" s="14">
        <v>1</v>
      </c>
      <c r="T8" s="19">
        <f t="shared" si="8"/>
        <v>600000</v>
      </c>
      <c r="U8" s="14">
        <v>0</v>
      </c>
      <c r="V8" s="14">
        <f t="shared" si="9"/>
        <v>0</v>
      </c>
      <c r="W8" s="13">
        <v>0</v>
      </c>
      <c r="X8" s="12">
        <f t="shared" si="10"/>
        <v>0</v>
      </c>
      <c r="Y8" s="143">
        <v>0</v>
      </c>
      <c r="Z8" s="96">
        <f t="shared" si="11"/>
        <v>0</v>
      </c>
      <c r="AA8" s="96">
        <v>0</v>
      </c>
      <c r="AB8" s="18">
        <f t="shared" si="12"/>
        <v>0</v>
      </c>
      <c r="AC8" s="18">
        <f t="shared" si="13"/>
        <v>1500000</v>
      </c>
      <c r="AD8" s="17">
        <f t="shared" si="14"/>
        <v>5500000</v>
      </c>
      <c r="AE8" s="76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</row>
    <row r="9" spans="1:46" customFormat="1">
      <c r="A9">
        <v>4</v>
      </c>
      <c r="B9" s="56">
        <v>44078</v>
      </c>
      <c r="C9" s="141">
        <v>4</v>
      </c>
      <c r="D9" s="17">
        <f t="shared" si="0"/>
        <v>800000</v>
      </c>
      <c r="E9" s="121">
        <v>0</v>
      </c>
      <c r="F9" s="121">
        <f t="shared" si="1"/>
        <v>0</v>
      </c>
      <c r="G9" s="141">
        <v>2</v>
      </c>
      <c r="H9" s="40">
        <f t="shared" si="2"/>
        <v>600000</v>
      </c>
      <c r="I9" s="123">
        <v>0</v>
      </c>
      <c r="J9" s="123">
        <f t="shared" si="3"/>
        <v>0</v>
      </c>
      <c r="K9" s="141">
        <v>0</v>
      </c>
      <c r="L9" s="40">
        <f t="shared" si="4"/>
        <v>0</v>
      </c>
      <c r="M9" s="123">
        <v>0</v>
      </c>
      <c r="N9" s="123">
        <f t="shared" si="5"/>
        <v>0</v>
      </c>
      <c r="O9" s="142">
        <v>0</v>
      </c>
      <c r="P9" s="41">
        <f t="shared" si="6"/>
        <v>0</v>
      </c>
      <c r="Q9" s="14">
        <v>1</v>
      </c>
      <c r="R9" s="16">
        <f t="shared" si="7"/>
        <v>300000</v>
      </c>
      <c r="S9" s="14">
        <v>0</v>
      </c>
      <c r="T9" s="19">
        <f t="shared" si="8"/>
        <v>0</v>
      </c>
      <c r="U9" s="14">
        <v>0</v>
      </c>
      <c r="V9" s="14">
        <f t="shared" si="9"/>
        <v>0</v>
      </c>
      <c r="W9" s="13">
        <v>0</v>
      </c>
      <c r="X9" s="12">
        <f t="shared" si="10"/>
        <v>0</v>
      </c>
      <c r="Y9" s="143">
        <v>0</v>
      </c>
      <c r="Z9" s="96">
        <f t="shared" si="11"/>
        <v>0</v>
      </c>
      <c r="AA9" s="96">
        <v>0</v>
      </c>
      <c r="AB9" s="18">
        <f t="shared" si="12"/>
        <v>0</v>
      </c>
      <c r="AC9" s="18">
        <f t="shared" si="13"/>
        <v>300000</v>
      </c>
      <c r="AD9" s="17">
        <f t="shared" si="14"/>
        <v>1700000</v>
      </c>
      <c r="AE9" s="76"/>
    </row>
    <row r="10" spans="1:46" customFormat="1">
      <c r="A10">
        <v>5</v>
      </c>
      <c r="B10" s="56">
        <v>44079</v>
      </c>
      <c r="C10" s="141">
        <v>6</v>
      </c>
      <c r="D10" s="17">
        <f t="shared" si="0"/>
        <v>1200000</v>
      </c>
      <c r="E10" s="121">
        <v>0</v>
      </c>
      <c r="F10" s="121">
        <f t="shared" si="1"/>
        <v>0</v>
      </c>
      <c r="G10" s="141">
        <v>7</v>
      </c>
      <c r="H10" s="40">
        <f t="shared" si="2"/>
        <v>2100000</v>
      </c>
      <c r="I10" s="123">
        <v>0</v>
      </c>
      <c r="J10" s="123">
        <f t="shared" si="3"/>
        <v>0</v>
      </c>
      <c r="K10" s="141">
        <v>0</v>
      </c>
      <c r="L10" s="40">
        <f t="shared" si="4"/>
        <v>0</v>
      </c>
      <c r="M10" s="123">
        <v>0</v>
      </c>
      <c r="N10" s="123">
        <f t="shared" si="5"/>
        <v>0</v>
      </c>
      <c r="O10" s="142">
        <v>0</v>
      </c>
      <c r="P10" s="41">
        <f t="shared" si="6"/>
        <v>0</v>
      </c>
      <c r="Q10" s="14">
        <v>5</v>
      </c>
      <c r="R10" s="16">
        <f t="shared" si="7"/>
        <v>1500000</v>
      </c>
      <c r="S10" s="14">
        <v>0</v>
      </c>
      <c r="T10" s="19">
        <f t="shared" si="8"/>
        <v>0</v>
      </c>
      <c r="U10" s="14">
        <v>0</v>
      </c>
      <c r="V10" s="14">
        <f t="shared" si="9"/>
        <v>0</v>
      </c>
      <c r="W10" s="13">
        <v>0</v>
      </c>
      <c r="X10" s="12">
        <f t="shared" si="10"/>
        <v>0</v>
      </c>
      <c r="Y10" s="143">
        <v>0</v>
      </c>
      <c r="Z10" s="96">
        <f t="shared" si="11"/>
        <v>0</v>
      </c>
      <c r="AA10" s="96">
        <v>0</v>
      </c>
      <c r="AB10" s="18">
        <f t="shared" si="12"/>
        <v>0</v>
      </c>
      <c r="AC10" s="18">
        <f t="shared" si="13"/>
        <v>1500000</v>
      </c>
      <c r="AD10" s="17">
        <f t="shared" si="14"/>
        <v>4800000</v>
      </c>
      <c r="AE10" s="76"/>
    </row>
    <row r="11" spans="1:46" customFormat="1">
      <c r="A11">
        <v>7</v>
      </c>
      <c r="B11" s="56">
        <v>44080</v>
      </c>
      <c r="C11" s="141">
        <v>14</v>
      </c>
      <c r="D11" s="17">
        <f t="shared" si="0"/>
        <v>2800000</v>
      </c>
      <c r="E11" s="121">
        <v>0</v>
      </c>
      <c r="F11" s="121">
        <f t="shared" si="1"/>
        <v>0</v>
      </c>
      <c r="G11" s="141">
        <v>24</v>
      </c>
      <c r="H11" s="40">
        <f t="shared" si="2"/>
        <v>7200000</v>
      </c>
      <c r="I11" s="123">
        <v>0</v>
      </c>
      <c r="J11" s="123">
        <f t="shared" si="3"/>
        <v>0</v>
      </c>
      <c r="K11" s="141">
        <v>3</v>
      </c>
      <c r="L11" s="40">
        <f t="shared" si="4"/>
        <v>900000</v>
      </c>
      <c r="M11" s="123">
        <v>0</v>
      </c>
      <c r="N11" s="123">
        <f t="shared" si="5"/>
        <v>0</v>
      </c>
      <c r="O11" s="142">
        <v>1</v>
      </c>
      <c r="P11" s="41">
        <f t="shared" si="6"/>
        <v>30000</v>
      </c>
      <c r="Q11" s="14">
        <v>20</v>
      </c>
      <c r="R11" s="16">
        <f t="shared" si="7"/>
        <v>6000000</v>
      </c>
      <c r="S11" s="14">
        <v>1</v>
      </c>
      <c r="T11" s="19">
        <f t="shared" si="8"/>
        <v>600000</v>
      </c>
      <c r="U11" s="14">
        <v>0</v>
      </c>
      <c r="V11" s="14">
        <f t="shared" si="9"/>
        <v>0</v>
      </c>
      <c r="W11" s="13">
        <v>0</v>
      </c>
      <c r="X11" s="12">
        <f t="shared" si="10"/>
        <v>0</v>
      </c>
      <c r="Y11" s="143">
        <v>0</v>
      </c>
      <c r="Z11" s="96">
        <f t="shared" si="11"/>
        <v>0</v>
      </c>
      <c r="AA11" s="96">
        <v>0</v>
      </c>
      <c r="AB11" s="18">
        <f t="shared" si="12"/>
        <v>0</v>
      </c>
      <c r="AC11" s="18">
        <f t="shared" si="13"/>
        <v>6630000</v>
      </c>
      <c r="AD11" s="17">
        <f t="shared" si="14"/>
        <v>17530000</v>
      </c>
      <c r="AE11" s="76"/>
    </row>
    <row r="12" spans="1:46" customFormat="1">
      <c r="A12">
        <v>7</v>
      </c>
      <c r="B12" s="56">
        <v>44081</v>
      </c>
      <c r="C12" s="141">
        <v>3</v>
      </c>
      <c r="D12" s="17">
        <f t="shared" si="0"/>
        <v>600000</v>
      </c>
      <c r="E12" s="121">
        <v>0</v>
      </c>
      <c r="F12" s="121">
        <f t="shared" si="1"/>
        <v>0</v>
      </c>
      <c r="G12" s="141">
        <v>3</v>
      </c>
      <c r="H12" s="40">
        <f t="shared" si="2"/>
        <v>900000</v>
      </c>
      <c r="I12" s="123">
        <v>0</v>
      </c>
      <c r="J12" s="123">
        <f t="shared" si="3"/>
        <v>0</v>
      </c>
      <c r="K12" s="141">
        <v>2</v>
      </c>
      <c r="L12" s="40">
        <f t="shared" si="4"/>
        <v>600000</v>
      </c>
      <c r="M12" s="123">
        <v>0</v>
      </c>
      <c r="N12" s="123">
        <f t="shared" si="5"/>
        <v>0</v>
      </c>
      <c r="O12" s="142">
        <v>0</v>
      </c>
      <c r="P12" s="41">
        <f t="shared" si="6"/>
        <v>0</v>
      </c>
      <c r="Q12" s="14">
        <v>1</v>
      </c>
      <c r="R12" s="16">
        <f t="shared" si="7"/>
        <v>300000</v>
      </c>
      <c r="S12" s="14">
        <v>1</v>
      </c>
      <c r="T12" s="19">
        <f t="shared" si="8"/>
        <v>600000</v>
      </c>
      <c r="U12" s="14">
        <v>0</v>
      </c>
      <c r="V12" s="14">
        <f t="shared" si="9"/>
        <v>0</v>
      </c>
      <c r="W12" s="13">
        <v>0</v>
      </c>
      <c r="X12" s="12">
        <f t="shared" si="10"/>
        <v>0</v>
      </c>
      <c r="Y12" s="143">
        <v>0</v>
      </c>
      <c r="Z12" s="96">
        <f t="shared" si="11"/>
        <v>0</v>
      </c>
      <c r="AA12" s="96">
        <v>0</v>
      </c>
      <c r="AB12" s="18">
        <f t="shared" si="12"/>
        <v>0</v>
      </c>
      <c r="AC12" s="18">
        <f t="shared" si="13"/>
        <v>900000</v>
      </c>
      <c r="AD12" s="17">
        <f t="shared" si="14"/>
        <v>3000000</v>
      </c>
      <c r="AE12" s="76"/>
    </row>
    <row r="13" spans="1:46" customFormat="1">
      <c r="A13">
        <v>8</v>
      </c>
      <c r="B13" s="56">
        <v>44082</v>
      </c>
      <c r="C13" s="141">
        <v>4</v>
      </c>
      <c r="D13" s="17">
        <f t="shared" si="0"/>
        <v>800000</v>
      </c>
      <c r="E13" s="121">
        <v>0</v>
      </c>
      <c r="F13" s="121">
        <f t="shared" si="1"/>
        <v>0</v>
      </c>
      <c r="G13" s="141">
        <v>1</v>
      </c>
      <c r="H13" s="40">
        <f t="shared" si="2"/>
        <v>300000</v>
      </c>
      <c r="I13" s="123">
        <v>0</v>
      </c>
      <c r="J13" s="123">
        <f t="shared" si="3"/>
        <v>0</v>
      </c>
      <c r="K13" s="141">
        <v>2</v>
      </c>
      <c r="L13" s="40">
        <f t="shared" si="4"/>
        <v>600000</v>
      </c>
      <c r="M13" s="123">
        <v>0</v>
      </c>
      <c r="N13" s="123">
        <f t="shared" si="5"/>
        <v>0</v>
      </c>
      <c r="O13" s="142">
        <v>0</v>
      </c>
      <c r="P13" s="41">
        <f t="shared" si="6"/>
        <v>0</v>
      </c>
      <c r="Q13" s="14">
        <v>0</v>
      </c>
      <c r="R13" s="16">
        <f t="shared" si="7"/>
        <v>0</v>
      </c>
      <c r="S13" s="14">
        <v>0</v>
      </c>
      <c r="T13" s="19">
        <f t="shared" si="8"/>
        <v>0</v>
      </c>
      <c r="U13" s="14">
        <v>0</v>
      </c>
      <c r="V13" s="14">
        <f t="shared" si="9"/>
        <v>0</v>
      </c>
      <c r="W13" s="13">
        <v>0</v>
      </c>
      <c r="X13" s="12">
        <f t="shared" si="10"/>
        <v>0</v>
      </c>
      <c r="Y13" s="143">
        <v>0</v>
      </c>
      <c r="Z13" s="96">
        <f t="shared" si="11"/>
        <v>0</v>
      </c>
      <c r="AA13" s="96">
        <v>0</v>
      </c>
      <c r="AB13" s="18">
        <f t="shared" si="12"/>
        <v>0</v>
      </c>
      <c r="AC13" s="18">
        <f t="shared" si="13"/>
        <v>0</v>
      </c>
      <c r="AD13" s="17">
        <f t="shared" si="14"/>
        <v>1700000</v>
      </c>
      <c r="AE13" s="76"/>
    </row>
    <row r="14" spans="1:46">
      <c r="A14" s="4">
        <v>9</v>
      </c>
      <c r="B14" s="56">
        <v>44083</v>
      </c>
      <c r="C14" s="141">
        <v>5</v>
      </c>
      <c r="D14" s="17">
        <f>PRODUCT(C14,200000)</f>
        <v>1000000</v>
      </c>
      <c r="E14" s="121">
        <v>0</v>
      </c>
      <c r="F14" s="121">
        <f t="shared" si="1"/>
        <v>0</v>
      </c>
      <c r="G14" s="141">
        <v>4</v>
      </c>
      <c r="H14" s="40">
        <f t="shared" si="2"/>
        <v>1200000</v>
      </c>
      <c r="I14" s="123">
        <v>0</v>
      </c>
      <c r="J14" s="123">
        <f t="shared" si="3"/>
        <v>0</v>
      </c>
      <c r="K14" s="141">
        <v>0</v>
      </c>
      <c r="L14" s="40">
        <f t="shared" si="4"/>
        <v>0</v>
      </c>
      <c r="M14" s="123">
        <v>0</v>
      </c>
      <c r="N14" s="123">
        <f t="shared" si="5"/>
        <v>0</v>
      </c>
      <c r="O14" s="142">
        <v>0</v>
      </c>
      <c r="P14" s="41">
        <f t="shared" si="6"/>
        <v>0</v>
      </c>
      <c r="Q14" s="14">
        <v>2</v>
      </c>
      <c r="R14" s="16">
        <f t="shared" si="7"/>
        <v>600000</v>
      </c>
      <c r="S14" s="14">
        <v>0</v>
      </c>
      <c r="T14" s="19">
        <f t="shared" si="8"/>
        <v>0</v>
      </c>
      <c r="U14" s="14">
        <v>0</v>
      </c>
      <c r="V14" s="14">
        <f t="shared" si="9"/>
        <v>0</v>
      </c>
      <c r="W14" s="13">
        <v>1</v>
      </c>
      <c r="X14" s="12">
        <f t="shared" si="10"/>
        <v>50000</v>
      </c>
      <c r="Y14" s="143">
        <v>0</v>
      </c>
      <c r="Z14" s="96">
        <f t="shared" si="11"/>
        <v>0</v>
      </c>
      <c r="AA14" s="96">
        <v>0</v>
      </c>
      <c r="AB14" s="18">
        <f t="shared" si="12"/>
        <v>0</v>
      </c>
      <c r="AC14" s="18">
        <f t="shared" si="13"/>
        <v>650000</v>
      </c>
      <c r="AD14" s="17">
        <f t="shared" si="14"/>
        <v>2850000</v>
      </c>
      <c r="AE14" s="76"/>
      <c r="AF14" s="11"/>
      <c r="AG14" s="11"/>
      <c r="AH14" s="11"/>
      <c r="AI14" s="11"/>
    </row>
    <row r="15" spans="1:46">
      <c r="A15" s="80"/>
      <c r="B15" s="56">
        <v>44084</v>
      </c>
      <c r="C15" s="141">
        <v>6</v>
      </c>
      <c r="D15" s="17">
        <f t="shared" si="0"/>
        <v>1200000</v>
      </c>
      <c r="E15" s="121">
        <v>0</v>
      </c>
      <c r="F15" s="121">
        <f t="shared" si="1"/>
        <v>0</v>
      </c>
      <c r="G15" s="141">
        <v>3</v>
      </c>
      <c r="H15" s="40">
        <f t="shared" si="2"/>
        <v>900000</v>
      </c>
      <c r="I15" s="123">
        <v>0</v>
      </c>
      <c r="J15" s="123">
        <f t="shared" si="3"/>
        <v>0</v>
      </c>
      <c r="K15" s="141">
        <v>0</v>
      </c>
      <c r="L15" s="40">
        <f t="shared" si="4"/>
        <v>0</v>
      </c>
      <c r="M15" s="123">
        <v>0</v>
      </c>
      <c r="N15" s="123">
        <f t="shared" si="5"/>
        <v>0</v>
      </c>
      <c r="O15" s="142">
        <v>1</v>
      </c>
      <c r="P15" s="41">
        <f t="shared" si="6"/>
        <v>30000</v>
      </c>
      <c r="Q15" s="14">
        <v>0</v>
      </c>
      <c r="R15" s="16">
        <f t="shared" si="7"/>
        <v>0</v>
      </c>
      <c r="S15" s="14">
        <v>0</v>
      </c>
      <c r="T15" s="19">
        <f t="shared" si="8"/>
        <v>0</v>
      </c>
      <c r="U15" s="14">
        <v>1</v>
      </c>
      <c r="V15" s="14">
        <f t="shared" si="9"/>
        <v>30000</v>
      </c>
      <c r="W15" s="13">
        <v>0</v>
      </c>
      <c r="X15" s="12">
        <f t="shared" si="10"/>
        <v>0</v>
      </c>
      <c r="Y15" s="143">
        <v>0</v>
      </c>
      <c r="Z15" s="96">
        <f t="shared" si="11"/>
        <v>0</v>
      </c>
      <c r="AA15" s="96">
        <v>0</v>
      </c>
      <c r="AB15" s="18">
        <f t="shared" si="12"/>
        <v>0</v>
      </c>
      <c r="AC15" s="18">
        <f t="shared" si="13"/>
        <v>60000</v>
      </c>
      <c r="AD15" s="17">
        <f t="shared" si="14"/>
        <v>2160000</v>
      </c>
      <c r="AE15" s="80"/>
      <c r="AF15" s="11"/>
      <c r="AG15" s="11"/>
      <c r="AH15" s="11"/>
      <c r="AI15" s="11"/>
    </row>
    <row r="16" spans="1:46">
      <c r="A16" s="80"/>
      <c r="B16" s="56">
        <v>44085</v>
      </c>
      <c r="C16" s="141">
        <v>2</v>
      </c>
      <c r="D16" s="17">
        <f t="shared" si="0"/>
        <v>400000</v>
      </c>
      <c r="E16" s="121">
        <v>0</v>
      </c>
      <c r="F16" s="121">
        <f>PRODUCT(E17,100000)</f>
        <v>0</v>
      </c>
      <c r="G16" s="141">
        <v>3</v>
      </c>
      <c r="H16" s="40">
        <f t="shared" si="2"/>
        <v>900000</v>
      </c>
      <c r="I16" s="123">
        <v>0</v>
      </c>
      <c r="J16" s="123">
        <f t="shared" si="3"/>
        <v>0</v>
      </c>
      <c r="K16" s="141">
        <v>1</v>
      </c>
      <c r="L16" s="40">
        <f t="shared" si="4"/>
        <v>300000</v>
      </c>
      <c r="M16" s="123">
        <v>0</v>
      </c>
      <c r="N16" s="123">
        <f t="shared" si="5"/>
        <v>0</v>
      </c>
      <c r="O16" s="142">
        <v>0</v>
      </c>
      <c r="P16" s="41">
        <f t="shared" si="6"/>
        <v>0</v>
      </c>
      <c r="Q16" s="14">
        <v>1</v>
      </c>
      <c r="R16" s="16">
        <f t="shared" si="7"/>
        <v>300000</v>
      </c>
      <c r="S16" s="14">
        <v>0</v>
      </c>
      <c r="T16" s="19">
        <f t="shared" si="8"/>
        <v>0</v>
      </c>
      <c r="U16" s="14">
        <v>0</v>
      </c>
      <c r="V16" s="14">
        <f t="shared" si="9"/>
        <v>0</v>
      </c>
      <c r="W16" s="13">
        <v>0</v>
      </c>
      <c r="X16" s="12">
        <f t="shared" si="10"/>
        <v>0</v>
      </c>
      <c r="Y16" s="143">
        <v>0</v>
      </c>
      <c r="Z16" s="96">
        <f t="shared" si="11"/>
        <v>0</v>
      </c>
      <c r="AA16" s="96">
        <v>0</v>
      </c>
      <c r="AB16" s="18">
        <f t="shared" si="12"/>
        <v>0</v>
      </c>
      <c r="AC16" s="18">
        <f t="shared" si="13"/>
        <v>300000</v>
      </c>
      <c r="AD16" s="17">
        <f t="shared" si="14"/>
        <v>1900000</v>
      </c>
      <c r="AE16" s="80"/>
      <c r="AF16" s="11"/>
      <c r="AG16" s="11"/>
      <c r="AH16" s="11"/>
      <c r="AI16" s="11"/>
    </row>
    <row r="17" spans="1:35">
      <c r="A17" s="80"/>
      <c r="B17" s="56">
        <v>44086</v>
      </c>
      <c r="C17" s="141">
        <v>0</v>
      </c>
      <c r="D17" s="17">
        <f t="shared" si="0"/>
        <v>0</v>
      </c>
      <c r="E17" s="121">
        <v>0</v>
      </c>
      <c r="F17" s="121">
        <f t="shared" si="1"/>
        <v>0</v>
      </c>
      <c r="G17" s="141">
        <v>0</v>
      </c>
      <c r="H17" s="40">
        <f t="shared" si="2"/>
        <v>0</v>
      </c>
      <c r="I17" s="123">
        <v>0</v>
      </c>
      <c r="J17" s="123">
        <f t="shared" si="3"/>
        <v>0</v>
      </c>
      <c r="K17" s="141">
        <v>0</v>
      </c>
      <c r="L17" s="40">
        <f t="shared" si="4"/>
        <v>0</v>
      </c>
      <c r="M17" s="123">
        <v>0</v>
      </c>
      <c r="N17" s="123">
        <f t="shared" si="5"/>
        <v>0</v>
      </c>
      <c r="O17" s="142">
        <v>0</v>
      </c>
      <c r="P17" s="41">
        <f t="shared" si="6"/>
        <v>0</v>
      </c>
      <c r="Q17" s="14">
        <v>0</v>
      </c>
      <c r="R17" s="16">
        <f t="shared" si="7"/>
        <v>0</v>
      </c>
      <c r="S17" s="14">
        <v>0</v>
      </c>
      <c r="T17" s="19">
        <f t="shared" si="8"/>
        <v>0</v>
      </c>
      <c r="U17" s="14">
        <v>0</v>
      </c>
      <c r="V17" s="14">
        <f t="shared" si="9"/>
        <v>0</v>
      </c>
      <c r="W17" s="13">
        <v>0</v>
      </c>
      <c r="X17" s="12">
        <f t="shared" si="10"/>
        <v>0</v>
      </c>
      <c r="Y17" s="143">
        <v>0</v>
      </c>
      <c r="Z17" s="96">
        <f t="shared" si="11"/>
        <v>0</v>
      </c>
      <c r="AA17" s="96">
        <v>0</v>
      </c>
      <c r="AB17" s="18">
        <f t="shared" si="12"/>
        <v>0</v>
      </c>
      <c r="AC17" s="18">
        <f t="shared" si="13"/>
        <v>0</v>
      </c>
      <c r="AD17" s="17">
        <f t="shared" si="14"/>
        <v>0</v>
      </c>
      <c r="AE17" s="80"/>
      <c r="AF17" s="11"/>
      <c r="AG17" s="11"/>
      <c r="AH17" s="11"/>
      <c r="AI17" s="11"/>
    </row>
    <row r="18" spans="1:35">
      <c r="A18" s="80"/>
      <c r="B18" s="56">
        <v>44087</v>
      </c>
      <c r="C18" s="141">
        <v>5</v>
      </c>
      <c r="D18" s="17">
        <f t="shared" si="0"/>
        <v>1000000</v>
      </c>
      <c r="E18" s="121">
        <v>0</v>
      </c>
      <c r="F18" s="121">
        <f t="shared" si="1"/>
        <v>0</v>
      </c>
      <c r="G18" s="141">
        <v>2</v>
      </c>
      <c r="H18" s="40">
        <f t="shared" si="2"/>
        <v>600000</v>
      </c>
      <c r="I18" s="123">
        <v>0</v>
      </c>
      <c r="J18" s="123">
        <f t="shared" si="3"/>
        <v>0</v>
      </c>
      <c r="K18" s="141">
        <v>2</v>
      </c>
      <c r="L18" s="40">
        <f t="shared" si="4"/>
        <v>600000</v>
      </c>
      <c r="M18" s="123">
        <v>0</v>
      </c>
      <c r="N18" s="123">
        <f t="shared" si="5"/>
        <v>0</v>
      </c>
      <c r="O18" s="142">
        <v>0</v>
      </c>
      <c r="P18" s="41">
        <f t="shared" si="6"/>
        <v>0</v>
      </c>
      <c r="Q18" s="14">
        <v>0</v>
      </c>
      <c r="R18" s="16">
        <f t="shared" si="7"/>
        <v>0</v>
      </c>
      <c r="S18" s="14">
        <v>0</v>
      </c>
      <c r="T18" s="19">
        <f t="shared" si="8"/>
        <v>0</v>
      </c>
      <c r="U18" s="14">
        <v>1</v>
      </c>
      <c r="V18" s="14">
        <f t="shared" si="9"/>
        <v>30000</v>
      </c>
      <c r="W18" s="13">
        <v>0</v>
      </c>
      <c r="X18" s="12">
        <f t="shared" si="10"/>
        <v>0</v>
      </c>
      <c r="Y18" s="143">
        <v>0</v>
      </c>
      <c r="Z18" s="96">
        <f t="shared" si="11"/>
        <v>0</v>
      </c>
      <c r="AA18" s="96">
        <v>0</v>
      </c>
      <c r="AB18" s="18">
        <f t="shared" si="12"/>
        <v>0</v>
      </c>
      <c r="AC18" s="18">
        <f t="shared" si="13"/>
        <v>30000</v>
      </c>
      <c r="AD18" s="17">
        <f t="shared" si="14"/>
        <v>2230000</v>
      </c>
      <c r="AE18" s="80"/>
      <c r="AF18" s="11"/>
      <c r="AG18" s="11"/>
      <c r="AH18" s="11"/>
      <c r="AI18" s="11"/>
    </row>
    <row r="19" spans="1:35">
      <c r="A19" s="80"/>
      <c r="B19" s="56">
        <v>44088</v>
      </c>
      <c r="C19" s="141">
        <v>8</v>
      </c>
      <c r="D19" s="17">
        <f t="shared" si="0"/>
        <v>1600000</v>
      </c>
      <c r="E19" s="121">
        <v>0</v>
      </c>
      <c r="F19" s="121">
        <f t="shared" si="1"/>
        <v>0</v>
      </c>
      <c r="G19" s="141">
        <v>7</v>
      </c>
      <c r="H19" s="40">
        <f t="shared" si="2"/>
        <v>2100000</v>
      </c>
      <c r="I19" s="123">
        <v>0</v>
      </c>
      <c r="J19" s="123">
        <f t="shared" si="3"/>
        <v>0</v>
      </c>
      <c r="K19" s="141">
        <v>2</v>
      </c>
      <c r="L19" s="40">
        <f t="shared" si="4"/>
        <v>600000</v>
      </c>
      <c r="M19" s="123">
        <v>0</v>
      </c>
      <c r="N19" s="123">
        <f t="shared" si="5"/>
        <v>0</v>
      </c>
      <c r="O19" s="142">
        <v>0</v>
      </c>
      <c r="P19" s="41">
        <f t="shared" si="6"/>
        <v>0</v>
      </c>
      <c r="Q19" s="14">
        <v>2</v>
      </c>
      <c r="R19" s="16">
        <f t="shared" si="7"/>
        <v>600000</v>
      </c>
      <c r="S19" s="14">
        <v>1</v>
      </c>
      <c r="T19" s="19">
        <f t="shared" si="8"/>
        <v>600000</v>
      </c>
      <c r="U19" s="14">
        <v>2</v>
      </c>
      <c r="V19" s="14">
        <f t="shared" si="9"/>
        <v>60000</v>
      </c>
      <c r="W19" s="13">
        <v>0</v>
      </c>
      <c r="X19" s="12">
        <f t="shared" si="10"/>
        <v>0</v>
      </c>
      <c r="Y19" s="143">
        <v>0</v>
      </c>
      <c r="Z19" s="96">
        <f t="shared" si="11"/>
        <v>0</v>
      </c>
      <c r="AA19" s="96">
        <v>0</v>
      </c>
      <c r="AB19" s="18">
        <f t="shared" si="12"/>
        <v>0</v>
      </c>
      <c r="AC19" s="18">
        <f t="shared" si="13"/>
        <v>1260000</v>
      </c>
      <c r="AD19" s="17">
        <f t="shared" si="14"/>
        <v>5560000</v>
      </c>
      <c r="AE19" s="99"/>
      <c r="AF19" s="11"/>
      <c r="AG19" s="11"/>
      <c r="AH19" s="11"/>
      <c r="AI19" s="11"/>
    </row>
    <row r="20" spans="1:35">
      <c r="A20" s="80"/>
      <c r="B20" s="56">
        <v>44089</v>
      </c>
      <c r="C20" s="141">
        <v>4</v>
      </c>
      <c r="D20" s="17">
        <f t="shared" si="0"/>
        <v>800000</v>
      </c>
      <c r="E20" s="121">
        <v>0</v>
      </c>
      <c r="F20" s="121">
        <f t="shared" si="1"/>
        <v>0</v>
      </c>
      <c r="G20" s="141">
        <v>1</v>
      </c>
      <c r="H20" s="40">
        <f t="shared" si="2"/>
        <v>300000</v>
      </c>
      <c r="I20" s="123">
        <v>0</v>
      </c>
      <c r="J20" s="123">
        <f t="shared" si="3"/>
        <v>0</v>
      </c>
      <c r="K20" s="141">
        <v>0</v>
      </c>
      <c r="L20" s="40">
        <f t="shared" si="4"/>
        <v>0</v>
      </c>
      <c r="M20" s="123">
        <v>0</v>
      </c>
      <c r="N20" s="123">
        <f t="shared" si="5"/>
        <v>0</v>
      </c>
      <c r="O20" s="142">
        <v>0</v>
      </c>
      <c r="P20" s="41">
        <f t="shared" si="6"/>
        <v>0</v>
      </c>
      <c r="Q20" s="14">
        <v>1</v>
      </c>
      <c r="R20" s="16">
        <f t="shared" si="7"/>
        <v>300000</v>
      </c>
      <c r="S20" s="14">
        <v>0</v>
      </c>
      <c r="T20" s="19">
        <f t="shared" si="8"/>
        <v>0</v>
      </c>
      <c r="U20" s="14">
        <v>0</v>
      </c>
      <c r="V20" s="14">
        <f t="shared" si="9"/>
        <v>0</v>
      </c>
      <c r="W20" s="13">
        <v>0</v>
      </c>
      <c r="X20" s="12">
        <f t="shared" si="10"/>
        <v>0</v>
      </c>
      <c r="Y20" s="143">
        <v>0</v>
      </c>
      <c r="Z20" s="96">
        <f t="shared" si="11"/>
        <v>0</v>
      </c>
      <c r="AA20" s="96">
        <v>0</v>
      </c>
      <c r="AB20" s="18">
        <f t="shared" si="12"/>
        <v>0</v>
      </c>
      <c r="AC20" s="18">
        <f t="shared" si="13"/>
        <v>300000</v>
      </c>
      <c r="AD20" s="17">
        <f t="shared" si="14"/>
        <v>1400000</v>
      </c>
      <c r="AE20" s="80"/>
      <c r="AF20" s="11"/>
      <c r="AG20" s="11"/>
      <c r="AH20" s="11"/>
      <c r="AI20" s="11"/>
    </row>
    <row r="21" spans="1:35">
      <c r="A21" s="80"/>
      <c r="B21" s="56">
        <v>44090</v>
      </c>
      <c r="C21" s="141">
        <v>10</v>
      </c>
      <c r="D21" s="17">
        <f t="shared" si="0"/>
        <v>2000000</v>
      </c>
      <c r="E21" s="121">
        <v>0</v>
      </c>
      <c r="F21" s="121">
        <f t="shared" si="1"/>
        <v>0</v>
      </c>
      <c r="G21" s="141">
        <v>5</v>
      </c>
      <c r="H21" s="40">
        <f t="shared" si="2"/>
        <v>1500000</v>
      </c>
      <c r="I21" s="123">
        <v>0</v>
      </c>
      <c r="J21" s="123">
        <f t="shared" si="3"/>
        <v>0</v>
      </c>
      <c r="K21" s="141">
        <v>1</v>
      </c>
      <c r="L21" s="40">
        <f t="shared" si="4"/>
        <v>300000</v>
      </c>
      <c r="M21" s="123">
        <v>0</v>
      </c>
      <c r="N21" s="123">
        <f t="shared" si="5"/>
        <v>0</v>
      </c>
      <c r="O21" s="142">
        <v>0</v>
      </c>
      <c r="P21" s="41">
        <f t="shared" si="6"/>
        <v>0</v>
      </c>
      <c r="Q21" s="14">
        <v>1</v>
      </c>
      <c r="R21" s="16">
        <f t="shared" si="7"/>
        <v>300000</v>
      </c>
      <c r="S21" s="14">
        <v>0</v>
      </c>
      <c r="T21" s="19">
        <f t="shared" si="8"/>
        <v>0</v>
      </c>
      <c r="U21" s="14">
        <v>0</v>
      </c>
      <c r="V21" s="14">
        <f t="shared" si="9"/>
        <v>0</v>
      </c>
      <c r="W21" s="13">
        <v>0</v>
      </c>
      <c r="X21" s="12">
        <f t="shared" si="10"/>
        <v>0</v>
      </c>
      <c r="Y21" s="143">
        <v>0</v>
      </c>
      <c r="Z21" s="96">
        <f t="shared" si="11"/>
        <v>0</v>
      </c>
      <c r="AA21" s="96">
        <v>0</v>
      </c>
      <c r="AB21" s="18">
        <f t="shared" si="12"/>
        <v>0</v>
      </c>
      <c r="AC21" s="18">
        <f t="shared" si="13"/>
        <v>300000</v>
      </c>
      <c r="AD21" s="17">
        <f t="shared" si="14"/>
        <v>4100000</v>
      </c>
      <c r="AE21" s="80"/>
      <c r="AF21" s="11"/>
      <c r="AG21" s="11"/>
      <c r="AH21" s="11"/>
      <c r="AI21" s="11"/>
    </row>
    <row r="22" spans="1:35">
      <c r="A22" s="80"/>
      <c r="B22" s="56">
        <v>44091</v>
      </c>
      <c r="C22" s="141">
        <v>7</v>
      </c>
      <c r="D22" s="17">
        <f t="shared" si="0"/>
        <v>1400000</v>
      </c>
      <c r="E22" s="121">
        <v>0</v>
      </c>
      <c r="F22" s="121">
        <f t="shared" si="1"/>
        <v>0</v>
      </c>
      <c r="G22" s="141">
        <v>3</v>
      </c>
      <c r="H22" s="40">
        <f t="shared" si="2"/>
        <v>900000</v>
      </c>
      <c r="I22" s="123">
        <v>0</v>
      </c>
      <c r="J22" s="123">
        <f t="shared" si="3"/>
        <v>0</v>
      </c>
      <c r="K22" s="141">
        <v>0</v>
      </c>
      <c r="L22" s="40">
        <f t="shared" si="4"/>
        <v>0</v>
      </c>
      <c r="M22" s="123">
        <v>0</v>
      </c>
      <c r="N22" s="123">
        <f t="shared" si="5"/>
        <v>0</v>
      </c>
      <c r="O22" s="142">
        <v>0</v>
      </c>
      <c r="P22" s="41">
        <f t="shared" si="6"/>
        <v>0</v>
      </c>
      <c r="Q22" s="14">
        <v>2</v>
      </c>
      <c r="R22" s="16">
        <f t="shared" si="7"/>
        <v>600000</v>
      </c>
      <c r="S22" s="14">
        <v>0</v>
      </c>
      <c r="T22" s="19">
        <f t="shared" si="8"/>
        <v>0</v>
      </c>
      <c r="U22" s="14">
        <v>0</v>
      </c>
      <c r="V22" s="14">
        <f t="shared" si="9"/>
        <v>0</v>
      </c>
      <c r="W22" s="13">
        <v>0</v>
      </c>
      <c r="X22" s="12">
        <f t="shared" si="10"/>
        <v>0</v>
      </c>
      <c r="Y22" s="143">
        <v>0</v>
      </c>
      <c r="Z22" s="113">
        <f t="shared" si="11"/>
        <v>0</v>
      </c>
      <c r="AA22" s="96">
        <v>0</v>
      </c>
      <c r="AB22" s="18">
        <f t="shared" si="12"/>
        <v>0</v>
      </c>
      <c r="AC22" s="18">
        <f t="shared" si="13"/>
        <v>600000</v>
      </c>
      <c r="AD22" s="17">
        <f t="shared" si="14"/>
        <v>2900000</v>
      </c>
      <c r="AE22" s="80"/>
      <c r="AF22" s="11"/>
      <c r="AG22" s="11"/>
      <c r="AH22" s="11"/>
      <c r="AI22" s="11"/>
    </row>
    <row r="23" spans="1:35">
      <c r="A23" s="80"/>
      <c r="B23" s="56">
        <v>44092</v>
      </c>
      <c r="C23" s="141">
        <v>8</v>
      </c>
      <c r="D23" s="17">
        <f t="shared" si="0"/>
        <v>1600000</v>
      </c>
      <c r="E23" s="121">
        <v>0</v>
      </c>
      <c r="F23" s="121">
        <f t="shared" si="1"/>
        <v>0</v>
      </c>
      <c r="G23" s="141">
        <v>2</v>
      </c>
      <c r="H23" s="40">
        <f t="shared" si="2"/>
        <v>600000</v>
      </c>
      <c r="I23" s="123">
        <v>0</v>
      </c>
      <c r="J23" s="123">
        <f t="shared" si="3"/>
        <v>0</v>
      </c>
      <c r="K23" s="141">
        <v>0</v>
      </c>
      <c r="L23" s="40">
        <f t="shared" si="4"/>
        <v>0</v>
      </c>
      <c r="M23" s="123">
        <v>0</v>
      </c>
      <c r="N23" s="123">
        <f t="shared" si="5"/>
        <v>0</v>
      </c>
      <c r="O23" s="142">
        <v>0</v>
      </c>
      <c r="P23" s="41">
        <f t="shared" si="6"/>
        <v>0</v>
      </c>
      <c r="Q23" s="14">
        <v>0</v>
      </c>
      <c r="R23" s="16">
        <f t="shared" si="7"/>
        <v>0</v>
      </c>
      <c r="S23" s="14">
        <v>0</v>
      </c>
      <c r="T23" s="19">
        <f t="shared" si="8"/>
        <v>0</v>
      </c>
      <c r="U23" s="14">
        <v>0</v>
      </c>
      <c r="V23" s="14">
        <f t="shared" si="9"/>
        <v>0</v>
      </c>
      <c r="W23" s="13">
        <v>1</v>
      </c>
      <c r="X23" s="12">
        <f t="shared" si="10"/>
        <v>50000</v>
      </c>
      <c r="Y23" s="143">
        <v>0</v>
      </c>
      <c r="Z23" s="113">
        <f t="shared" si="11"/>
        <v>0</v>
      </c>
      <c r="AA23" s="96">
        <v>0</v>
      </c>
      <c r="AB23" s="18">
        <f t="shared" si="12"/>
        <v>0</v>
      </c>
      <c r="AC23" s="18">
        <f t="shared" si="13"/>
        <v>50000</v>
      </c>
      <c r="AD23" s="17">
        <f t="shared" si="14"/>
        <v>2250000</v>
      </c>
      <c r="AE23" s="80"/>
      <c r="AF23" s="11"/>
      <c r="AG23" s="11"/>
      <c r="AH23" s="11"/>
      <c r="AI23" s="11"/>
    </row>
    <row r="24" spans="1:35">
      <c r="A24" s="80"/>
      <c r="B24" s="56">
        <v>44093</v>
      </c>
      <c r="C24" s="141">
        <v>2</v>
      </c>
      <c r="D24" s="17">
        <f t="shared" si="0"/>
        <v>400000</v>
      </c>
      <c r="E24" s="121">
        <v>0</v>
      </c>
      <c r="F24" s="121">
        <f t="shared" si="1"/>
        <v>0</v>
      </c>
      <c r="G24" s="141">
        <v>14</v>
      </c>
      <c r="H24" s="40">
        <f t="shared" si="2"/>
        <v>4200000</v>
      </c>
      <c r="I24" s="123">
        <v>0</v>
      </c>
      <c r="J24" s="123">
        <f t="shared" si="3"/>
        <v>0</v>
      </c>
      <c r="K24" s="141">
        <v>1</v>
      </c>
      <c r="L24" s="40">
        <f t="shared" si="4"/>
        <v>300000</v>
      </c>
      <c r="M24" s="123">
        <v>0</v>
      </c>
      <c r="N24" s="123">
        <f t="shared" si="5"/>
        <v>0</v>
      </c>
      <c r="O24" s="142">
        <v>0</v>
      </c>
      <c r="P24" s="41">
        <f t="shared" si="6"/>
        <v>0</v>
      </c>
      <c r="Q24" s="14">
        <v>9</v>
      </c>
      <c r="R24" s="16">
        <f t="shared" si="7"/>
        <v>2700000</v>
      </c>
      <c r="S24" s="14">
        <v>3</v>
      </c>
      <c r="T24" s="19">
        <f t="shared" si="8"/>
        <v>1800000</v>
      </c>
      <c r="U24" s="14">
        <v>5</v>
      </c>
      <c r="V24" s="14">
        <f t="shared" si="9"/>
        <v>150000</v>
      </c>
      <c r="W24" s="13">
        <v>0</v>
      </c>
      <c r="X24" s="12">
        <f t="shared" si="10"/>
        <v>0</v>
      </c>
      <c r="Y24" s="143">
        <v>0</v>
      </c>
      <c r="Z24" s="96">
        <f t="shared" si="11"/>
        <v>0</v>
      </c>
      <c r="AA24" s="96">
        <v>0</v>
      </c>
      <c r="AB24" s="18">
        <f t="shared" si="12"/>
        <v>0</v>
      </c>
      <c r="AC24" s="18">
        <f t="shared" si="13"/>
        <v>4650000</v>
      </c>
      <c r="AD24" s="17">
        <f t="shared" si="14"/>
        <v>9550000</v>
      </c>
      <c r="AE24" s="80"/>
      <c r="AF24" s="11"/>
      <c r="AG24" s="11"/>
      <c r="AH24" s="11"/>
      <c r="AI24" s="11"/>
    </row>
    <row r="25" spans="1:35">
      <c r="A25" s="80"/>
      <c r="B25" s="56">
        <v>44094</v>
      </c>
      <c r="C25" s="141">
        <v>7</v>
      </c>
      <c r="D25" s="17">
        <f t="shared" si="0"/>
        <v>1400000</v>
      </c>
      <c r="E25" s="121">
        <v>0</v>
      </c>
      <c r="F25" s="121">
        <f t="shared" si="1"/>
        <v>0</v>
      </c>
      <c r="G25" s="141">
        <v>13</v>
      </c>
      <c r="H25" s="40">
        <f t="shared" si="2"/>
        <v>3900000</v>
      </c>
      <c r="I25" s="123">
        <v>0</v>
      </c>
      <c r="J25" s="123">
        <f t="shared" si="3"/>
        <v>0</v>
      </c>
      <c r="K25" s="141">
        <v>1</v>
      </c>
      <c r="L25" s="40">
        <f t="shared" si="4"/>
        <v>300000</v>
      </c>
      <c r="M25" s="123">
        <v>0</v>
      </c>
      <c r="N25" s="123">
        <f t="shared" si="5"/>
        <v>0</v>
      </c>
      <c r="O25" s="142">
        <v>0</v>
      </c>
      <c r="P25" s="41">
        <f t="shared" si="6"/>
        <v>0</v>
      </c>
      <c r="Q25" s="14">
        <v>7</v>
      </c>
      <c r="R25" s="16">
        <f t="shared" si="7"/>
        <v>2100000</v>
      </c>
      <c r="S25" s="14">
        <v>2</v>
      </c>
      <c r="T25" s="19">
        <f t="shared" si="8"/>
        <v>1200000</v>
      </c>
      <c r="U25" s="14">
        <v>7</v>
      </c>
      <c r="V25" s="14">
        <f t="shared" si="9"/>
        <v>210000</v>
      </c>
      <c r="W25" s="13">
        <v>0</v>
      </c>
      <c r="X25" s="12">
        <f t="shared" si="10"/>
        <v>0</v>
      </c>
      <c r="Y25" s="143">
        <v>0</v>
      </c>
      <c r="Z25" s="96">
        <f t="shared" si="11"/>
        <v>0</v>
      </c>
      <c r="AA25" s="96">
        <v>0</v>
      </c>
      <c r="AB25" s="18">
        <f t="shared" si="12"/>
        <v>0</v>
      </c>
      <c r="AC25" s="18">
        <f t="shared" si="13"/>
        <v>3510000</v>
      </c>
      <c r="AD25" s="17">
        <f t="shared" si="14"/>
        <v>9110000</v>
      </c>
      <c r="AE25" s="80"/>
      <c r="AF25" s="11"/>
      <c r="AG25" s="11"/>
      <c r="AH25" s="11"/>
      <c r="AI25" s="11"/>
    </row>
    <row r="26" spans="1:35">
      <c r="A26" s="80"/>
      <c r="B26" s="56">
        <v>44095</v>
      </c>
      <c r="C26" s="141">
        <v>9</v>
      </c>
      <c r="D26" s="17">
        <f t="shared" si="0"/>
        <v>1800000</v>
      </c>
      <c r="E26" s="121">
        <v>0</v>
      </c>
      <c r="F26" s="121">
        <f t="shared" si="1"/>
        <v>0</v>
      </c>
      <c r="G26" s="141">
        <v>7</v>
      </c>
      <c r="H26" s="40">
        <f t="shared" si="2"/>
        <v>2100000</v>
      </c>
      <c r="I26" s="123">
        <v>0</v>
      </c>
      <c r="J26" s="123">
        <f t="shared" si="3"/>
        <v>0</v>
      </c>
      <c r="K26" s="141">
        <v>1</v>
      </c>
      <c r="L26" s="40">
        <f t="shared" si="4"/>
        <v>300000</v>
      </c>
      <c r="M26" s="123">
        <v>0</v>
      </c>
      <c r="N26" s="123">
        <f t="shared" si="5"/>
        <v>0</v>
      </c>
      <c r="O26" s="142">
        <v>0</v>
      </c>
      <c r="P26" s="41">
        <f t="shared" si="6"/>
        <v>0</v>
      </c>
      <c r="Q26" s="14">
        <v>2</v>
      </c>
      <c r="R26" s="16">
        <f t="shared" si="7"/>
        <v>600000</v>
      </c>
      <c r="S26" s="14">
        <v>1</v>
      </c>
      <c r="T26" s="19">
        <f t="shared" si="8"/>
        <v>600000</v>
      </c>
      <c r="U26" s="14">
        <v>0</v>
      </c>
      <c r="V26" s="14">
        <f t="shared" si="9"/>
        <v>0</v>
      </c>
      <c r="W26" s="13">
        <v>0</v>
      </c>
      <c r="X26" s="12">
        <f t="shared" si="10"/>
        <v>0</v>
      </c>
      <c r="Y26" s="143">
        <v>0</v>
      </c>
      <c r="Z26" s="96">
        <f t="shared" si="11"/>
        <v>0</v>
      </c>
      <c r="AA26" s="96">
        <v>0</v>
      </c>
      <c r="AB26" s="18">
        <f t="shared" si="12"/>
        <v>0</v>
      </c>
      <c r="AC26" s="18">
        <f t="shared" si="13"/>
        <v>1200000</v>
      </c>
      <c r="AD26" s="17">
        <f t="shared" si="14"/>
        <v>5400000</v>
      </c>
      <c r="AE26" s="80"/>
      <c r="AF26" s="11"/>
      <c r="AG26" s="11"/>
      <c r="AH26" s="11"/>
      <c r="AI26" s="11"/>
    </row>
    <row r="27" spans="1:35">
      <c r="A27" s="80"/>
      <c r="B27" s="56">
        <v>44096</v>
      </c>
      <c r="C27" s="141">
        <v>4</v>
      </c>
      <c r="D27" s="17">
        <f t="shared" si="0"/>
        <v>800000</v>
      </c>
      <c r="E27" s="121">
        <v>0</v>
      </c>
      <c r="F27" s="121">
        <f t="shared" si="1"/>
        <v>0</v>
      </c>
      <c r="G27" s="141">
        <v>1</v>
      </c>
      <c r="H27" s="40">
        <f t="shared" si="2"/>
        <v>300000</v>
      </c>
      <c r="I27" s="123">
        <v>0</v>
      </c>
      <c r="J27" s="123">
        <f t="shared" si="3"/>
        <v>0</v>
      </c>
      <c r="K27" s="141">
        <v>1</v>
      </c>
      <c r="L27" s="40">
        <f t="shared" si="4"/>
        <v>300000</v>
      </c>
      <c r="M27" s="123">
        <v>0</v>
      </c>
      <c r="N27" s="123">
        <f t="shared" si="5"/>
        <v>0</v>
      </c>
      <c r="O27" s="142">
        <v>0</v>
      </c>
      <c r="P27" s="41">
        <f t="shared" si="6"/>
        <v>0</v>
      </c>
      <c r="Q27" s="14">
        <v>0</v>
      </c>
      <c r="R27" s="16">
        <f t="shared" si="7"/>
        <v>0</v>
      </c>
      <c r="S27" s="14">
        <v>0</v>
      </c>
      <c r="T27" s="19">
        <f t="shared" si="8"/>
        <v>0</v>
      </c>
      <c r="U27" s="14">
        <v>0</v>
      </c>
      <c r="V27" s="14">
        <f t="shared" si="9"/>
        <v>0</v>
      </c>
      <c r="W27" s="13">
        <v>0</v>
      </c>
      <c r="X27" s="12">
        <f t="shared" si="10"/>
        <v>0</v>
      </c>
      <c r="Y27" s="143">
        <v>0</v>
      </c>
      <c r="Z27" s="96">
        <f t="shared" si="11"/>
        <v>0</v>
      </c>
      <c r="AA27" s="96">
        <v>0</v>
      </c>
      <c r="AB27" s="18">
        <f t="shared" si="12"/>
        <v>0</v>
      </c>
      <c r="AC27" s="18">
        <f t="shared" si="13"/>
        <v>0</v>
      </c>
      <c r="AD27" s="17">
        <f t="shared" si="14"/>
        <v>1400000</v>
      </c>
      <c r="AE27" s="108"/>
      <c r="AF27" s="11"/>
      <c r="AG27" s="11"/>
      <c r="AH27" s="11"/>
      <c r="AI27" s="11"/>
    </row>
    <row r="28" spans="1:35">
      <c r="A28" s="80"/>
      <c r="B28" s="56">
        <v>44097</v>
      </c>
      <c r="C28" s="141">
        <v>5</v>
      </c>
      <c r="D28" s="17">
        <f t="shared" si="0"/>
        <v>1000000</v>
      </c>
      <c r="E28" s="121">
        <v>0</v>
      </c>
      <c r="F28" s="121">
        <f t="shared" si="1"/>
        <v>0</v>
      </c>
      <c r="G28" s="141">
        <v>4</v>
      </c>
      <c r="H28" s="40">
        <f t="shared" si="2"/>
        <v>1200000</v>
      </c>
      <c r="I28" s="123">
        <v>0</v>
      </c>
      <c r="J28" s="123">
        <f t="shared" si="3"/>
        <v>0</v>
      </c>
      <c r="K28" s="141">
        <v>0</v>
      </c>
      <c r="L28" s="40">
        <f t="shared" si="4"/>
        <v>0</v>
      </c>
      <c r="M28" s="123">
        <v>0</v>
      </c>
      <c r="N28" s="123">
        <f t="shared" si="5"/>
        <v>0</v>
      </c>
      <c r="O28" s="142">
        <v>0</v>
      </c>
      <c r="P28" s="41">
        <f t="shared" si="6"/>
        <v>0</v>
      </c>
      <c r="Q28" s="14">
        <v>1</v>
      </c>
      <c r="R28" s="16">
        <f t="shared" si="7"/>
        <v>300000</v>
      </c>
      <c r="S28" s="14">
        <v>0</v>
      </c>
      <c r="T28" s="19">
        <f t="shared" si="8"/>
        <v>0</v>
      </c>
      <c r="U28" s="14">
        <v>0</v>
      </c>
      <c r="V28" s="14">
        <f t="shared" si="9"/>
        <v>0</v>
      </c>
      <c r="W28" s="13">
        <v>0</v>
      </c>
      <c r="X28" s="12">
        <f t="shared" si="10"/>
        <v>0</v>
      </c>
      <c r="Y28" s="143">
        <v>0</v>
      </c>
      <c r="Z28" s="96">
        <f t="shared" si="11"/>
        <v>0</v>
      </c>
      <c r="AA28" s="96">
        <v>0</v>
      </c>
      <c r="AB28" s="18">
        <f t="shared" si="12"/>
        <v>0</v>
      </c>
      <c r="AC28" s="18">
        <f t="shared" si="13"/>
        <v>300000</v>
      </c>
      <c r="AD28" s="17">
        <f t="shared" si="14"/>
        <v>2500000</v>
      </c>
      <c r="AE28" s="80"/>
      <c r="AF28" s="11"/>
      <c r="AG28" s="11"/>
      <c r="AH28" s="11"/>
      <c r="AI28" s="11"/>
    </row>
    <row r="29" spans="1:35">
      <c r="A29" s="80"/>
      <c r="B29" s="56">
        <v>44098</v>
      </c>
      <c r="C29" s="141">
        <v>6</v>
      </c>
      <c r="D29" s="17">
        <f t="shared" si="0"/>
        <v>1200000</v>
      </c>
      <c r="E29" s="121">
        <v>0</v>
      </c>
      <c r="F29" s="121">
        <f t="shared" si="1"/>
        <v>0</v>
      </c>
      <c r="G29" s="141">
        <v>2</v>
      </c>
      <c r="H29" s="40">
        <f t="shared" si="2"/>
        <v>600000</v>
      </c>
      <c r="I29" s="123">
        <v>0</v>
      </c>
      <c r="J29" s="123">
        <f t="shared" si="3"/>
        <v>0</v>
      </c>
      <c r="K29" s="141">
        <v>1</v>
      </c>
      <c r="L29" s="40">
        <f t="shared" si="4"/>
        <v>300000</v>
      </c>
      <c r="M29" s="123">
        <v>0</v>
      </c>
      <c r="N29" s="123">
        <f t="shared" si="5"/>
        <v>0</v>
      </c>
      <c r="O29" s="142">
        <v>0</v>
      </c>
      <c r="P29" s="41">
        <f t="shared" si="6"/>
        <v>0</v>
      </c>
      <c r="Q29" s="14">
        <v>1</v>
      </c>
      <c r="R29" s="16">
        <f t="shared" si="7"/>
        <v>300000</v>
      </c>
      <c r="S29" s="14">
        <v>0</v>
      </c>
      <c r="T29" s="19">
        <f t="shared" si="8"/>
        <v>0</v>
      </c>
      <c r="U29" s="14">
        <v>0</v>
      </c>
      <c r="V29" s="14">
        <f t="shared" si="9"/>
        <v>0</v>
      </c>
      <c r="W29" s="13">
        <v>0</v>
      </c>
      <c r="X29" s="12">
        <f t="shared" si="10"/>
        <v>0</v>
      </c>
      <c r="Y29" s="143">
        <v>0</v>
      </c>
      <c r="Z29" s="96">
        <f t="shared" si="11"/>
        <v>0</v>
      </c>
      <c r="AA29" s="96">
        <v>0</v>
      </c>
      <c r="AB29" s="18">
        <f t="shared" si="12"/>
        <v>0</v>
      </c>
      <c r="AC29" s="18">
        <f t="shared" si="13"/>
        <v>300000</v>
      </c>
      <c r="AD29" s="17">
        <f t="shared" si="14"/>
        <v>2400000</v>
      </c>
      <c r="AE29" s="80"/>
      <c r="AF29" s="11"/>
      <c r="AG29" s="11"/>
      <c r="AH29" s="11"/>
      <c r="AI29" s="11"/>
    </row>
    <row r="30" spans="1:35">
      <c r="A30" s="80"/>
      <c r="B30" s="56">
        <v>44099</v>
      </c>
      <c r="C30" s="141">
        <v>7</v>
      </c>
      <c r="D30" s="17">
        <f t="shared" si="0"/>
        <v>1400000</v>
      </c>
      <c r="E30" s="121">
        <v>0</v>
      </c>
      <c r="F30" s="121">
        <f t="shared" si="1"/>
        <v>0</v>
      </c>
      <c r="G30" s="141">
        <v>4</v>
      </c>
      <c r="H30" s="40">
        <f t="shared" si="2"/>
        <v>1200000</v>
      </c>
      <c r="I30" s="123">
        <v>0</v>
      </c>
      <c r="J30" s="123">
        <f t="shared" si="3"/>
        <v>0</v>
      </c>
      <c r="K30" s="141">
        <v>0</v>
      </c>
      <c r="L30" s="40">
        <f t="shared" si="4"/>
        <v>0</v>
      </c>
      <c r="M30" s="123">
        <v>0</v>
      </c>
      <c r="N30" s="123">
        <f t="shared" si="5"/>
        <v>0</v>
      </c>
      <c r="O30" s="142">
        <v>0</v>
      </c>
      <c r="P30" s="41">
        <f t="shared" si="6"/>
        <v>0</v>
      </c>
      <c r="Q30" s="14">
        <v>0</v>
      </c>
      <c r="R30" s="16">
        <f t="shared" si="7"/>
        <v>0</v>
      </c>
      <c r="S30" s="14">
        <v>0</v>
      </c>
      <c r="T30" s="19">
        <f t="shared" si="8"/>
        <v>0</v>
      </c>
      <c r="U30" s="14">
        <v>0</v>
      </c>
      <c r="V30" s="14">
        <f t="shared" si="9"/>
        <v>0</v>
      </c>
      <c r="W30" s="13">
        <v>0</v>
      </c>
      <c r="X30" s="12">
        <f t="shared" si="10"/>
        <v>0</v>
      </c>
      <c r="Y30" s="143">
        <v>0</v>
      </c>
      <c r="Z30" s="96">
        <f t="shared" si="11"/>
        <v>0</v>
      </c>
      <c r="AA30" s="96">
        <v>0</v>
      </c>
      <c r="AB30" s="18">
        <f t="shared" si="12"/>
        <v>0</v>
      </c>
      <c r="AC30" s="18">
        <f t="shared" si="13"/>
        <v>0</v>
      </c>
      <c r="AD30" s="17">
        <f t="shared" si="14"/>
        <v>2600000</v>
      </c>
      <c r="AE30" s="80"/>
      <c r="AF30" s="11"/>
      <c r="AG30" s="11"/>
      <c r="AH30" s="11"/>
      <c r="AI30" s="11"/>
    </row>
    <row r="31" spans="1:35">
      <c r="A31" s="80"/>
      <c r="B31" s="56">
        <v>44100</v>
      </c>
      <c r="C31" s="141">
        <v>3</v>
      </c>
      <c r="D31" s="17">
        <f t="shared" si="0"/>
        <v>600000</v>
      </c>
      <c r="E31" s="121">
        <v>0</v>
      </c>
      <c r="F31" s="121">
        <f t="shared" si="1"/>
        <v>0</v>
      </c>
      <c r="G31" s="141">
        <v>12</v>
      </c>
      <c r="H31" s="40">
        <f t="shared" si="2"/>
        <v>3600000</v>
      </c>
      <c r="I31" s="123">
        <v>0</v>
      </c>
      <c r="J31" s="123">
        <f t="shared" si="3"/>
        <v>0</v>
      </c>
      <c r="K31" s="141">
        <v>0</v>
      </c>
      <c r="L31" s="40">
        <f t="shared" si="4"/>
        <v>0</v>
      </c>
      <c r="M31" s="123">
        <v>0</v>
      </c>
      <c r="N31" s="123">
        <f t="shared" si="5"/>
        <v>0</v>
      </c>
      <c r="O31" s="142">
        <v>0</v>
      </c>
      <c r="P31" s="41">
        <f t="shared" si="6"/>
        <v>0</v>
      </c>
      <c r="Q31" s="14">
        <v>7</v>
      </c>
      <c r="R31" s="16">
        <f t="shared" si="7"/>
        <v>2100000</v>
      </c>
      <c r="S31" s="14">
        <v>0</v>
      </c>
      <c r="T31" s="19">
        <f t="shared" si="8"/>
        <v>0</v>
      </c>
      <c r="U31" s="14">
        <v>0</v>
      </c>
      <c r="V31" s="14">
        <f t="shared" si="9"/>
        <v>0</v>
      </c>
      <c r="W31" s="13">
        <v>0</v>
      </c>
      <c r="X31" s="12">
        <f t="shared" si="10"/>
        <v>0</v>
      </c>
      <c r="Y31" s="143">
        <v>0</v>
      </c>
      <c r="Z31" s="96">
        <f t="shared" si="11"/>
        <v>0</v>
      </c>
      <c r="AA31" s="96">
        <v>0</v>
      </c>
      <c r="AB31" s="18">
        <f t="shared" si="12"/>
        <v>0</v>
      </c>
      <c r="AC31" s="18">
        <f t="shared" si="13"/>
        <v>2100000</v>
      </c>
      <c r="AD31" s="17">
        <f t="shared" si="14"/>
        <v>6300000</v>
      </c>
      <c r="AE31" s="80"/>
      <c r="AF31" s="11"/>
      <c r="AG31" s="11"/>
      <c r="AH31" s="11"/>
      <c r="AI31" s="11"/>
    </row>
    <row r="32" spans="1:35">
      <c r="A32" s="80"/>
      <c r="B32" s="56">
        <v>44101</v>
      </c>
      <c r="C32" s="141">
        <v>7</v>
      </c>
      <c r="D32" s="17">
        <f t="shared" si="0"/>
        <v>1400000</v>
      </c>
      <c r="E32" s="121">
        <v>0</v>
      </c>
      <c r="F32" s="121">
        <f t="shared" si="1"/>
        <v>0</v>
      </c>
      <c r="G32" s="141">
        <v>4</v>
      </c>
      <c r="H32" s="40">
        <f t="shared" si="2"/>
        <v>1200000</v>
      </c>
      <c r="I32" s="123">
        <v>0</v>
      </c>
      <c r="J32" s="123">
        <f>PRODUCT(I32,150000)</f>
        <v>0</v>
      </c>
      <c r="K32" s="141">
        <v>2</v>
      </c>
      <c r="L32" s="40">
        <f t="shared" si="4"/>
        <v>600000</v>
      </c>
      <c r="M32" s="123">
        <v>0</v>
      </c>
      <c r="N32" s="123">
        <f t="shared" si="5"/>
        <v>0</v>
      </c>
      <c r="O32" s="142">
        <v>1</v>
      </c>
      <c r="P32" s="41">
        <f t="shared" si="6"/>
        <v>30000</v>
      </c>
      <c r="Q32" s="14">
        <v>1</v>
      </c>
      <c r="R32" s="16">
        <f t="shared" si="7"/>
        <v>300000</v>
      </c>
      <c r="S32" s="14">
        <v>0</v>
      </c>
      <c r="T32" s="19">
        <f t="shared" si="8"/>
        <v>0</v>
      </c>
      <c r="U32" s="14">
        <v>0</v>
      </c>
      <c r="V32" s="14">
        <f t="shared" si="9"/>
        <v>0</v>
      </c>
      <c r="W32" s="13">
        <v>0</v>
      </c>
      <c r="X32" s="12">
        <f t="shared" si="10"/>
        <v>0</v>
      </c>
      <c r="Y32" s="143">
        <v>0</v>
      </c>
      <c r="Z32" s="96">
        <f t="shared" si="11"/>
        <v>0</v>
      </c>
      <c r="AA32" s="96">
        <v>0</v>
      </c>
      <c r="AB32" s="18">
        <f t="shared" si="12"/>
        <v>0</v>
      </c>
      <c r="AC32" s="18">
        <f t="shared" si="13"/>
        <v>330000</v>
      </c>
      <c r="AD32" s="17">
        <f t="shared" si="14"/>
        <v>3530000</v>
      </c>
      <c r="AE32" s="80"/>
      <c r="AF32" s="11"/>
      <c r="AG32" s="11"/>
      <c r="AH32" s="11"/>
      <c r="AI32" s="11"/>
    </row>
    <row r="33" spans="1:35">
      <c r="A33" s="80"/>
      <c r="B33" s="56">
        <v>44102</v>
      </c>
      <c r="C33" s="141">
        <v>8</v>
      </c>
      <c r="D33" s="17">
        <f t="shared" si="0"/>
        <v>1600000</v>
      </c>
      <c r="E33" s="121">
        <v>1</v>
      </c>
      <c r="F33" s="121">
        <f t="shared" si="1"/>
        <v>100000</v>
      </c>
      <c r="G33" s="141">
        <v>3</v>
      </c>
      <c r="H33" s="40">
        <f t="shared" si="2"/>
        <v>900000</v>
      </c>
      <c r="I33" s="123">
        <v>0</v>
      </c>
      <c r="J33" s="123">
        <f t="shared" si="3"/>
        <v>0</v>
      </c>
      <c r="K33" s="141">
        <v>0</v>
      </c>
      <c r="L33" s="40">
        <f t="shared" si="4"/>
        <v>0</v>
      </c>
      <c r="M33" s="123">
        <v>0</v>
      </c>
      <c r="N33" s="123">
        <f t="shared" si="5"/>
        <v>0</v>
      </c>
      <c r="O33" s="142">
        <v>0</v>
      </c>
      <c r="P33" s="41">
        <f t="shared" si="6"/>
        <v>0</v>
      </c>
      <c r="Q33" s="14">
        <v>0</v>
      </c>
      <c r="R33" s="16">
        <f t="shared" si="7"/>
        <v>0</v>
      </c>
      <c r="S33" s="14">
        <v>0</v>
      </c>
      <c r="T33" s="19">
        <f t="shared" si="8"/>
        <v>0</v>
      </c>
      <c r="U33" s="14">
        <v>0</v>
      </c>
      <c r="V33" s="14">
        <f t="shared" si="9"/>
        <v>0</v>
      </c>
      <c r="W33" s="13">
        <v>0</v>
      </c>
      <c r="X33" s="12">
        <f t="shared" si="10"/>
        <v>0</v>
      </c>
      <c r="Y33" s="143">
        <v>0</v>
      </c>
      <c r="Z33" s="96">
        <f t="shared" si="11"/>
        <v>0</v>
      </c>
      <c r="AA33" s="96">
        <v>0</v>
      </c>
      <c r="AB33" s="18">
        <f t="shared" si="12"/>
        <v>0</v>
      </c>
      <c r="AC33" s="18">
        <f t="shared" si="13"/>
        <v>0</v>
      </c>
      <c r="AD33" s="17">
        <f t="shared" si="14"/>
        <v>2600000</v>
      </c>
      <c r="AE33" s="80"/>
      <c r="AF33" s="11"/>
      <c r="AG33" s="11"/>
      <c r="AH33" s="11"/>
      <c r="AI33" s="11"/>
    </row>
    <row r="34" spans="1:35">
      <c r="A34" s="82"/>
      <c r="B34" s="56">
        <v>44103</v>
      </c>
      <c r="C34" s="141">
        <v>10</v>
      </c>
      <c r="D34" s="17">
        <f t="shared" si="0"/>
        <v>2000000</v>
      </c>
      <c r="E34" s="121">
        <v>0</v>
      </c>
      <c r="F34" s="121">
        <f t="shared" si="1"/>
        <v>0</v>
      </c>
      <c r="G34" s="141">
        <v>3</v>
      </c>
      <c r="H34" s="40">
        <f t="shared" si="2"/>
        <v>900000</v>
      </c>
      <c r="I34" s="123">
        <v>0</v>
      </c>
      <c r="J34" s="123">
        <f t="shared" si="3"/>
        <v>0</v>
      </c>
      <c r="K34" s="141">
        <v>0</v>
      </c>
      <c r="L34" s="40">
        <f t="shared" si="4"/>
        <v>0</v>
      </c>
      <c r="M34" s="123">
        <v>0</v>
      </c>
      <c r="N34" s="123">
        <f t="shared" si="5"/>
        <v>0</v>
      </c>
      <c r="O34" s="112">
        <v>0</v>
      </c>
      <c r="P34" s="41">
        <f t="shared" si="6"/>
        <v>0</v>
      </c>
      <c r="Q34" s="14">
        <v>0</v>
      </c>
      <c r="R34" s="16">
        <f t="shared" si="7"/>
        <v>0</v>
      </c>
      <c r="S34" s="14">
        <v>0</v>
      </c>
      <c r="T34" s="19">
        <f t="shared" si="8"/>
        <v>0</v>
      </c>
      <c r="U34" s="14">
        <v>0</v>
      </c>
      <c r="V34" s="14">
        <f t="shared" si="9"/>
        <v>0</v>
      </c>
      <c r="W34" s="13">
        <v>0</v>
      </c>
      <c r="X34" s="12">
        <f t="shared" si="10"/>
        <v>0</v>
      </c>
      <c r="Y34" s="143">
        <v>0</v>
      </c>
      <c r="Z34" s="96">
        <f t="shared" si="11"/>
        <v>0</v>
      </c>
      <c r="AA34" s="96">
        <v>0</v>
      </c>
      <c r="AB34" s="18">
        <f t="shared" si="12"/>
        <v>0</v>
      </c>
      <c r="AC34" s="18">
        <f t="shared" si="13"/>
        <v>0</v>
      </c>
      <c r="AD34" s="17">
        <f t="shared" si="14"/>
        <v>2900000</v>
      </c>
      <c r="AE34" s="82"/>
      <c r="AF34" s="11"/>
      <c r="AG34" s="11"/>
      <c r="AH34" s="11"/>
      <c r="AI34" s="11"/>
    </row>
    <row r="35" spans="1:35">
      <c r="A35" s="82"/>
      <c r="B35" s="56">
        <v>44104</v>
      </c>
      <c r="C35" s="141">
        <v>5</v>
      </c>
      <c r="D35" s="17">
        <f t="shared" si="0"/>
        <v>1000000</v>
      </c>
      <c r="E35" s="121">
        <v>0</v>
      </c>
      <c r="F35" s="121">
        <f t="shared" si="1"/>
        <v>0</v>
      </c>
      <c r="G35" s="141">
        <v>6</v>
      </c>
      <c r="H35" s="40">
        <f t="shared" si="2"/>
        <v>1800000</v>
      </c>
      <c r="I35" s="123">
        <v>0</v>
      </c>
      <c r="J35" s="123">
        <f t="shared" si="3"/>
        <v>0</v>
      </c>
      <c r="K35" s="111">
        <v>1</v>
      </c>
      <c r="L35" s="40">
        <f t="shared" si="4"/>
        <v>300000</v>
      </c>
      <c r="M35" s="123">
        <v>0</v>
      </c>
      <c r="N35" s="123">
        <f t="shared" si="5"/>
        <v>0</v>
      </c>
      <c r="O35" s="112">
        <v>0</v>
      </c>
      <c r="P35" s="41">
        <f t="shared" si="6"/>
        <v>0</v>
      </c>
      <c r="Q35" s="14">
        <v>3</v>
      </c>
      <c r="R35" s="16">
        <f t="shared" si="7"/>
        <v>900000</v>
      </c>
      <c r="S35" s="14">
        <v>4</v>
      </c>
      <c r="T35" s="19">
        <f t="shared" si="8"/>
        <v>2400000</v>
      </c>
      <c r="U35" s="14">
        <v>1</v>
      </c>
      <c r="V35" s="14">
        <f t="shared" si="9"/>
        <v>30000</v>
      </c>
      <c r="W35" s="13">
        <v>0</v>
      </c>
      <c r="X35" s="12">
        <f t="shared" si="10"/>
        <v>0</v>
      </c>
      <c r="Y35" s="143">
        <v>0</v>
      </c>
      <c r="Z35" s="96">
        <f t="shared" si="11"/>
        <v>0</v>
      </c>
      <c r="AA35" s="96">
        <v>0</v>
      </c>
      <c r="AB35" s="18">
        <f t="shared" si="12"/>
        <v>0</v>
      </c>
      <c r="AC35" s="18">
        <f t="shared" si="13"/>
        <v>3330000</v>
      </c>
      <c r="AD35" s="17">
        <f t="shared" si="14"/>
        <v>6430000</v>
      </c>
      <c r="AE35" s="82"/>
      <c r="AF35" s="11"/>
      <c r="AG35" s="11"/>
      <c r="AH35" s="11"/>
      <c r="AI35" s="11"/>
    </row>
    <row r="36" spans="1:35">
      <c r="A36" s="4"/>
      <c r="B36" s="56" t="s">
        <v>8</v>
      </c>
      <c r="C36" s="7">
        <f>SUM(C6:C35)</f>
        <v>170</v>
      </c>
      <c r="D36" s="39">
        <f t="shared" ref="D36:AD36" si="15">SUM(D7:D35)</f>
        <v>33400000</v>
      </c>
      <c r="E36" s="122">
        <f t="shared" si="15"/>
        <v>1</v>
      </c>
      <c r="F36" s="122">
        <f t="shared" si="15"/>
        <v>100000</v>
      </c>
      <c r="G36" s="39">
        <f t="shared" si="15"/>
        <v>146</v>
      </c>
      <c r="H36" s="39">
        <f t="shared" si="15"/>
        <v>43800000</v>
      </c>
      <c r="I36" s="122">
        <f t="shared" si="15"/>
        <v>0</v>
      </c>
      <c r="J36" s="122">
        <f t="shared" si="15"/>
        <v>0</v>
      </c>
      <c r="K36" s="39">
        <f t="shared" si="15"/>
        <v>23</v>
      </c>
      <c r="L36" s="39">
        <f t="shared" si="15"/>
        <v>6900000</v>
      </c>
      <c r="M36" s="122">
        <f t="shared" si="15"/>
        <v>0</v>
      </c>
      <c r="N36" s="122">
        <f t="shared" si="15"/>
        <v>0</v>
      </c>
      <c r="O36" s="39">
        <f t="shared" si="15"/>
        <v>3</v>
      </c>
      <c r="P36" s="39">
        <f t="shared" si="15"/>
        <v>90000</v>
      </c>
      <c r="Q36" s="39">
        <f t="shared" si="15"/>
        <v>70</v>
      </c>
      <c r="R36" s="39">
        <f t="shared" si="15"/>
        <v>21000000</v>
      </c>
      <c r="S36" s="39">
        <f t="shared" si="15"/>
        <v>14</v>
      </c>
      <c r="T36" s="39">
        <f t="shared" si="15"/>
        <v>8400000</v>
      </c>
      <c r="U36" s="39">
        <f t="shared" si="15"/>
        <v>17</v>
      </c>
      <c r="V36" s="39">
        <f t="shared" si="15"/>
        <v>510000</v>
      </c>
      <c r="W36" s="39">
        <f t="shared" si="15"/>
        <v>2</v>
      </c>
      <c r="X36" s="39">
        <f t="shared" si="15"/>
        <v>100000</v>
      </c>
      <c r="Y36" s="39">
        <f t="shared" si="15"/>
        <v>0</v>
      </c>
      <c r="Z36" s="39">
        <f t="shared" si="15"/>
        <v>0</v>
      </c>
      <c r="AA36" s="39">
        <f t="shared" si="15"/>
        <v>0</v>
      </c>
      <c r="AB36" s="39">
        <f t="shared" si="15"/>
        <v>0</v>
      </c>
      <c r="AC36" s="39">
        <f t="shared" si="15"/>
        <v>30100000</v>
      </c>
      <c r="AD36" s="39">
        <f t="shared" si="15"/>
        <v>114300000</v>
      </c>
      <c r="AE36" s="63"/>
    </row>
    <row r="37" spans="1:35">
      <c r="A37" s="52"/>
      <c r="B37" s="58" t="s">
        <v>24</v>
      </c>
      <c r="C37" s="164">
        <v>0</v>
      </c>
      <c r="D37" s="164"/>
      <c r="E37" s="88"/>
      <c r="F37" s="88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</row>
    <row r="38" spans="1:35" s="11" customFormat="1">
      <c r="B38" s="57" t="s">
        <v>50</v>
      </c>
      <c r="C38" s="155">
        <v>0</v>
      </c>
      <c r="D38" s="155"/>
      <c r="E38" s="89"/>
      <c r="F38" s="89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H38" s="11" t="s">
        <v>9</v>
      </c>
    </row>
    <row r="39" spans="1:35">
      <c r="H39" s="2"/>
      <c r="I39" s="2"/>
      <c r="J39" s="51"/>
      <c r="L39" s="2"/>
      <c r="M39" s="2"/>
      <c r="N39" s="51"/>
    </row>
    <row r="41" spans="1:35">
      <c r="AE41" s="1"/>
    </row>
  </sheetData>
  <autoFilter ref="AE4:AE38"/>
  <mergeCells count="23">
    <mergeCell ref="K4:L4"/>
    <mergeCell ref="M4:N4"/>
    <mergeCell ref="E4:F4"/>
    <mergeCell ref="A4:A5"/>
    <mergeCell ref="B4:B5"/>
    <mergeCell ref="C4:D4"/>
    <mergeCell ref="G4:H4"/>
    <mergeCell ref="G38:AE38"/>
    <mergeCell ref="C38:D38"/>
    <mergeCell ref="B2:AE2"/>
    <mergeCell ref="AD4:AD5"/>
    <mergeCell ref="AE4:AE5"/>
    <mergeCell ref="O4:P4"/>
    <mergeCell ref="Q4:R4"/>
    <mergeCell ref="S4:T4"/>
    <mergeCell ref="U4:V4"/>
    <mergeCell ref="W4:X4"/>
    <mergeCell ref="Y4:Z4"/>
    <mergeCell ref="AC4:AC5"/>
    <mergeCell ref="G37:AE37"/>
    <mergeCell ref="I4:J4"/>
    <mergeCell ref="C37:D37"/>
    <mergeCell ref="AA4:AB4"/>
  </mergeCells>
  <printOptions horizontalCentered="1"/>
  <pageMargins left="0.25" right="0.25" top="0.75" bottom="0.75" header="0.3" footer="0.3"/>
  <pageSetup paperSize="9" scale="59" orientation="landscape" verticalDpi="300" r:id="rId1"/>
  <colBreaks count="1" manualBreakCount="1"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workbookViewId="0">
      <selection activeCell="D34" sqref="D34"/>
    </sheetView>
  </sheetViews>
  <sheetFormatPr defaultColWidth="8.85546875" defaultRowHeight="15"/>
  <cols>
    <col min="2" max="2" width="11.42578125" style="20" customWidth="1"/>
    <col min="3" max="5" width="15.7109375" style="8" customWidth="1"/>
    <col min="6" max="6" width="23.85546875" customWidth="1"/>
  </cols>
  <sheetData>
    <row r="1" spans="1:6" ht="31.5">
      <c r="A1" s="170" t="s">
        <v>106</v>
      </c>
      <c r="B1" s="170"/>
      <c r="C1" s="170"/>
      <c r="D1" s="170"/>
      <c r="E1" s="170"/>
      <c r="F1" s="170"/>
    </row>
    <row r="3" spans="1:6">
      <c r="A3" s="22" t="s">
        <v>0</v>
      </c>
      <c r="B3" s="21" t="s">
        <v>1</v>
      </c>
      <c r="C3" s="24" t="s">
        <v>19</v>
      </c>
      <c r="D3" s="24" t="s">
        <v>20</v>
      </c>
      <c r="E3" s="24" t="s">
        <v>18</v>
      </c>
      <c r="F3" s="22" t="s">
        <v>4</v>
      </c>
    </row>
    <row r="4" spans="1:6">
      <c r="A4" s="34">
        <v>1</v>
      </c>
      <c r="B4" s="21">
        <v>44075</v>
      </c>
      <c r="C4" s="103">
        <v>1942426</v>
      </c>
      <c r="D4" s="103">
        <v>2655000</v>
      </c>
      <c r="E4" s="100">
        <f>SUM(D4,-C4)</f>
        <v>712574</v>
      </c>
      <c r="F4" s="102"/>
    </row>
    <row r="5" spans="1:6">
      <c r="A5" s="34">
        <v>2</v>
      </c>
      <c r="B5" s="21">
        <v>44076</v>
      </c>
      <c r="C5" s="103">
        <v>0</v>
      </c>
      <c r="D5" s="8">
        <v>0</v>
      </c>
      <c r="E5" s="100">
        <f t="shared" ref="E5:E33" si="0">SUM(D5,-C5)</f>
        <v>0</v>
      </c>
      <c r="F5" s="102"/>
    </row>
    <row r="6" spans="1:6">
      <c r="A6" s="34">
        <v>3</v>
      </c>
      <c r="B6" s="21">
        <v>44077</v>
      </c>
      <c r="C6" s="103">
        <v>2258133</v>
      </c>
      <c r="D6" s="103">
        <v>3775000</v>
      </c>
      <c r="E6" s="100">
        <f t="shared" si="0"/>
        <v>1516867</v>
      </c>
      <c r="F6" s="102"/>
    </row>
    <row r="7" spans="1:6">
      <c r="A7" s="34">
        <v>4</v>
      </c>
      <c r="B7" s="21">
        <v>44078</v>
      </c>
      <c r="C7" s="103">
        <v>847298</v>
      </c>
      <c r="D7" s="103">
        <v>1240000</v>
      </c>
      <c r="E7" s="100">
        <f t="shared" si="0"/>
        <v>392702</v>
      </c>
      <c r="F7" s="102"/>
    </row>
    <row r="8" spans="1:6">
      <c r="A8" s="34">
        <v>5</v>
      </c>
      <c r="B8" s="21">
        <v>44079</v>
      </c>
      <c r="C8" s="103">
        <v>1472562</v>
      </c>
      <c r="D8" s="103">
        <v>2445000</v>
      </c>
      <c r="E8" s="100">
        <f t="shared" si="0"/>
        <v>972438</v>
      </c>
      <c r="F8" s="60"/>
    </row>
    <row r="9" spans="1:6">
      <c r="A9" s="34">
        <v>7</v>
      </c>
      <c r="B9" s="21">
        <v>44080</v>
      </c>
      <c r="C9" s="103">
        <v>6024098</v>
      </c>
      <c r="D9" s="103">
        <v>9315000</v>
      </c>
      <c r="E9" s="100">
        <f t="shared" si="0"/>
        <v>3290902</v>
      </c>
      <c r="F9" s="60"/>
    </row>
    <row r="10" spans="1:6">
      <c r="A10" s="34">
        <v>7</v>
      </c>
      <c r="B10" s="21">
        <v>44081</v>
      </c>
      <c r="C10" s="103">
        <v>1791953</v>
      </c>
      <c r="D10" s="103">
        <v>2505000</v>
      </c>
      <c r="E10" s="100">
        <f t="shared" si="0"/>
        <v>713047</v>
      </c>
      <c r="F10" s="60"/>
    </row>
    <row r="11" spans="1:6">
      <c r="A11" s="34">
        <v>8</v>
      </c>
      <c r="B11" s="21">
        <v>44082</v>
      </c>
      <c r="C11" s="103">
        <v>1054557</v>
      </c>
      <c r="D11" s="103">
        <v>2396000</v>
      </c>
      <c r="E11" s="100">
        <f t="shared" si="0"/>
        <v>1341443</v>
      </c>
      <c r="F11" s="60"/>
    </row>
    <row r="12" spans="1:6">
      <c r="A12" s="34">
        <v>9</v>
      </c>
      <c r="B12" s="21">
        <v>44083</v>
      </c>
      <c r="C12" s="103">
        <v>1314364</v>
      </c>
      <c r="D12" s="103">
        <v>2403000</v>
      </c>
      <c r="E12" s="100">
        <f t="shared" si="0"/>
        <v>1088636</v>
      </c>
      <c r="F12" s="60"/>
    </row>
    <row r="13" spans="1:6">
      <c r="A13" s="34">
        <v>10</v>
      </c>
      <c r="B13" s="21">
        <v>44084</v>
      </c>
      <c r="C13" s="103">
        <v>1891167</v>
      </c>
      <c r="D13" s="103">
        <v>2662000</v>
      </c>
      <c r="E13" s="100">
        <f t="shared" si="0"/>
        <v>770833</v>
      </c>
      <c r="F13" s="60"/>
    </row>
    <row r="14" spans="1:6">
      <c r="A14" s="34">
        <v>11</v>
      </c>
      <c r="B14" s="21">
        <v>44085</v>
      </c>
      <c r="C14" s="103">
        <v>750672</v>
      </c>
      <c r="D14" s="103">
        <v>1020000</v>
      </c>
      <c r="E14" s="100">
        <f t="shared" si="0"/>
        <v>269328</v>
      </c>
      <c r="F14" s="60"/>
    </row>
    <row r="15" spans="1:6">
      <c r="A15" s="34">
        <v>12</v>
      </c>
      <c r="B15" s="21">
        <v>44086</v>
      </c>
      <c r="C15" s="103">
        <v>0</v>
      </c>
      <c r="D15" s="8">
        <v>0</v>
      </c>
      <c r="E15" s="100">
        <f t="shared" si="0"/>
        <v>0</v>
      </c>
      <c r="F15" s="60"/>
    </row>
    <row r="16" spans="1:6">
      <c r="A16" s="34">
        <v>13</v>
      </c>
      <c r="B16" s="21">
        <v>44087</v>
      </c>
      <c r="C16" s="103">
        <v>2179537</v>
      </c>
      <c r="D16" s="103">
        <v>3585000</v>
      </c>
      <c r="E16" s="100">
        <f t="shared" si="0"/>
        <v>1405463</v>
      </c>
      <c r="F16" s="60"/>
    </row>
    <row r="17" spans="1:6">
      <c r="A17" s="34">
        <v>14</v>
      </c>
      <c r="B17" s="21">
        <v>44088</v>
      </c>
      <c r="C17" s="103">
        <v>3742600</v>
      </c>
      <c r="D17" s="103">
        <v>5543000</v>
      </c>
      <c r="E17" s="100">
        <f t="shared" si="0"/>
        <v>1800400</v>
      </c>
      <c r="F17" s="60"/>
    </row>
    <row r="18" spans="1:6">
      <c r="A18" s="34">
        <v>15</v>
      </c>
      <c r="B18" s="21">
        <v>44089</v>
      </c>
      <c r="C18" s="103">
        <v>999365</v>
      </c>
      <c r="D18" s="103">
        <v>1453000</v>
      </c>
      <c r="E18" s="100">
        <f t="shared" si="0"/>
        <v>453635</v>
      </c>
      <c r="F18" s="60"/>
    </row>
    <row r="19" spans="1:6">
      <c r="A19" s="34">
        <v>17</v>
      </c>
      <c r="B19" s="21">
        <v>44090</v>
      </c>
      <c r="C19" s="103">
        <v>2558173</v>
      </c>
      <c r="D19" s="103">
        <v>3945000</v>
      </c>
      <c r="E19" s="100">
        <f t="shared" si="0"/>
        <v>1386827</v>
      </c>
      <c r="F19" s="60"/>
    </row>
    <row r="20" spans="1:6">
      <c r="A20" s="34">
        <v>17</v>
      </c>
      <c r="B20" s="21">
        <v>44091</v>
      </c>
      <c r="C20" s="103">
        <v>1807256</v>
      </c>
      <c r="D20" s="103">
        <v>2765000</v>
      </c>
      <c r="E20" s="100">
        <f t="shared" si="0"/>
        <v>957744</v>
      </c>
      <c r="F20" s="60"/>
    </row>
    <row r="21" spans="1:6">
      <c r="A21" s="34">
        <v>18</v>
      </c>
      <c r="B21" s="21">
        <v>44092</v>
      </c>
      <c r="C21" s="103">
        <v>2365952</v>
      </c>
      <c r="D21" s="103">
        <v>3845000</v>
      </c>
      <c r="E21" s="100">
        <f t="shared" si="0"/>
        <v>1479048</v>
      </c>
      <c r="F21" s="60"/>
    </row>
    <row r="22" spans="1:6">
      <c r="A22" s="34">
        <v>19</v>
      </c>
      <c r="B22" s="21">
        <v>44093</v>
      </c>
      <c r="C22" s="103">
        <v>5411293</v>
      </c>
      <c r="D22" s="103">
        <v>8395000</v>
      </c>
      <c r="E22" s="100">
        <f t="shared" si="0"/>
        <v>2983707</v>
      </c>
      <c r="F22" s="60"/>
    </row>
    <row r="23" spans="1:6">
      <c r="A23" s="34">
        <v>20</v>
      </c>
      <c r="B23" s="21">
        <v>44094</v>
      </c>
      <c r="C23" s="103">
        <v>3945202</v>
      </c>
      <c r="D23" s="103">
        <v>6100000</v>
      </c>
      <c r="E23" s="100">
        <f t="shared" si="0"/>
        <v>2154798</v>
      </c>
      <c r="F23" s="60"/>
    </row>
    <row r="24" spans="1:6">
      <c r="A24" s="34">
        <v>21</v>
      </c>
      <c r="B24" s="21">
        <v>44095</v>
      </c>
      <c r="C24" s="103">
        <v>5807639</v>
      </c>
      <c r="D24" s="103">
        <v>8770000</v>
      </c>
      <c r="E24" s="100">
        <f t="shared" si="0"/>
        <v>2962361</v>
      </c>
      <c r="F24" s="60"/>
    </row>
    <row r="25" spans="1:6">
      <c r="A25" s="34">
        <v>22</v>
      </c>
      <c r="B25" s="21">
        <v>44096</v>
      </c>
      <c r="C25" s="103">
        <v>5466702</v>
      </c>
      <c r="D25" s="103">
        <v>5670000</v>
      </c>
      <c r="E25" s="100">
        <f t="shared" si="0"/>
        <v>203298</v>
      </c>
      <c r="F25" s="60"/>
    </row>
    <row r="26" spans="1:6">
      <c r="A26" s="34">
        <v>23</v>
      </c>
      <c r="B26" s="21">
        <v>44097</v>
      </c>
      <c r="C26" s="103">
        <v>3291683</v>
      </c>
      <c r="D26" s="103">
        <v>4797000</v>
      </c>
      <c r="E26" s="100">
        <f t="shared" si="0"/>
        <v>1505317</v>
      </c>
      <c r="F26" s="101"/>
    </row>
    <row r="27" spans="1:6">
      <c r="A27" s="34">
        <v>24</v>
      </c>
      <c r="B27" s="21">
        <v>44098</v>
      </c>
      <c r="C27" s="103">
        <v>3334021</v>
      </c>
      <c r="D27" s="103">
        <v>5430000</v>
      </c>
      <c r="E27" s="100">
        <f t="shared" si="0"/>
        <v>2095979</v>
      </c>
      <c r="F27" s="101"/>
    </row>
    <row r="28" spans="1:6">
      <c r="A28" s="34">
        <v>25</v>
      </c>
      <c r="B28" s="21">
        <v>44099</v>
      </c>
      <c r="C28" s="103">
        <v>2587430</v>
      </c>
      <c r="D28" s="103">
        <v>3870000</v>
      </c>
      <c r="E28" s="100">
        <f t="shared" si="0"/>
        <v>1282570</v>
      </c>
      <c r="F28" s="101"/>
    </row>
    <row r="29" spans="1:6">
      <c r="A29" s="34">
        <v>27</v>
      </c>
      <c r="B29" s="21">
        <v>44100</v>
      </c>
      <c r="C29" s="103">
        <v>5155000</v>
      </c>
      <c r="D29" s="103">
        <v>3134628</v>
      </c>
      <c r="E29" s="100">
        <f t="shared" si="0"/>
        <v>-2020372</v>
      </c>
      <c r="F29" s="22"/>
    </row>
    <row r="30" spans="1:6">
      <c r="A30" s="34">
        <v>27</v>
      </c>
      <c r="B30" s="21">
        <v>44101</v>
      </c>
      <c r="C30" s="103">
        <v>5860000</v>
      </c>
      <c r="D30" s="103">
        <v>3980852</v>
      </c>
      <c r="E30" s="100">
        <f t="shared" si="0"/>
        <v>-1879148</v>
      </c>
      <c r="F30" s="22"/>
    </row>
    <row r="31" spans="1:6">
      <c r="A31" s="34">
        <v>28</v>
      </c>
      <c r="B31" s="21">
        <v>44102</v>
      </c>
      <c r="C31" s="103">
        <v>3260000</v>
      </c>
      <c r="D31" s="103">
        <v>2071049</v>
      </c>
      <c r="E31" s="100">
        <f t="shared" si="0"/>
        <v>-1188951</v>
      </c>
      <c r="F31" s="22"/>
    </row>
    <row r="32" spans="1:6" s="83" customFormat="1">
      <c r="A32" s="34">
        <v>29</v>
      </c>
      <c r="B32" s="21">
        <v>44103</v>
      </c>
      <c r="C32" s="103">
        <v>2938000</v>
      </c>
      <c r="D32" s="103">
        <v>2254848</v>
      </c>
      <c r="E32" s="100">
        <f t="shared" si="0"/>
        <v>-683152</v>
      </c>
      <c r="F32" s="34"/>
    </row>
    <row r="33" spans="1:6" s="83" customFormat="1">
      <c r="A33" s="34">
        <v>30</v>
      </c>
      <c r="B33" s="21">
        <v>44104</v>
      </c>
      <c r="C33" s="103">
        <v>3486040</v>
      </c>
      <c r="D33" s="103">
        <v>5040000</v>
      </c>
      <c r="E33" s="100">
        <f t="shared" si="0"/>
        <v>1553960</v>
      </c>
      <c r="F33" s="34"/>
    </row>
    <row r="34" spans="1:6">
      <c r="A34" s="34">
        <v>32</v>
      </c>
      <c r="B34" s="21" t="s">
        <v>8</v>
      </c>
      <c r="C34" s="43">
        <f>SUM(C4:C33)</f>
        <v>83543123</v>
      </c>
      <c r="D34" s="43">
        <f>SUM(D4:D33)</f>
        <v>111065377</v>
      </c>
      <c r="E34" s="43">
        <f>SUM(E4:E33)</f>
        <v>27522254</v>
      </c>
      <c r="F34" s="23"/>
    </row>
  </sheetData>
  <mergeCells count="1">
    <mergeCell ref="A1:F1"/>
  </mergeCells>
  <printOptions horizontalCentered="1"/>
  <pageMargins left="0.25" right="0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86"/>
  <sheetViews>
    <sheetView view="pageBreakPreview" topLeftCell="A48" zoomScaleNormal="100" zoomScaleSheetLayoutView="100" workbookViewId="0">
      <selection activeCell="F85" sqref="F85"/>
    </sheetView>
  </sheetViews>
  <sheetFormatPr defaultColWidth="8.85546875" defaultRowHeight="15"/>
  <cols>
    <col min="1" max="1" width="5.42578125" style="75" customWidth="1"/>
    <col min="2" max="2" width="9.140625" style="20" customWidth="1"/>
    <col min="3" max="3" width="5.28515625" style="151" customWidth="1"/>
    <col min="4" max="4" width="18" style="106" customWidth="1"/>
    <col min="5" max="5" width="15.85546875" style="67" customWidth="1"/>
    <col min="6" max="6" width="18.7109375" style="73" customWidth="1"/>
    <col min="7" max="7" width="30" style="69" customWidth="1"/>
    <col min="9" max="9" width="15.42578125" customWidth="1"/>
    <col min="10" max="10" width="14.85546875" customWidth="1"/>
    <col min="14" max="14" width="9.28515625" customWidth="1"/>
  </cols>
  <sheetData>
    <row r="2" spans="1:7" s="79" customFormat="1" ht="31.5">
      <c r="A2" s="173" t="s">
        <v>107</v>
      </c>
      <c r="B2" s="173"/>
      <c r="C2" s="173"/>
      <c r="D2" s="173"/>
      <c r="E2" s="173"/>
      <c r="F2" s="173"/>
      <c r="G2" s="173"/>
    </row>
    <row r="3" spans="1:7" ht="31.5">
      <c r="B3" s="25"/>
      <c r="C3" s="150"/>
    </row>
    <row r="4" spans="1:7" ht="31.5" customHeight="1">
      <c r="A4" s="62" t="s">
        <v>0</v>
      </c>
      <c r="B4" s="86" t="s">
        <v>1</v>
      </c>
      <c r="C4" s="105"/>
      <c r="D4" s="107" t="s">
        <v>53</v>
      </c>
      <c r="E4" s="104" t="s">
        <v>22</v>
      </c>
      <c r="F4" s="104" t="s">
        <v>23</v>
      </c>
      <c r="G4" s="109" t="s">
        <v>4</v>
      </c>
    </row>
    <row r="5" spans="1:7" s="65" customFormat="1">
      <c r="A5" s="116"/>
      <c r="B5" s="115">
        <v>44075</v>
      </c>
      <c r="C5" s="147"/>
      <c r="D5" s="116"/>
      <c r="E5" s="104"/>
      <c r="F5" s="104"/>
      <c r="G5" s="116"/>
    </row>
    <row r="6" spans="1:7" s="95" customFormat="1">
      <c r="A6" s="116"/>
      <c r="B6" s="115">
        <v>44076</v>
      </c>
      <c r="C6" s="147"/>
      <c r="D6" s="116"/>
      <c r="E6" s="104"/>
      <c r="F6" s="104"/>
      <c r="G6" s="116"/>
    </row>
    <row r="7" spans="1:7" s="95" customFormat="1">
      <c r="A7" s="116"/>
      <c r="B7" s="174">
        <v>44077</v>
      </c>
      <c r="C7" s="147"/>
      <c r="D7" s="116" t="s">
        <v>115</v>
      </c>
      <c r="E7" s="104">
        <v>4050000</v>
      </c>
      <c r="F7" s="104"/>
      <c r="G7" s="116"/>
    </row>
    <row r="8" spans="1:7" s="144" customFormat="1">
      <c r="A8" s="116"/>
      <c r="B8" s="175"/>
      <c r="C8" s="147"/>
      <c r="D8" s="116" t="s">
        <v>116</v>
      </c>
      <c r="E8" s="104">
        <v>4860000</v>
      </c>
      <c r="F8" s="104"/>
      <c r="G8" s="116"/>
    </row>
    <row r="9" spans="1:7" s="144" customFormat="1">
      <c r="A9" s="116"/>
      <c r="B9" s="176"/>
      <c r="C9" s="147"/>
      <c r="D9" s="116" t="s">
        <v>117</v>
      </c>
      <c r="E9" s="104">
        <v>4246000</v>
      </c>
      <c r="F9" s="104"/>
      <c r="G9" s="116"/>
    </row>
    <row r="10" spans="1:7" s="114" customFormat="1">
      <c r="A10" s="116"/>
      <c r="B10" s="174">
        <v>44078</v>
      </c>
      <c r="C10" s="147">
        <v>1</v>
      </c>
      <c r="D10" s="116" t="s">
        <v>118</v>
      </c>
      <c r="E10" s="104">
        <v>192000</v>
      </c>
      <c r="F10" s="104"/>
      <c r="G10" s="116"/>
    </row>
    <row r="11" spans="1:7" s="144" customFormat="1">
      <c r="A11" s="116"/>
      <c r="B11" s="175"/>
      <c r="C11" s="147">
        <v>2</v>
      </c>
      <c r="D11" s="116" t="s">
        <v>119</v>
      </c>
      <c r="E11" s="104">
        <v>1280000</v>
      </c>
      <c r="F11" s="104"/>
      <c r="G11" s="116"/>
    </row>
    <row r="12" spans="1:7" s="144" customFormat="1">
      <c r="A12" s="116"/>
      <c r="B12" s="175"/>
      <c r="C12" s="147">
        <v>3</v>
      </c>
      <c r="D12" s="116" t="s">
        <v>120</v>
      </c>
      <c r="E12" s="104">
        <v>130000</v>
      </c>
      <c r="F12" s="104"/>
      <c r="G12" s="116"/>
    </row>
    <row r="13" spans="1:7" s="144" customFormat="1">
      <c r="A13" s="116"/>
      <c r="B13" s="175"/>
      <c r="C13" s="147">
        <v>4</v>
      </c>
      <c r="D13" s="116" t="s">
        <v>121</v>
      </c>
      <c r="E13" s="104">
        <v>700000</v>
      </c>
      <c r="F13" s="104"/>
      <c r="G13" s="116"/>
    </row>
    <row r="14" spans="1:7" s="144" customFormat="1">
      <c r="A14" s="116"/>
      <c r="B14" s="175"/>
      <c r="C14" s="147">
        <v>5</v>
      </c>
      <c r="D14" s="116" t="s">
        <v>122</v>
      </c>
      <c r="E14" s="104">
        <v>350000</v>
      </c>
      <c r="F14" s="104"/>
      <c r="G14" s="116"/>
    </row>
    <row r="15" spans="1:7" s="144" customFormat="1">
      <c r="A15" s="116"/>
      <c r="B15" s="175"/>
      <c r="C15" s="147">
        <v>6</v>
      </c>
      <c r="D15" s="116" t="s">
        <v>123</v>
      </c>
      <c r="E15" s="104">
        <v>1800000</v>
      </c>
      <c r="F15" s="104"/>
      <c r="G15" s="116"/>
    </row>
    <row r="16" spans="1:7" s="144" customFormat="1">
      <c r="A16" s="116"/>
      <c r="B16" s="175"/>
      <c r="C16" s="147">
        <v>7</v>
      </c>
      <c r="D16" s="116" t="s">
        <v>124</v>
      </c>
      <c r="E16" s="104">
        <v>460000</v>
      </c>
      <c r="F16" s="104"/>
      <c r="G16" s="116"/>
    </row>
    <row r="17" spans="1:7" s="144" customFormat="1">
      <c r="A17" s="116"/>
      <c r="B17" s="175"/>
      <c r="C17" s="147">
        <v>8</v>
      </c>
      <c r="D17" s="116" t="s">
        <v>125</v>
      </c>
      <c r="E17" s="104">
        <v>1780000</v>
      </c>
      <c r="F17" s="104"/>
      <c r="G17" s="116"/>
    </row>
    <row r="18" spans="1:7" s="144" customFormat="1">
      <c r="A18" s="116"/>
      <c r="B18" s="175"/>
      <c r="C18" s="147">
        <v>9</v>
      </c>
      <c r="D18" s="116" t="s">
        <v>126</v>
      </c>
      <c r="E18" s="104">
        <v>430000</v>
      </c>
      <c r="F18" s="104"/>
      <c r="G18" s="116"/>
    </row>
    <row r="19" spans="1:7" s="144" customFormat="1">
      <c r="A19" s="116"/>
      <c r="B19" s="175"/>
      <c r="C19" s="147"/>
      <c r="D19" s="116" t="s">
        <v>127</v>
      </c>
      <c r="E19" s="104">
        <v>2300000</v>
      </c>
      <c r="F19" s="104"/>
      <c r="G19" s="116"/>
    </row>
    <row r="20" spans="1:7" s="144" customFormat="1">
      <c r="A20" s="116"/>
      <c r="B20" s="175"/>
      <c r="C20" s="147"/>
      <c r="D20" s="116" t="s">
        <v>101</v>
      </c>
      <c r="E20" s="104">
        <v>6000000</v>
      </c>
      <c r="F20" s="104"/>
      <c r="G20" s="116" t="s">
        <v>129</v>
      </c>
    </row>
    <row r="21" spans="1:7" s="144" customFormat="1">
      <c r="A21" s="116"/>
      <c r="B21" s="175"/>
      <c r="C21" s="147"/>
      <c r="D21" s="116" t="s">
        <v>101</v>
      </c>
      <c r="E21" s="104">
        <v>6000000</v>
      </c>
      <c r="F21" s="104"/>
    </row>
    <row r="22" spans="1:7" s="144" customFormat="1">
      <c r="A22" s="116"/>
      <c r="B22" s="175"/>
      <c r="C22" s="147"/>
      <c r="D22" s="116" t="s">
        <v>128</v>
      </c>
      <c r="E22" s="104">
        <v>1500000</v>
      </c>
      <c r="F22" s="104"/>
      <c r="G22" s="116" t="s">
        <v>130</v>
      </c>
    </row>
    <row r="23" spans="1:7" s="144" customFormat="1">
      <c r="A23" s="116"/>
      <c r="B23" s="175"/>
      <c r="C23" s="147"/>
      <c r="D23" s="116" t="s">
        <v>104</v>
      </c>
      <c r="E23" s="104">
        <v>1500000</v>
      </c>
      <c r="F23" s="104"/>
      <c r="G23" s="116" t="s">
        <v>131</v>
      </c>
    </row>
    <row r="24" spans="1:7" s="144" customFormat="1">
      <c r="A24" s="116"/>
      <c r="B24" s="176"/>
      <c r="C24" s="147"/>
      <c r="D24" s="116" t="s">
        <v>104</v>
      </c>
      <c r="E24" s="104">
        <v>1500000</v>
      </c>
      <c r="F24" s="104"/>
      <c r="G24" s="116" t="s">
        <v>132</v>
      </c>
    </row>
    <row r="25" spans="1:7" s="114" customFormat="1">
      <c r="A25" s="116"/>
      <c r="B25" s="115">
        <v>44079</v>
      </c>
      <c r="C25" s="147"/>
      <c r="D25" s="116"/>
      <c r="E25" s="104"/>
      <c r="F25" s="104"/>
      <c r="G25" s="116"/>
    </row>
    <row r="26" spans="1:7" s="114" customFormat="1">
      <c r="A26" s="116"/>
      <c r="B26" s="115">
        <v>44080</v>
      </c>
      <c r="C26" s="147"/>
      <c r="D26" s="116"/>
      <c r="E26" s="104"/>
      <c r="F26" s="104"/>
      <c r="G26" s="116"/>
    </row>
    <row r="27" spans="1:7" s="114" customFormat="1">
      <c r="A27" s="116"/>
      <c r="B27" s="115">
        <v>44081</v>
      </c>
      <c r="C27" s="147"/>
      <c r="D27" s="116" t="s">
        <v>136</v>
      </c>
      <c r="E27" s="104"/>
      <c r="F27" s="104"/>
      <c r="G27" s="116"/>
    </row>
    <row r="28" spans="1:7" s="95" customFormat="1">
      <c r="A28" s="116"/>
      <c r="B28" s="174">
        <v>44082</v>
      </c>
      <c r="C28" s="147">
        <v>1</v>
      </c>
      <c r="D28" s="116" t="s">
        <v>137</v>
      </c>
      <c r="E28" s="104">
        <v>1080000</v>
      </c>
      <c r="G28" s="116"/>
    </row>
    <row r="29" spans="1:7" s="144" customFormat="1">
      <c r="A29" s="116"/>
      <c r="B29" s="175"/>
      <c r="C29" s="147">
        <v>2</v>
      </c>
      <c r="D29" s="116" t="s">
        <v>138</v>
      </c>
      <c r="E29" s="171">
        <v>1512000</v>
      </c>
      <c r="F29" s="104"/>
      <c r="G29" s="116"/>
    </row>
    <row r="30" spans="1:7" s="144" customFormat="1">
      <c r="A30" s="116"/>
      <c r="B30" s="175"/>
      <c r="C30" s="147">
        <v>3</v>
      </c>
      <c r="D30" s="116" t="s">
        <v>139</v>
      </c>
      <c r="E30" s="172"/>
      <c r="F30" s="104"/>
      <c r="G30" s="116"/>
    </row>
    <row r="31" spans="1:7" s="144" customFormat="1">
      <c r="A31" s="116"/>
      <c r="B31" s="175"/>
      <c r="C31" s="147">
        <v>4</v>
      </c>
      <c r="D31" s="116" t="s">
        <v>120</v>
      </c>
      <c r="E31" s="104">
        <v>1920000</v>
      </c>
      <c r="F31" s="104"/>
      <c r="G31" s="116"/>
    </row>
    <row r="32" spans="1:7" s="144" customFormat="1">
      <c r="A32" s="116"/>
      <c r="B32" s="175"/>
      <c r="C32" s="147">
        <v>5</v>
      </c>
      <c r="D32" s="116" t="s">
        <v>140</v>
      </c>
      <c r="E32" s="104">
        <v>1600000</v>
      </c>
      <c r="F32" s="104"/>
      <c r="G32" s="116"/>
    </row>
    <row r="33" spans="1:7" s="144" customFormat="1">
      <c r="A33" s="116"/>
      <c r="B33" s="175"/>
      <c r="C33" s="147">
        <v>6</v>
      </c>
      <c r="D33" s="116" t="s">
        <v>142</v>
      </c>
      <c r="E33" s="104">
        <v>1150000</v>
      </c>
      <c r="F33" s="104"/>
      <c r="G33" s="116"/>
    </row>
    <row r="34" spans="1:7" s="152" customFormat="1">
      <c r="A34" s="116"/>
      <c r="B34" s="175"/>
      <c r="C34" s="153"/>
      <c r="D34" s="116" t="s">
        <v>169</v>
      </c>
      <c r="E34" s="104">
        <v>630000</v>
      </c>
      <c r="F34" s="104"/>
      <c r="G34" s="116" t="s">
        <v>170</v>
      </c>
    </row>
    <row r="35" spans="1:7" s="144" customFormat="1">
      <c r="A35" s="116"/>
      <c r="B35" s="176"/>
      <c r="C35" s="147">
        <v>7</v>
      </c>
      <c r="D35" s="116" t="s">
        <v>141</v>
      </c>
      <c r="E35" s="104">
        <v>430000</v>
      </c>
      <c r="F35" s="104"/>
      <c r="G35" s="116"/>
    </row>
    <row r="36" spans="1:7" s="95" customFormat="1">
      <c r="A36" s="116"/>
      <c r="B36" s="115">
        <v>44083</v>
      </c>
      <c r="C36" s="147"/>
      <c r="D36" s="116"/>
      <c r="E36" s="104"/>
      <c r="F36" s="104"/>
      <c r="G36" s="116"/>
    </row>
    <row r="37" spans="1:7" s="95" customFormat="1">
      <c r="A37" s="116"/>
      <c r="B37" s="115">
        <v>44084</v>
      </c>
      <c r="C37" s="147"/>
      <c r="D37" s="116" t="s">
        <v>104</v>
      </c>
      <c r="E37" s="104"/>
      <c r="F37" s="104">
        <v>1500000</v>
      </c>
      <c r="G37" s="116"/>
    </row>
    <row r="38" spans="1:7" s="118" customFormat="1">
      <c r="A38" s="116"/>
      <c r="B38" s="115">
        <v>44085</v>
      </c>
      <c r="C38" s="147"/>
      <c r="D38" s="116"/>
      <c r="E38" s="104"/>
      <c r="F38" s="104"/>
      <c r="G38" s="116"/>
    </row>
    <row r="39" spans="1:7" s="65" customFormat="1">
      <c r="A39" s="116"/>
      <c r="B39" s="174">
        <v>44086</v>
      </c>
      <c r="C39" s="147"/>
      <c r="D39" s="116" t="s">
        <v>143</v>
      </c>
      <c r="E39" s="104">
        <v>620000</v>
      </c>
      <c r="F39" s="104"/>
      <c r="G39" s="116"/>
    </row>
    <row r="40" spans="1:7" s="148" customFormat="1">
      <c r="A40" s="116"/>
      <c r="B40" s="175"/>
      <c r="C40" s="149"/>
      <c r="D40" s="116" t="s">
        <v>144</v>
      </c>
      <c r="E40" s="104">
        <v>2700000</v>
      </c>
      <c r="F40" s="104"/>
      <c r="G40" s="116"/>
    </row>
    <row r="41" spans="1:7" s="148" customFormat="1">
      <c r="A41" s="116"/>
      <c r="B41" s="175"/>
      <c r="C41" s="149"/>
      <c r="D41" s="116" t="s">
        <v>145</v>
      </c>
      <c r="E41" s="104">
        <v>2630000</v>
      </c>
      <c r="F41" s="104"/>
      <c r="G41" s="116"/>
    </row>
    <row r="42" spans="1:7" s="148" customFormat="1">
      <c r="A42" s="116"/>
      <c r="B42" s="175"/>
      <c r="C42" s="149"/>
      <c r="D42" s="116" t="s">
        <v>146</v>
      </c>
      <c r="E42" s="104">
        <v>980000</v>
      </c>
      <c r="F42" s="104"/>
      <c r="G42" s="116"/>
    </row>
    <row r="43" spans="1:7" s="148" customFormat="1">
      <c r="A43" s="116"/>
      <c r="B43" s="175"/>
      <c r="C43" s="149"/>
      <c r="D43" s="116" t="s">
        <v>147</v>
      </c>
      <c r="E43" s="104">
        <v>760000</v>
      </c>
      <c r="F43" s="104"/>
      <c r="G43" s="116"/>
    </row>
    <row r="44" spans="1:7" s="148" customFormat="1">
      <c r="A44" s="116"/>
      <c r="B44" s="175"/>
      <c r="C44" s="149"/>
      <c r="D44" s="116" t="s">
        <v>126</v>
      </c>
      <c r="E44" s="104">
        <v>645000</v>
      </c>
      <c r="F44" s="104"/>
      <c r="G44" s="116"/>
    </row>
    <row r="45" spans="1:7" s="148" customFormat="1">
      <c r="A45" s="116"/>
      <c r="B45" s="175"/>
      <c r="C45" s="149"/>
      <c r="D45" s="116" t="s">
        <v>148</v>
      </c>
      <c r="E45" s="104">
        <v>300000</v>
      </c>
      <c r="F45" s="104"/>
      <c r="G45" s="116"/>
    </row>
    <row r="46" spans="1:7" s="148" customFormat="1">
      <c r="A46" s="116"/>
      <c r="B46" s="175"/>
      <c r="C46" s="149"/>
      <c r="D46" s="116" t="s">
        <v>149</v>
      </c>
      <c r="E46" s="104">
        <v>700000</v>
      </c>
      <c r="F46" s="104"/>
      <c r="G46" s="116"/>
    </row>
    <row r="47" spans="1:7" s="148" customFormat="1">
      <c r="A47" s="116"/>
      <c r="B47" s="176"/>
      <c r="C47" s="149"/>
      <c r="D47" s="116" t="s">
        <v>150</v>
      </c>
      <c r="E47" s="104">
        <v>1050000</v>
      </c>
      <c r="F47" s="104"/>
      <c r="G47" s="116"/>
    </row>
    <row r="48" spans="1:7" s="87" customFormat="1">
      <c r="A48" s="116"/>
      <c r="B48" s="115">
        <v>44087</v>
      </c>
      <c r="C48" s="147"/>
      <c r="D48" s="116"/>
      <c r="E48" s="104"/>
      <c r="F48" s="104"/>
      <c r="G48" s="116"/>
    </row>
    <row r="49" spans="1:7" s="68" customFormat="1">
      <c r="A49" s="116"/>
      <c r="B49" s="115">
        <v>44088</v>
      </c>
      <c r="C49" s="147"/>
      <c r="D49" s="116" t="s">
        <v>151</v>
      </c>
      <c r="E49" s="104">
        <v>1620000</v>
      </c>
      <c r="F49" s="104"/>
      <c r="G49" s="116"/>
    </row>
    <row r="50" spans="1:7" s="95" customFormat="1">
      <c r="A50" s="116"/>
      <c r="B50" s="115">
        <v>44089</v>
      </c>
      <c r="C50" s="147"/>
      <c r="D50" s="116"/>
      <c r="E50" s="104"/>
      <c r="F50" s="104"/>
      <c r="G50" s="116"/>
    </row>
    <row r="51" spans="1:7" s="95" customFormat="1">
      <c r="A51" s="116"/>
      <c r="B51" s="115">
        <v>44090</v>
      </c>
      <c r="C51" s="147"/>
      <c r="D51" s="116"/>
      <c r="E51" s="104"/>
      <c r="F51" s="104"/>
      <c r="G51" s="116"/>
    </row>
    <row r="52" spans="1:7" s="98" customFormat="1">
      <c r="A52" s="116"/>
      <c r="B52" s="115">
        <v>44091</v>
      </c>
      <c r="C52" s="147"/>
      <c r="D52" s="116" t="s">
        <v>152</v>
      </c>
      <c r="E52" s="104">
        <v>2668000</v>
      </c>
      <c r="F52" s="104"/>
      <c r="G52" s="116"/>
    </row>
    <row r="53" spans="1:7" s="95" customFormat="1">
      <c r="A53" s="116"/>
      <c r="B53" s="115">
        <v>44092</v>
      </c>
      <c r="C53" s="147"/>
      <c r="D53" s="116"/>
      <c r="E53" s="104"/>
      <c r="F53" s="104"/>
      <c r="G53" s="116"/>
    </row>
    <row r="54" spans="1:7" s="85" customFormat="1">
      <c r="A54" s="116"/>
      <c r="B54" s="174">
        <v>44093</v>
      </c>
      <c r="C54" s="147"/>
      <c r="D54" s="116" t="s">
        <v>153</v>
      </c>
      <c r="E54" s="104">
        <v>2240000</v>
      </c>
      <c r="F54" s="104"/>
      <c r="G54" s="116"/>
    </row>
    <row r="55" spans="1:7" s="148" customFormat="1">
      <c r="A55" s="116"/>
      <c r="B55" s="176"/>
      <c r="C55" s="149"/>
      <c r="D55" s="116" t="s">
        <v>154</v>
      </c>
      <c r="E55" s="104">
        <v>4950000</v>
      </c>
      <c r="F55" s="104"/>
      <c r="G55" s="116"/>
    </row>
    <row r="56" spans="1:7" s="98" customFormat="1">
      <c r="A56" s="116"/>
      <c r="B56" s="115">
        <v>44094</v>
      </c>
      <c r="C56" s="147"/>
      <c r="D56" s="116"/>
      <c r="E56" s="104"/>
      <c r="F56" s="104"/>
      <c r="G56" s="116"/>
    </row>
    <row r="57" spans="1:7" s="98" customFormat="1">
      <c r="A57" s="116"/>
      <c r="B57" s="115">
        <v>44095</v>
      </c>
      <c r="C57" s="147"/>
      <c r="D57" s="116" t="s">
        <v>155</v>
      </c>
      <c r="E57" s="104">
        <v>2800000</v>
      </c>
      <c r="G57" s="116"/>
    </row>
    <row r="58" spans="1:7" s="98" customFormat="1">
      <c r="A58" s="116"/>
      <c r="B58" s="174">
        <v>44096</v>
      </c>
      <c r="C58" s="147"/>
      <c r="D58" s="116" t="s">
        <v>171</v>
      </c>
      <c r="E58" s="104">
        <v>1670000</v>
      </c>
      <c r="F58" s="104"/>
      <c r="G58" s="116"/>
    </row>
    <row r="59" spans="1:7" s="148" customFormat="1">
      <c r="A59" s="116"/>
      <c r="B59" s="175"/>
      <c r="C59" s="149"/>
      <c r="D59" s="116" t="s">
        <v>156</v>
      </c>
      <c r="E59" s="104">
        <v>370000</v>
      </c>
      <c r="F59" s="104"/>
      <c r="G59" s="116"/>
    </row>
    <row r="60" spans="1:7" s="148" customFormat="1">
      <c r="A60" s="116"/>
      <c r="B60" s="175"/>
      <c r="C60" s="149"/>
      <c r="D60" s="116" t="s">
        <v>157</v>
      </c>
      <c r="E60" s="104">
        <v>770000</v>
      </c>
      <c r="F60" s="104"/>
      <c r="G60" s="116"/>
    </row>
    <row r="61" spans="1:7" s="148" customFormat="1">
      <c r="A61" s="116"/>
      <c r="B61" s="175"/>
      <c r="C61" s="149"/>
      <c r="D61" s="116" t="s">
        <v>158</v>
      </c>
      <c r="E61" s="104">
        <v>500000</v>
      </c>
      <c r="F61" s="104"/>
      <c r="G61" s="116"/>
    </row>
    <row r="62" spans="1:7" s="148" customFormat="1">
      <c r="A62" s="116"/>
      <c r="B62" s="175"/>
      <c r="C62" s="149"/>
      <c r="D62" s="116" t="s">
        <v>159</v>
      </c>
      <c r="E62" s="104">
        <v>204000</v>
      </c>
      <c r="F62" s="104"/>
      <c r="G62" s="116"/>
    </row>
    <row r="63" spans="1:7" s="148" customFormat="1">
      <c r="A63" s="116"/>
      <c r="B63" s="175"/>
      <c r="C63" s="149"/>
      <c r="D63" s="116" t="s">
        <v>160</v>
      </c>
      <c r="E63" s="104">
        <v>27000000</v>
      </c>
      <c r="F63" s="104"/>
      <c r="G63" s="116"/>
    </row>
    <row r="64" spans="1:7" s="148" customFormat="1">
      <c r="A64" s="116"/>
      <c r="B64" s="176"/>
      <c r="C64" s="149"/>
      <c r="D64" s="116"/>
      <c r="E64" s="104"/>
      <c r="F64" s="104"/>
      <c r="G64" s="116"/>
    </row>
    <row r="65" spans="1:7" s="118" customFormat="1">
      <c r="A65" s="116"/>
      <c r="B65" s="174">
        <v>44097</v>
      </c>
      <c r="C65" s="147"/>
      <c r="D65" s="116" t="s">
        <v>162</v>
      </c>
      <c r="E65" s="104">
        <v>540000</v>
      </c>
      <c r="F65" s="104"/>
      <c r="G65" s="116"/>
    </row>
    <row r="66" spans="1:7" s="148" customFormat="1">
      <c r="A66" s="116"/>
      <c r="B66" s="176"/>
      <c r="C66" s="149"/>
      <c r="D66" s="116" t="s">
        <v>163</v>
      </c>
      <c r="E66" s="104">
        <v>903000</v>
      </c>
      <c r="F66" s="104"/>
      <c r="G66" s="116"/>
    </row>
    <row r="67" spans="1:7" s="98" customFormat="1">
      <c r="A67" s="116"/>
      <c r="B67" s="174">
        <v>44098</v>
      </c>
      <c r="C67" s="147"/>
      <c r="D67" s="116" t="s">
        <v>164</v>
      </c>
      <c r="E67" s="104">
        <v>2300000</v>
      </c>
      <c r="F67" s="104"/>
      <c r="G67" s="116"/>
    </row>
    <row r="68" spans="1:7" s="148" customFormat="1">
      <c r="A68" s="116"/>
      <c r="B68" s="176"/>
      <c r="C68" s="149"/>
      <c r="D68" s="116" t="s">
        <v>165</v>
      </c>
      <c r="E68" s="104">
        <v>700000</v>
      </c>
      <c r="F68" s="104"/>
      <c r="G68" s="116"/>
    </row>
    <row r="69" spans="1:7" s="98" customFormat="1">
      <c r="A69" s="116"/>
      <c r="B69" s="174">
        <v>44099</v>
      </c>
      <c r="C69" s="147"/>
      <c r="D69" s="116" t="s">
        <v>166</v>
      </c>
      <c r="E69" s="104">
        <v>2630000</v>
      </c>
      <c r="F69" s="104"/>
      <c r="G69" s="116"/>
    </row>
    <row r="70" spans="1:7" s="148" customFormat="1">
      <c r="A70" s="116"/>
      <c r="B70" s="175"/>
      <c r="C70" s="149"/>
      <c r="D70" s="116" t="s">
        <v>167</v>
      </c>
      <c r="E70" s="104">
        <v>1600000</v>
      </c>
      <c r="F70" s="104"/>
      <c r="G70" s="116"/>
    </row>
    <row r="71" spans="1:7" s="152" customFormat="1">
      <c r="A71" s="116"/>
      <c r="B71" s="175"/>
      <c r="C71" s="153"/>
      <c r="D71" s="116" t="s">
        <v>116</v>
      </c>
      <c r="E71" s="104"/>
      <c r="F71" s="104">
        <v>4455000</v>
      </c>
      <c r="G71" s="116"/>
    </row>
    <row r="72" spans="1:7" s="148" customFormat="1">
      <c r="A72" s="116"/>
      <c r="B72" s="176"/>
      <c r="C72" s="149"/>
      <c r="D72" s="116" t="s">
        <v>168</v>
      </c>
      <c r="E72" s="104">
        <v>2100000</v>
      </c>
      <c r="F72" s="104"/>
      <c r="G72" s="116"/>
    </row>
    <row r="73" spans="1:7" s="98" customFormat="1">
      <c r="A73" s="116"/>
      <c r="B73" s="115">
        <v>44100</v>
      </c>
      <c r="C73" s="147"/>
      <c r="D73" s="116"/>
      <c r="E73" s="104"/>
      <c r="F73" s="104"/>
      <c r="G73" s="116"/>
    </row>
    <row r="74" spans="1:7" s="72" customFormat="1">
      <c r="A74" s="116"/>
      <c r="B74" s="115">
        <v>44101</v>
      </c>
      <c r="C74" s="147"/>
      <c r="D74" s="116"/>
      <c r="E74" s="104"/>
      <c r="F74" s="104"/>
      <c r="G74" s="116"/>
    </row>
    <row r="75" spans="1:7" s="98" customFormat="1">
      <c r="A75" s="116"/>
      <c r="B75" s="115">
        <v>44102</v>
      </c>
      <c r="C75" s="147"/>
      <c r="D75" s="116"/>
      <c r="E75" s="104"/>
      <c r="F75" s="104"/>
      <c r="G75" s="116"/>
    </row>
    <row r="76" spans="1:7" s="98" customFormat="1">
      <c r="A76" s="116"/>
      <c r="B76" s="115">
        <v>44103</v>
      </c>
      <c r="C76" s="147"/>
      <c r="D76" s="116"/>
      <c r="E76" s="104"/>
      <c r="F76" s="104"/>
      <c r="G76" s="116"/>
    </row>
    <row r="77" spans="1:7" s="98" customFormat="1">
      <c r="A77" s="116"/>
      <c r="B77" s="115">
        <v>44104</v>
      </c>
      <c r="C77" s="147"/>
      <c r="D77" s="116"/>
      <c r="E77" s="104"/>
      <c r="F77" s="104"/>
      <c r="G77" s="116"/>
    </row>
    <row r="78" spans="1:7" s="72" customFormat="1">
      <c r="A78" s="116"/>
      <c r="B78" s="115">
        <v>44105</v>
      </c>
      <c r="C78" s="147"/>
      <c r="D78" s="116"/>
      <c r="E78" s="104"/>
      <c r="F78" s="104"/>
      <c r="G78" s="116"/>
    </row>
    <row r="79" spans="1:7" s="98" customFormat="1">
      <c r="A79" s="116"/>
      <c r="B79" s="115"/>
      <c r="C79" s="147"/>
      <c r="D79" s="116"/>
      <c r="E79" s="104"/>
      <c r="F79" s="104"/>
      <c r="G79" s="116"/>
    </row>
    <row r="80" spans="1:7">
      <c r="A80" s="116"/>
      <c r="B80" s="115"/>
      <c r="C80" s="147"/>
      <c r="D80" s="116"/>
      <c r="E80" s="104"/>
      <c r="F80" s="104"/>
      <c r="G80" s="116"/>
    </row>
    <row r="81" spans="1:7" s="98" customFormat="1">
      <c r="A81" s="116"/>
      <c r="B81" s="115"/>
      <c r="C81" s="147"/>
      <c r="D81" s="116"/>
      <c r="E81" s="104"/>
      <c r="F81" s="104"/>
      <c r="G81" s="116"/>
    </row>
    <row r="82" spans="1:7" s="98" customFormat="1">
      <c r="A82" s="116"/>
      <c r="B82" s="115"/>
      <c r="C82" s="147"/>
      <c r="D82" s="116"/>
      <c r="E82" s="104"/>
      <c r="F82" s="104"/>
      <c r="G82" s="116"/>
    </row>
    <row r="83" spans="1:7" s="98" customFormat="1">
      <c r="A83" s="116"/>
      <c r="B83" s="115"/>
      <c r="C83" s="147"/>
      <c r="D83" s="116"/>
      <c r="E83" s="104"/>
      <c r="F83" s="104"/>
      <c r="G83" s="116"/>
    </row>
    <row r="84" spans="1:7">
      <c r="A84" s="116"/>
      <c r="B84" s="115"/>
      <c r="C84" s="116"/>
      <c r="D84" s="116"/>
      <c r="E84" s="104"/>
      <c r="F84" s="104"/>
      <c r="G84" s="116"/>
    </row>
    <row r="85" spans="1:7">
      <c r="A85" s="34">
        <v>35</v>
      </c>
      <c r="B85" s="21" t="s">
        <v>8</v>
      </c>
      <c r="C85" s="105"/>
      <c r="D85" s="117"/>
      <c r="E85" s="84">
        <f>SUM(E5:E84)</f>
        <v>113350000</v>
      </c>
      <c r="F85" s="84">
        <f>SUM(F5:F84)</f>
        <v>5955000</v>
      </c>
      <c r="G85" s="70"/>
    </row>
    <row r="86" spans="1:7" s="81" customFormat="1">
      <c r="A86" s="75"/>
      <c r="B86" s="20"/>
      <c r="C86" s="151"/>
      <c r="D86" s="106"/>
      <c r="E86" s="67"/>
      <c r="F86" s="73"/>
      <c r="G86" s="69"/>
    </row>
  </sheetData>
  <mergeCells count="11">
    <mergeCell ref="B69:B72"/>
    <mergeCell ref="B39:B47"/>
    <mergeCell ref="B54:B55"/>
    <mergeCell ref="B58:B64"/>
    <mergeCell ref="B65:B66"/>
    <mergeCell ref="B67:B68"/>
    <mergeCell ref="E29:E30"/>
    <mergeCell ref="A2:G2"/>
    <mergeCell ref="B7:B9"/>
    <mergeCell ref="B28:B35"/>
    <mergeCell ref="B10:B24"/>
  </mergeCells>
  <printOptions horizontalCentered="1"/>
  <pageMargins left="0.25" right="0.25" top="0.75" bottom="0.75" header="0.3" footer="0.3"/>
  <pageSetup paperSize="9" scale="57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5"/>
  <sheetViews>
    <sheetView topLeftCell="A4" workbookViewId="0">
      <selection activeCell="E35" sqref="E35"/>
    </sheetView>
  </sheetViews>
  <sheetFormatPr defaultColWidth="8.85546875" defaultRowHeight="15"/>
  <cols>
    <col min="1" max="1" width="4.42578125" style="28" customWidth="1"/>
    <col min="2" max="2" width="9.140625" style="94"/>
    <col min="3" max="3" width="25" customWidth="1"/>
    <col min="4" max="4" width="9.28515625" customWidth="1"/>
    <col min="5" max="5" width="10.42578125" style="8" customWidth="1"/>
    <col min="6" max="6" width="25.42578125" customWidth="1"/>
  </cols>
  <sheetData>
    <row r="2" spans="1:6" ht="28.5">
      <c r="A2" s="177" t="s">
        <v>108</v>
      </c>
      <c r="B2" s="177"/>
      <c r="C2" s="177"/>
      <c r="D2" s="177"/>
      <c r="E2" s="177"/>
      <c r="F2" s="177"/>
    </row>
    <row r="4" spans="1:6">
      <c r="A4" s="26" t="s">
        <v>0</v>
      </c>
      <c r="B4" s="93" t="s">
        <v>21</v>
      </c>
      <c r="C4" s="26" t="s">
        <v>36</v>
      </c>
      <c r="D4" s="26" t="s">
        <v>39</v>
      </c>
      <c r="E4" s="33" t="s">
        <v>37</v>
      </c>
      <c r="F4" s="26" t="s">
        <v>38</v>
      </c>
    </row>
    <row r="5" spans="1:6">
      <c r="A5" s="26">
        <v>1</v>
      </c>
      <c r="B5" s="93">
        <v>44075</v>
      </c>
      <c r="C5" s="26"/>
      <c r="D5" s="26"/>
      <c r="E5" s="42"/>
      <c r="F5" s="26"/>
    </row>
    <row r="6" spans="1:6">
      <c r="A6" s="34">
        <v>8</v>
      </c>
      <c r="B6" s="93">
        <v>44076</v>
      </c>
      <c r="C6" s="34"/>
      <c r="D6" s="34"/>
      <c r="E6" s="42"/>
      <c r="F6" s="34"/>
    </row>
    <row r="7" spans="1:6">
      <c r="A7" s="34">
        <v>9</v>
      </c>
      <c r="B7" s="93">
        <v>44077</v>
      </c>
      <c r="C7" s="34"/>
      <c r="D7" s="34"/>
      <c r="E7" s="42"/>
      <c r="F7" s="34"/>
    </row>
    <row r="8" spans="1:6" s="74" customFormat="1">
      <c r="A8" s="34">
        <v>10</v>
      </c>
      <c r="B8" s="93">
        <v>44078</v>
      </c>
      <c r="C8" s="34" t="s">
        <v>113</v>
      </c>
      <c r="D8" s="34"/>
      <c r="E8" s="42">
        <v>260000</v>
      </c>
      <c r="F8" s="34"/>
    </row>
    <row r="9" spans="1:6">
      <c r="A9" s="34">
        <v>11</v>
      </c>
      <c r="B9" s="93">
        <v>44079</v>
      </c>
      <c r="C9" s="34" t="s">
        <v>114</v>
      </c>
      <c r="D9" s="34"/>
      <c r="E9" s="42">
        <v>70000</v>
      </c>
      <c r="F9" s="34"/>
    </row>
    <row r="10" spans="1:6">
      <c r="A10" s="34">
        <v>12</v>
      </c>
      <c r="B10" s="93">
        <v>44080</v>
      </c>
      <c r="C10" s="34"/>
      <c r="D10" s="34"/>
      <c r="E10" s="42"/>
      <c r="F10" s="34"/>
    </row>
    <row r="11" spans="1:6">
      <c r="A11" s="34">
        <v>13</v>
      </c>
      <c r="B11" s="93">
        <v>44081</v>
      </c>
      <c r="C11" s="34"/>
      <c r="D11" s="34"/>
      <c r="E11" s="42"/>
      <c r="F11" s="34"/>
    </row>
    <row r="12" spans="1:6">
      <c r="A12" s="34">
        <v>14</v>
      </c>
      <c r="B12" s="93">
        <v>44082</v>
      </c>
      <c r="C12" s="34"/>
      <c r="D12" s="34"/>
      <c r="E12" s="42"/>
      <c r="F12" s="34"/>
    </row>
    <row r="13" spans="1:6">
      <c r="A13" s="34">
        <v>15</v>
      </c>
      <c r="B13" s="93">
        <v>44083</v>
      </c>
      <c r="C13" s="34"/>
      <c r="D13" s="34"/>
      <c r="E13" s="42"/>
      <c r="F13" s="34"/>
    </row>
    <row r="14" spans="1:6" s="66" customFormat="1">
      <c r="A14" s="34">
        <v>17</v>
      </c>
      <c r="B14" s="93">
        <v>44084</v>
      </c>
      <c r="C14" s="34"/>
      <c r="D14" s="34"/>
      <c r="E14" s="42"/>
      <c r="F14" s="34"/>
    </row>
    <row r="15" spans="1:6">
      <c r="A15" s="34">
        <v>17</v>
      </c>
      <c r="B15" s="93">
        <v>44085</v>
      </c>
      <c r="C15" s="34"/>
      <c r="D15" s="34"/>
      <c r="E15" s="42"/>
      <c r="F15" s="34"/>
    </row>
    <row r="16" spans="1:6">
      <c r="A16" s="34">
        <v>18</v>
      </c>
      <c r="B16" s="93">
        <v>44086</v>
      </c>
      <c r="C16" s="34"/>
      <c r="D16" s="34"/>
      <c r="E16" s="42"/>
      <c r="F16" s="34"/>
    </row>
    <row r="17" spans="1:6">
      <c r="A17" s="34">
        <v>19</v>
      </c>
      <c r="B17" s="93">
        <v>44087</v>
      </c>
      <c r="C17" s="34"/>
      <c r="D17" s="34"/>
      <c r="E17" s="42"/>
      <c r="F17" s="34"/>
    </row>
    <row r="18" spans="1:6">
      <c r="A18" s="34">
        <v>20</v>
      </c>
      <c r="B18" s="93">
        <v>44088</v>
      </c>
      <c r="C18" s="34"/>
      <c r="D18" s="34"/>
      <c r="E18" s="42"/>
      <c r="F18" s="34"/>
    </row>
    <row r="19" spans="1:6">
      <c r="A19" s="34">
        <v>21</v>
      </c>
      <c r="B19" s="93">
        <v>44089</v>
      </c>
      <c r="C19" s="34"/>
      <c r="D19" s="34"/>
      <c r="E19" s="42"/>
      <c r="F19" s="34"/>
    </row>
    <row r="20" spans="1:6">
      <c r="A20" s="34">
        <v>22</v>
      </c>
      <c r="B20" s="93">
        <v>44090</v>
      </c>
      <c r="C20" s="34"/>
      <c r="D20" s="34"/>
      <c r="E20" s="42"/>
      <c r="F20" s="34"/>
    </row>
    <row r="21" spans="1:6">
      <c r="A21" s="34">
        <v>23</v>
      </c>
      <c r="B21" s="93">
        <v>44091</v>
      </c>
      <c r="C21" s="34" t="s">
        <v>161</v>
      </c>
      <c r="D21" s="34"/>
      <c r="E21" s="42">
        <v>30000</v>
      </c>
      <c r="F21" s="34"/>
    </row>
    <row r="22" spans="1:6">
      <c r="A22" s="34">
        <v>24</v>
      </c>
      <c r="B22" s="93">
        <v>44092</v>
      </c>
      <c r="C22" s="34"/>
      <c r="D22" s="34"/>
      <c r="E22" s="42"/>
      <c r="F22" s="34"/>
    </row>
    <row r="23" spans="1:6" s="81" customFormat="1">
      <c r="A23" s="34">
        <v>25</v>
      </c>
      <c r="B23" s="93">
        <v>44093</v>
      </c>
      <c r="C23" s="34"/>
      <c r="D23" s="34"/>
      <c r="E23" s="42"/>
      <c r="F23" s="34"/>
    </row>
    <row r="24" spans="1:6" s="81" customFormat="1">
      <c r="A24" s="34">
        <v>27</v>
      </c>
      <c r="B24" s="93">
        <v>44094</v>
      </c>
      <c r="C24" s="34"/>
      <c r="D24" s="34"/>
      <c r="E24" s="42"/>
      <c r="F24" s="34"/>
    </row>
    <row r="25" spans="1:6">
      <c r="A25" s="34">
        <v>27</v>
      </c>
      <c r="B25" s="93">
        <v>44095</v>
      </c>
      <c r="C25" s="34"/>
      <c r="D25" s="34"/>
      <c r="E25" s="42"/>
      <c r="F25" s="34"/>
    </row>
    <row r="26" spans="1:6" s="64" customFormat="1">
      <c r="A26" s="34">
        <v>28</v>
      </c>
      <c r="B26" s="93">
        <v>44096</v>
      </c>
      <c r="C26" s="34"/>
      <c r="D26" s="34"/>
      <c r="E26" s="42"/>
      <c r="F26" s="34"/>
    </row>
    <row r="27" spans="1:6" s="64" customFormat="1">
      <c r="A27" s="34">
        <v>29</v>
      </c>
      <c r="B27" s="93">
        <v>44097</v>
      </c>
      <c r="C27" s="34"/>
      <c r="D27" s="34"/>
      <c r="E27" s="42"/>
      <c r="F27" s="34"/>
    </row>
    <row r="28" spans="1:6" s="110" customFormat="1">
      <c r="A28" s="34"/>
      <c r="B28" s="93">
        <v>44098</v>
      </c>
      <c r="C28" s="34"/>
      <c r="D28" s="34"/>
      <c r="E28" s="42"/>
      <c r="F28" s="34"/>
    </row>
    <row r="29" spans="1:6" s="110" customFormat="1">
      <c r="A29" s="34"/>
      <c r="B29" s="93">
        <v>44099</v>
      </c>
      <c r="C29" s="34"/>
      <c r="D29" s="34"/>
      <c r="E29" s="42"/>
      <c r="F29" s="34"/>
    </row>
    <row r="30" spans="1:6" s="110" customFormat="1">
      <c r="A30" s="34"/>
      <c r="B30" s="93">
        <v>44100</v>
      </c>
      <c r="C30" s="34"/>
      <c r="D30" s="34"/>
      <c r="E30" s="42"/>
      <c r="F30" s="34"/>
    </row>
    <row r="31" spans="1:6" s="110" customFormat="1">
      <c r="A31" s="34"/>
      <c r="B31" s="93">
        <v>44101</v>
      </c>
      <c r="C31" s="34"/>
      <c r="D31" s="34"/>
      <c r="E31" s="42"/>
      <c r="F31" s="34"/>
    </row>
    <row r="32" spans="1:6" s="110" customFormat="1">
      <c r="A32" s="34"/>
      <c r="B32" s="93">
        <v>44102</v>
      </c>
      <c r="C32" s="34"/>
      <c r="D32" s="34"/>
      <c r="E32" s="42"/>
      <c r="F32" s="34"/>
    </row>
    <row r="33" spans="1:6" s="110" customFormat="1">
      <c r="A33" s="34"/>
      <c r="B33" s="93">
        <v>44103</v>
      </c>
      <c r="C33" s="34"/>
      <c r="D33" s="34"/>
      <c r="E33" s="42"/>
      <c r="F33" s="34"/>
    </row>
    <row r="34" spans="1:6" s="110" customFormat="1">
      <c r="A34" s="34"/>
      <c r="B34" s="93">
        <v>44104</v>
      </c>
      <c r="C34" s="34"/>
      <c r="D34" s="34"/>
      <c r="E34" s="42"/>
      <c r="F34" s="34"/>
    </row>
    <row r="35" spans="1:6">
      <c r="A35" s="26">
        <v>32</v>
      </c>
      <c r="B35" s="93"/>
      <c r="C35" s="26" t="s">
        <v>8</v>
      </c>
      <c r="D35" s="26"/>
      <c r="E35" s="43">
        <f>SUM(E5:E34)</f>
        <v>360000</v>
      </c>
      <c r="F35" s="26"/>
    </row>
  </sheetData>
  <mergeCells count="1">
    <mergeCell ref="A2:F2"/>
  </mergeCells>
  <printOptions horizontalCentered="1"/>
  <pageMargins left="0.25" right="0" top="0.75" bottom="0.75" header="0.3" footer="0.3"/>
  <pageSetup paperSize="9" orientation="portrait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V29"/>
  <sheetViews>
    <sheetView workbookViewId="0">
      <selection activeCell="C18" sqref="C18"/>
    </sheetView>
  </sheetViews>
  <sheetFormatPr defaultColWidth="8.85546875" defaultRowHeight="15"/>
  <cols>
    <col min="1" max="1" width="4.42578125" customWidth="1"/>
    <col min="2" max="2" width="13.85546875" style="45" customWidth="1"/>
    <col min="3" max="3" width="24.7109375" style="37" customWidth="1"/>
    <col min="4" max="4" width="9.7109375" style="37" bestFit="1" customWidth="1"/>
    <col min="5" max="5" width="18.42578125" style="8" customWidth="1"/>
    <col min="6" max="6" width="10.140625" bestFit="1" customWidth="1"/>
  </cols>
  <sheetData>
    <row r="2" spans="1:6" ht="20.25">
      <c r="B2" s="178" t="s">
        <v>109</v>
      </c>
      <c r="C2" s="179"/>
      <c r="D2" s="179"/>
      <c r="E2" s="179"/>
    </row>
    <row r="3" spans="1:6">
      <c r="A3" s="23" t="s">
        <v>0</v>
      </c>
      <c r="B3" s="146" t="s">
        <v>21</v>
      </c>
      <c r="C3" s="34" t="s">
        <v>45</v>
      </c>
      <c r="D3" s="34" t="s">
        <v>15</v>
      </c>
      <c r="E3" s="145" t="s">
        <v>46</v>
      </c>
    </row>
    <row r="4" spans="1:6" s="140" customFormat="1">
      <c r="A4" s="23"/>
      <c r="B4" s="92" t="s">
        <v>74</v>
      </c>
      <c r="C4" s="71" t="s">
        <v>71</v>
      </c>
      <c r="D4" s="34" t="s">
        <v>72</v>
      </c>
      <c r="E4" s="77">
        <v>780000</v>
      </c>
    </row>
    <row r="5" spans="1:6" s="140" customFormat="1">
      <c r="A5" s="23"/>
      <c r="B5" s="92">
        <v>43897</v>
      </c>
      <c r="C5" s="97" t="s">
        <v>100</v>
      </c>
      <c r="D5" s="34"/>
      <c r="E5" s="77">
        <v>16950000</v>
      </c>
    </row>
    <row r="6" spans="1:6" s="140" customFormat="1">
      <c r="A6" s="23"/>
      <c r="B6" s="92" t="s">
        <v>102</v>
      </c>
      <c r="C6" s="97" t="s">
        <v>103</v>
      </c>
      <c r="D6" s="34"/>
      <c r="E6" s="77">
        <v>774000</v>
      </c>
    </row>
    <row r="7" spans="1:6">
      <c r="A7" s="23"/>
      <c r="B7" s="181" t="s">
        <v>135</v>
      </c>
      <c r="C7" s="97" t="s">
        <v>134</v>
      </c>
      <c r="D7" s="34"/>
      <c r="E7" s="77">
        <v>550000</v>
      </c>
    </row>
    <row r="8" spans="1:6">
      <c r="A8" s="23"/>
      <c r="B8" s="182"/>
      <c r="C8" s="97" t="s">
        <v>133</v>
      </c>
      <c r="D8" s="34"/>
      <c r="E8" s="77">
        <v>1375000</v>
      </c>
    </row>
    <row r="9" spans="1:6">
      <c r="A9" s="23"/>
      <c r="B9" s="180" t="s">
        <v>34</v>
      </c>
      <c r="C9" s="180"/>
      <c r="D9" s="180"/>
      <c r="E9" s="47">
        <f>SUM(E4:E8)</f>
        <v>20429000</v>
      </c>
      <c r="F9" s="61"/>
    </row>
    <row r="10" spans="1:6">
      <c r="B10"/>
      <c r="C10"/>
      <c r="D10"/>
      <c r="E10"/>
      <c r="F10" s="61"/>
    </row>
    <row r="11" spans="1:6">
      <c r="B11"/>
      <c r="C11"/>
      <c r="D11"/>
      <c r="E11"/>
    </row>
    <row r="12" spans="1:6">
      <c r="B12"/>
      <c r="C12"/>
      <c r="D12"/>
      <c r="E12"/>
    </row>
    <row r="13" spans="1:6">
      <c r="B13"/>
      <c r="C13"/>
      <c r="D13"/>
      <c r="E13"/>
    </row>
    <row r="14" spans="1:6">
      <c r="B14"/>
      <c r="C14"/>
      <c r="D14"/>
      <c r="E14"/>
    </row>
    <row r="15" spans="1:6">
      <c r="B15"/>
      <c r="C15"/>
      <c r="D15"/>
      <c r="E15"/>
    </row>
    <row r="16" spans="1:6">
      <c r="B16" s="59"/>
      <c r="C16" s="59"/>
      <c r="D16" s="59"/>
      <c r="E16" s="59"/>
    </row>
    <row r="17" spans="2:22">
      <c r="B17"/>
      <c r="C17"/>
      <c r="D17"/>
      <c r="E17"/>
      <c r="K17" s="61"/>
    </row>
    <row r="18" spans="2:22">
      <c r="B18"/>
      <c r="C18"/>
      <c r="D18"/>
      <c r="E18"/>
      <c r="F18" s="59"/>
      <c r="G18" s="59"/>
      <c r="H18" s="59"/>
      <c r="I18" s="59"/>
      <c r="J18" s="59"/>
      <c r="K18" s="61"/>
      <c r="O18" s="59"/>
      <c r="P18" s="59"/>
      <c r="Q18" s="59"/>
      <c r="R18" s="59"/>
      <c r="S18" s="59"/>
      <c r="T18" s="59"/>
      <c r="U18" s="59"/>
      <c r="V18" s="59"/>
    </row>
    <row r="19" spans="2:22">
      <c r="B19"/>
      <c r="C19"/>
      <c r="D19"/>
      <c r="E19"/>
      <c r="K19" s="61"/>
    </row>
    <row r="20" spans="2:22">
      <c r="B20"/>
      <c r="C20"/>
      <c r="D20"/>
      <c r="E20"/>
      <c r="K20" s="61"/>
    </row>
    <row r="21" spans="2:22">
      <c r="B21"/>
      <c r="C21"/>
      <c r="D21"/>
      <c r="E21"/>
      <c r="F21" s="8"/>
      <c r="K21" s="61"/>
    </row>
    <row r="22" spans="2:22">
      <c r="B22"/>
      <c r="C22"/>
      <c r="D22"/>
      <c r="E22"/>
      <c r="K22" s="61"/>
    </row>
    <row r="23" spans="2:22">
      <c r="B23"/>
      <c r="C23"/>
      <c r="D23"/>
      <c r="E23"/>
    </row>
    <row r="24" spans="2:22">
      <c r="B24"/>
      <c r="C24"/>
      <c r="D24"/>
      <c r="E24"/>
      <c r="O24" s="61"/>
      <c r="P24" s="61"/>
      <c r="Q24" s="61"/>
      <c r="R24" s="61"/>
      <c r="S24" s="61"/>
    </row>
    <row r="25" spans="2:22">
      <c r="B25"/>
      <c r="C25"/>
      <c r="D25"/>
      <c r="E25"/>
      <c r="O25" s="61"/>
      <c r="P25" s="61"/>
      <c r="Q25" s="61"/>
      <c r="R25" s="61"/>
      <c r="S25" s="61"/>
    </row>
    <row r="26" spans="2:22">
      <c r="O26" s="61"/>
      <c r="P26" s="61"/>
      <c r="Q26" s="61"/>
      <c r="R26" s="61"/>
      <c r="S26" s="61"/>
    </row>
    <row r="27" spans="2:22">
      <c r="O27" s="61"/>
      <c r="P27" s="61"/>
      <c r="Q27" s="61"/>
      <c r="R27" s="61"/>
      <c r="S27" s="61"/>
    </row>
    <row r="28" spans="2:22">
      <c r="O28" s="61"/>
      <c r="P28" s="61"/>
      <c r="Q28" s="61"/>
      <c r="R28" s="61"/>
      <c r="S28" s="61"/>
    </row>
    <row r="29" spans="2:22">
      <c r="O29" s="61"/>
      <c r="P29" s="61"/>
      <c r="Q29" s="61"/>
      <c r="R29" s="61"/>
      <c r="S29" s="61"/>
    </row>
  </sheetData>
  <mergeCells count="3">
    <mergeCell ref="B2:E2"/>
    <mergeCell ref="B9:D9"/>
    <mergeCell ref="B7:B8"/>
  </mergeCells>
  <phoneticPr fontId="13" type="noConversion"/>
  <printOptions horizontalCentered="1"/>
  <pageMargins left="0.25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36"/>
  <sheetViews>
    <sheetView workbookViewId="0">
      <selection activeCell="H11" sqref="H11"/>
    </sheetView>
  </sheetViews>
  <sheetFormatPr defaultColWidth="8.85546875" defaultRowHeight="15"/>
  <cols>
    <col min="1" max="1" width="9.85546875" customWidth="1"/>
    <col min="2" max="2" width="14.85546875" customWidth="1"/>
    <col min="3" max="3" width="17.28515625" style="8" customWidth="1"/>
    <col min="4" max="4" width="16.42578125" customWidth="1"/>
    <col min="5" max="5" width="16.85546875" style="8" bestFit="1" customWidth="1"/>
    <col min="6" max="6" width="13.28515625" customWidth="1"/>
    <col min="7" max="7" width="22" customWidth="1"/>
    <col min="8" max="8" width="18.7109375" style="8" customWidth="1"/>
  </cols>
  <sheetData>
    <row r="2" spans="2:8" ht="28.5">
      <c r="B2" s="177" t="s">
        <v>105</v>
      </c>
      <c r="C2" s="177"/>
      <c r="D2" s="177"/>
      <c r="E2" s="177"/>
      <c r="F2" s="177"/>
      <c r="G2" s="177"/>
      <c r="H2" s="177"/>
    </row>
    <row r="5" spans="2:8">
      <c r="B5" s="183" t="s">
        <v>25</v>
      </c>
      <c r="C5" s="183"/>
      <c r="D5" s="183"/>
    </row>
    <row r="6" spans="2:8">
      <c r="C6"/>
      <c r="D6" s="8"/>
    </row>
    <row r="7" spans="2:8">
      <c r="B7" s="31" t="s">
        <v>0</v>
      </c>
      <c r="C7" s="31" t="s">
        <v>41</v>
      </c>
      <c r="D7" s="32" t="s">
        <v>33</v>
      </c>
    </row>
    <row r="8" spans="2:8">
      <c r="B8" s="31">
        <v>1</v>
      </c>
      <c r="C8" s="31" t="s">
        <v>26</v>
      </c>
      <c r="D8" s="42">
        <f>'khám bệnh'!D36+'khám bệnh'!F36+'khám bệnh'!H36</f>
        <v>77300000</v>
      </c>
      <c r="G8" s="23" t="s">
        <v>47</v>
      </c>
      <c r="H8" s="46">
        <f>SUM(D8,D9)</f>
        <v>107400000</v>
      </c>
    </row>
    <row r="9" spans="2:8">
      <c r="B9" s="31">
        <v>2</v>
      </c>
      <c r="C9" s="31" t="s">
        <v>29</v>
      </c>
      <c r="D9" s="42">
        <f>'khám bệnh'!AC36</f>
        <v>30100000</v>
      </c>
      <c r="F9" s="8"/>
      <c r="G9" s="23" t="s">
        <v>48</v>
      </c>
      <c r="H9" s="46">
        <f>SUM(D10,-E21,-chi!E35)</f>
        <v>-2644623</v>
      </c>
    </row>
    <row r="10" spans="2:8">
      <c r="B10" s="31">
        <v>3</v>
      </c>
      <c r="C10" s="31" t="s">
        <v>27</v>
      </c>
      <c r="D10" s="42">
        <f>thuốc!D34</f>
        <v>111065377</v>
      </c>
      <c r="G10" s="23" t="s">
        <v>49</v>
      </c>
      <c r="H10" s="46">
        <f>nợ!E9+nhập!F85</f>
        <v>26384000</v>
      </c>
    </row>
    <row r="11" spans="2:8">
      <c r="B11" s="31">
        <v>4</v>
      </c>
      <c r="C11" s="31" t="s">
        <v>8</v>
      </c>
      <c r="D11" s="43">
        <f>SUM(D8:D10)</f>
        <v>218465377</v>
      </c>
      <c r="G11" s="23"/>
      <c r="H11" s="46"/>
    </row>
    <row r="12" spans="2:8">
      <c r="C12"/>
      <c r="D12" s="8"/>
    </row>
    <row r="13" spans="2:8">
      <c r="B13" s="184" t="s">
        <v>28</v>
      </c>
      <c r="C13" s="184"/>
      <c r="D13" s="184"/>
      <c r="E13" s="184"/>
    </row>
    <row r="15" spans="2:8" ht="30.75" customHeight="1"/>
    <row r="16" spans="2:8">
      <c r="B16" s="29" t="s">
        <v>0</v>
      </c>
      <c r="C16" s="26" t="s">
        <v>36</v>
      </c>
      <c r="D16" s="26" t="s">
        <v>32</v>
      </c>
      <c r="E16" s="27" t="s">
        <v>33</v>
      </c>
    </row>
    <row r="17" spans="2:15">
      <c r="B17" s="38">
        <v>1</v>
      </c>
      <c r="C17" s="188" t="s">
        <v>43</v>
      </c>
      <c r="D17" s="34" t="s">
        <v>31</v>
      </c>
      <c r="E17" s="42">
        <v>0</v>
      </c>
    </row>
    <row r="18" spans="2:15">
      <c r="B18" s="38">
        <v>2</v>
      </c>
      <c r="C18" s="188"/>
      <c r="D18" s="34" t="s">
        <v>30</v>
      </c>
      <c r="E18" s="42">
        <v>0</v>
      </c>
    </row>
    <row r="19" spans="2:15">
      <c r="B19" s="38">
        <v>4</v>
      </c>
      <c r="C19" s="188"/>
      <c r="D19" s="34" t="s">
        <v>73</v>
      </c>
      <c r="E19" s="42">
        <v>0</v>
      </c>
    </row>
    <row r="20" spans="2:15">
      <c r="B20" s="38">
        <v>5</v>
      </c>
      <c r="C20" s="188"/>
      <c r="D20" s="34" t="s">
        <v>34</v>
      </c>
      <c r="E20" s="43">
        <f>SUM(E17:E19)</f>
        <v>0</v>
      </c>
    </row>
    <row r="21" spans="2:15" ht="19.5" customHeight="1">
      <c r="B21" s="36">
        <v>7</v>
      </c>
      <c r="C21" s="35" t="s">
        <v>27</v>
      </c>
      <c r="D21" s="35" t="s">
        <v>17</v>
      </c>
      <c r="E21" s="48">
        <f>nhập!E85</f>
        <v>113350000</v>
      </c>
    </row>
    <row r="22" spans="2:15" ht="18.75" customHeight="1">
      <c r="B22" s="30">
        <v>7</v>
      </c>
      <c r="C22" s="29" t="s">
        <v>35</v>
      </c>
      <c r="D22" s="26" t="s">
        <v>34</v>
      </c>
      <c r="E22" s="43">
        <f>chi!E35</f>
        <v>360000</v>
      </c>
    </row>
    <row r="23" spans="2:15" ht="18.75" customHeight="1">
      <c r="B23" s="29">
        <v>8</v>
      </c>
      <c r="C23" s="189" t="s">
        <v>40</v>
      </c>
      <c r="D23" s="190"/>
      <c r="E23" s="44">
        <f>SUM(E20:E22)</f>
        <v>113710000</v>
      </c>
    </row>
    <row r="26" spans="2:15" ht="15.75" thickBot="1">
      <c r="B26" s="183" t="s">
        <v>42</v>
      </c>
      <c r="C26" s="183"/>
      <c r="D26" s="183"/>
      <c r="E26" s="183"/>
    </row>
    <row r="27" spans="2:15" ht="34.5" customHeight="1" thickBot="1">
      <c r="B27" s="185">
        <f>SUM(D11,-E23)</f>
        <v>104755377</v>
      </c>
      <c r="C27" s="186"/>
      <c r="D27" s="186"/>
      <c r="E27" s="187"/>
      <c r="O27" s="8"/>
    </row>
    <row r="28" spans="2:15">
      <c r="O28" s="8"/>
    </row>
    <row r="29" spans="2:15">
      <c r="O29" s="8"/>
    </row>
    <row r="30" spans="2:15">
      <c r="O30" s="8"/>
    </row>
    <row r="31" spans="2:15">
      <c r="O31" s="8"/>
    </row>
    <row r="32" spans="2:15">
      <c r="O32" s="8"/>
    </row>
    <row r="33" spans="15:15">
      <c r="O33" s="8"/>
    </row>
    <row r="34" spans="15:15">
      <c r="O34" s="8"/>
    </row>
    <row r="35" spans="15:15">
      <c r="O35" s="8"/>
    </row>
    <row r="36" spans="15:15">
      <c r="O36" s="8"/>
    </row>
  </sheetData>
  <mergeCells count="7">
    <mergeCell ref="B2:H2"/>
    <mergeCell ref="B5:D5"/>
    <mergeCell ref="B13:E13"/>
    <mergeCell ref="B26:E26"/>
    <mergeCell ref="B27:E27"/>
    <mergeCell ref="C17:C20"/>
    <mergeCell ref="C23:D23"/>
  </mergeCells>
  <printOptions horizontalCentered="1"/>
  <pageMargins left="0.25" right="0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9" sqref="E29"/>
    </sheetView>
  </sheetViews>
  <sheetFormatPr defaultColWidth="8.85546875" defaultRowHeight="15"/>
  <cols>
    <col min="1" max="1" width="15" customWidth="1"/>
    <col min="2" max="2" width="15.28515625" customWidth="1"/>
    <col min="3" max="3" width="20.140625" customWidth="1"/>
    <col min="4" max="4" width="13.28515625" customWidth="1"/>
    <col min="5" max="5" width="12.85546875" customWidth="1"/>
  </cols>
  <sheetData>
    <row r="1" spans="1:5" ht="21">
      <c r="A1" s="193" t="s">
        <v>110</v>
      </c>
      <c r="B1" s="193"/>
      <c r="C1" s="193"/>
      <c r="D1" s="193"/>
      <c r="E1" s="193"/>
    </row>
    <row r="2" spans="1:5">
      <c r="A2" s="184" t="s">
        <v>54</v>
      </c>
      <c r="B2" s="184"/>
      <c r="D2" t="s">
        <v>58</v>
      </c>
    </row>
    <row r="3" spans="1:5" s="90" customFormat="1">
      <c r="A3" s="91"/>
      <c r="B3" s="91"/>
    </row>
    <row r="4" spans="1:5">
      <c r="A4" s="23" t="s">
        <v>55</v>
      </c>
      <c r="B4" s="46">
        <f>E4</f>
        <v>111065377</v>
      </c>
      <c r="D4" s="23" t="s">
        <v>59</v>
      </c>
      <c r="E4" s="46">
        <f>thuốc!D34</f>
        <v>111065377</v>
      </c>
    </row>
    <row r="5" spans="1:5">
      <c r="A5" s="23" t="s">
        <v>56</v>
      </c>
      <c r="B5" s="46">
        <f>chi!E35+nhập!E85</f>
        <v>113710000</v>
      </c>
      <c r="D5" s="23" t="s">
        <v>60</v>
      </c>
      <c r="E5" s="46">
        <f>thuốc!C34</f>
        <v>83543123</v>
      </c>
    </row>
    <row r="6" spans="1:5">
      <c r="A6" s="23" t="s">
        <v>57</v>
      </c>
      <c r="B6" s="46">
        <f>B4-B5</f>
        <v>-2644623</v>
      </c>
      <c r="D6" s="23" t="s">
        <v>61</v>
      </c>
      <c r="E6" s="46">
        <f>E4-E5</f>
        <v>27522254</v>
      </c>
    </row>
    <row r="8" spans="1:5">
      <c r="A8" s="184" t="s">
        <v>62</v>
      </c>
      <c r="B8" s="184"/>
      <c r="C8" s="184"/>
      <c r="D8" s="184"/>
    </row>
    <row r="9" spans="1:5">
      <c r="A9" s="191" t="s">
        <v>63</v>
      </c>
      <c r="B9" s="192"/>
      <c r="C9" s="191" t="s">
        <v>66</v>
      </c>
      <c r="D9" s="192"/>
    </row>
    <row r="10" spans="1:5">
      <c r="A10" s="23" t="s">
        <v>64</v>
      </c>
      <c r="B10" s="46">
        <f>B6</f>
        <v>-2644623</v>
      </c>
      <c r="C10" s="23" t="s">
        <v>67</v>
      </c>
      <c r="D10" s="46">
        <v>0</v>
      </c>
    </row>
    <row r="11" spans="1:5">
      <c r="A11" s="23" t="s">
        <v>111</v>
      </c>
      <c r="B11" s="206">
        <v>111314441</v>
      </c>
      <c r="C11" s="23" t="s">
        <v>68</v>
      </c>
      <c r="D11" s="46">
        <f>E6</f>
        <v>27522254</v>
      </c>
    </row>
    <row r="12" spans="1:5">
      <c r="A12" s="23"/>
      <c r="B12" s="46"/>
      <c r="C12" s="23" t="s">
        <v>112</v>
      </c>
      <c r="D12" s="206">
        <v>94952702</v>
      </c>
    </row>
    <row r="13" spans="1:5">
      <c r="A13" s="23" t="s">
        <v>65</v>
      </c>
      <c r="B13" s="46">
        <f>B10+B11</f>
        <v>108669818</v>
      </c>
      <c r="C13" s="23" t="s">
        <v>69</v>
      </c>
      <c r="D13" s="46">
        <f>SUM(D11:D12)</f>
        <v>122474956</v>
      </c>
    </row>
    <row r="14" spans="1:5">
      <c r="D14" s="8"/>
    </row>
    <row r="20" spans="2:4">
      <c r="D20" s="205"/>
    </row>
    <row r="21" spans="2:4">
      <c r="B21" s="8"/>
    </row>
    <row r="22" spans="2:4">
      <c r="C22" s="8"/>
    </row>
    <row r="23" spans="2:4">
      <c r="D23" s="8"/>
    </row>
    <row r="24" spans="2:4">
      <c r="C24" s="8"/>
    </row>
    <row r="26" spans="2:4">
      <c r="D26" s="8"/>
    </row>
    <row r="30" spans="2:4">
      <c r="D30" s="8"/>
    </row>
    <row r="31" spans="2:4">
      <c r="D31" s="8"/>
    </row>
  </sheetData>
  <mergeCells count="5">
    <mergeCell ref="A2:B2"/>
    <mergeCell ref="A9:B9"/>
    <mergeCell ref="C9:D9"/>
    <mergeCell ref="A8:D8"/>
    <mergeCell ref="A1:E1"/>
  </mergeCells>
  <pageMargins left="0.7" right="0.7" top="0.75" bottom="0.75" header="0.3" footer="0.3"/>
  <pageSetup paperSize="9" orientation="landscape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Q24"/>
  <sheetViews>
    <sheetView topLeftCell="A10" workbookViewId="0">
      <selection activeCell="D13" sqref="D13"/>
    </sheetView>
  </sheetViews>
  <sheetFormatPr defaultColWidth="8.85546875" defaultRowHeight="15"/>
  <cols>
    <col min="2" max="2" width="6.140625" style="126" customWidth="1"/>
    <col min="3" max="3" width="27.42578125" customWidth="1"/>
    <col min="4" max="34" width="3.85546875" customWidth="1"/>
    <col min="35" max="35" width="7.140625" customWidth="1"/>
    <col min="36" max="37" width="7.140625" style="118" customWidth="1"/>
    <col min="38" max="38" width="7.140625" customWidth="1"/>
    <col min="39" max="39" width="7.140625" style="118" customWidth="1"/>
    <col min="40" max="40" width="7.140625" customWidth="1"/>
    <col min="41" max="41" width="26" customWidth="1"/>
  </cols>
  <sheetData>
    <row r="1" spans="2:43" s="118" customFormat="1">
      <c r="B1" s="126"/>
    </row>
    <row r="2" spans="2:43">
      <c r="B2" s="126" t="s">
        <v>80</v>
      </c>
      <c r="C2" s="127">
        <v>2020</v>
      </c>
    </row>
    <row r="3" spans="2:43" s="118" customFormat="1">
      <c r="B3" s="126"/>
    </row>
    <row r="4" spans="2:43" ht="46.5">
      <c r="B4" s="200" t="s">
        <v>96</v>
      </c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</row>
    <row r="5" spans="2:43" s="118" customFormat="1" ht="18.75" customHeight="1">
      <c r="B5" s="138"/>
      <c r="C5" s="137"/>
    </row>
    <row r="6" spans="2:43" ht="18.75">
      <c r="B6" s="128"/>
      <c r="C6" s="139">
        <f>DATE($C$2,9,1)</f>
        <v>44075</v>
      </c>
    </row>
    <row r="7" spans="2:43" s="118" customFormat="1">
      <c r="B7" s="128"/>
      <c r="C7" s="129"/>
    </row>
    <row r="8" spans="2:43" s="118" customFormat="1">
      <c r="B8" s="128"/>
      <c r="C8" s="129"/>
    </row>
    <row r="10" spans="2:43">
      <c r="B10" s="201" t="s">
        <v>0</v>
      </c>
      <c r="C10" s="201" t="s">
        <v>32</v>
      </c>
      <c r="D10" s="202" t="s">
        <v>21</v>
      </c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 t="s">
        <v>79</v>
      </c>
      <c r="AJ10" s="202"/>
      <c r="AK10" s="202"/>
      <c r="AL10" s="202"/>
      <c r="AM10" s="202"/>
      <c r="AN10" s="202"/>
      <c r="AO10" s="125" t="s">
        <v>38</v>
      </c>
      <c r="AP10" s="124"/>
      <c r="AQ10" s="124"/>
    </row>
    <row r="11" spans="2:43" s="8" customFormat="1" ht="15" customHeight="1">
      <c r="B11" s="201"/>
      <c r="C11" s="201"/>
      <c r="D11" s="130">
        <f>C6</f>
        <v>44075</v>
      </c>
      <c r="E11" s="130">
        <f>D11+1</f>
        <v>44076</v>
      </c>
      <c r="F11" s="130">
        <f t="shared" ref="F11:AE11" si="0">E11+1</f>
        <v>44077</v>
      </c>
      <c r="G11" s="130">
        <f t="shared" si="0"/>
        <v>44078</v>
      </c>
      <c r="H11" s="130">
        <f t="shared" si="0"/>
        <v>44079</v>
      </c>
      <c r="I11" s="130">
        <f t="shared" si="0"/>
        <v>44080</v>
      </c>
      <c r="J11" s="130">
        <f t="shared" si="0"/>
        <v>44081</v>
      </c>
      <c r="K11" s="130">
        <f t="shared" si="0"/>
        <v>44082</v>
      </c>
      <c r="L11" s="130">
        <f t="shared" si="0"/>
        <v>44083</v>
      </c>
      <c r="M11" s="130">
        <f t="shared" si="0"/>
        <v>44084</v>
      </c>
      <c r="N11" s="130">
        <f t="shared" si="0"/>
        <v>44085</v>
      </c>
      <c r="O11" s="130">
        <f t="shared" si="0"/>
        <v>44086</v>
      </c>
      <c r="P11" s="130">
        <f t="shared" si="0"/>
        <v>44087</v>
      </c>
      <c r="Q11" s="130">
        <f t="shared" si="0"/>
        <v>44088</v>
      </c>
      <c r="R11" s="130">
        <f t="shared" si="0"/>
        <v>44089</v>
      </c>
      <c r="S11" s="130">
        <f t="shared" si="0"/>
        <v>44090</v>
      </c>
      <c r="T11" s="130">
        <f t="shared" si="0"/>
        <v>44091</v>
      </c>
      <c r="U11" s="130">
        <f t="shared" si="0"/>
        <v>44092</v>
      </c>
      <c r="V11" s="130">
        <f t="shared" si="0"/>
        <v>44093</v>
      </c>
      <c r="W11" s="130">
        <f t="shared" si="0"/>
        <v>44094</v>
      </c>
      <c r="X11" s="130">
        <f t="shared" si="0"/>
        <v>44095</v>
      </c>
      <c r="Y11" s="130">
        <f t="shared" si="0"/>
        <v>44096</v>
      </c>
      <c r="Z11" s="130">
        <f t="shared" si="0"/>
        <v>44097</v>
      </c>
      <c r="AA11" s="130">
        <f t="shared" si="0"/>
        <v>44098</v>
      </c>
      <c r="AB11" s="130">
        <f t="shared" si="0"/>
        <v>44099</v>
      </c>
      <c r="AC11" s="130">
        <f t="shared" si="0"/>
        <v>44100</v>
      </c>
      <c r="AD11" s="130">
        <f t="shared" si="0"/>
        <v>44101</v>
      </c>
      <c r="AE11" s="130">
        <f t="shared" si="0"/>
        <v>44102</v>
      </c>
      <c r="AF11" s="130">
        <f>IF(DAY(AE11+1)=DAY(D11),””,AE11+1)</f>
        <v>44103</v>
      </c>
      <c r="AG11" s="130">
        <f>IF(AF11="","",IF(DAY(AF11+1)=DAY(D11),"",AF11+1))</f>
        <v>44104</v>
      </c>
      <c r="AH11" s="130">
        <f>IF(AG11="","",IF(DAY(AG11+1)=DAY(E11),"",AG11+1))</f>
        <v>44105</v>
      </c>
      <c r="AI11" s="194" t="s">
        <v>93</v>
      </c>
      <c r="AJ11" s="196" t="s">
        <v>91</v>
      </c>
      <c r="AK11" s="203" t="s">
        <v>92</v>
      </c>
      <c r="AL11" s="203" t="s">
        <v>87</v>
      </c>
      <c r="AM11" s="194" t="s">
        <v>94</v>
      </c>
      <c r="AN11" s="196" t="s">
        <v>34</v>
      </c>
      <c r="AO11" s="198"/>
    </row>
    <row r="12" spans="2:43" s="131" customFormat="1" ht="50.25" customHeight="1">
      <c r="B12" s="201"/>
      <c r="C12" s="201"/>
      <c r="D12" s="132" t="str">
        <f>CHOOSE(WEEKDAY(D11),"Chủ nhật","T. hai","T. ba","T. tư","T. năm","T. sáu","T. bảy")</f>
        <v>T. ba</v>
      </c>
      <c r="E12" s="132" t="str">
        <f t="shared" ref="E12:AE12" si="1">CHOOSE(WEEKDAY(E11),"Chủ nhật","T. hai","T. ba","T. tư","T. năm","T. sáu","T. bảy")</f>
        <v>T. tư</v>
      </c>
      <c r="F12" s="132" t="str">
        <f t="shared" si="1"/>
        <v>T. năm</v>
      </c>
      <c r="G12" s="132" t="str">
        <f t="shared" si="1"/>
        <v>T. sáu</v>
      </c>
      <c r="H12" s="132" t="str">
        <f t="shared" si="1"/>
        <v>T. bảy</v>
      </c>
      <c r="I12" s="132" t="str">
        <f t="shared" si="1"/>
        <v>Chủ nhật</v>
      </c>
      <c r="J12" s="132" t="str">
        <f t="shared" si="1"/>
        <v>T. hai</v>
      </c>
      <c r="K12" s="132" t="str">
        <f t="shared" si="1"/>
        <v>T. ba</v>
      </c>
      <c r="L12" s="132" t="str">
        <f t="shared" si="1"/>
        <v>T. tư</v>
      </c>
      <c r="M12" s="132" t="str">
        <f t="shared" si="1"/>
        <v>T. năm</v>
      </c>
      <c r="N12" s="132" t="str">
        <f t="shared" si="1"/>
        <v>T. sáu</v>
      </c>
      <c r="O12" s="132" t="str">
        <f t="shared" si="1"/>
        <v>T. bảy</v>
      </c>
      <c r="P12" s="132" t="str">
        <f t="shared" si="1"/>
        <v>Chủ nhật</v>
      </c>
      <c r="Q12" s="132" t="str">
        <f t="shared" si="1"/>
        <v>T. hai</v>
      </c>
      <c r="R12" s="132" t="str">
        <f t="shared" si="1"/>
        <v>T. ba</v>
      </c>
      <c r="S12" s="132" t="str">
        <f t="shared" si="1"/>
        <v>T. tư</v>
      </c>
      <c r="T12" s="132" t="str">
        <f t="shared" si="1"/>
        <v>T. năm</v>
      </c>
      <c r="U12" s="132" t="str">
        <f t="shared" si="1"/>
        <v>T. sáu</v>
      </c>
      <c r="V12" s="132" t="str">
        <f t="shared" si="1"/>
        <v>T. bảy</v>
      </c>
      <c r="W12" s="132" t="str">
        <f t="shared" si="1"/>
        <v>Chủ nhật</v>
      </c>
      <c r="X12" s="132" t="str">
        <f t="shared" si="1"/>
        <v>T. hai</v>
      </c>
      <c r="Y12" s="132" t="str">
        <f t="shared" si="1"/>
        <v>T. ba</v>
      </c>
      <c r="Z12" s="132" t="str">
        <f t="shared" si="1"/>
        <v>T. tư</v>
      </c>
      <c r="AA12" s="132" t="str">
        <f t="shared" si="1"/>
        <v>T. năm</v>
      </c>
      <c r="AB12" s="132" t="str">
        <f t="shared" si="1"/>
        <v>T. sáu</v>
      </c>
      <c r="AC12" s="132" t="str">
        <f t="shared" si="1"/>
        <v>T. bảy</v>
      </c>
      <c r="AD12" s="132" t="str">
        <f t="shared" si="1"/>
        <v>Chủ nhật</v>
      </c>
      <c r="AE12" s="132" t="str">
        <f t="shared" si="1"/>
        <v>T. hai</v>
      </c>
      <c r="AF12" s="132" t="str">
        <f t="shared" ref="AF12" si="2">CHOOSE(WEEKDAY(AF11),"Chủ nhật","T. hai","T. ba","T. tư","T. năm","T. sáu","T. bảy")</f>
        <v>T. ba</v>
      </c>
      <c r="AG12" s="132" t="str">
        <f t="shared" ref="AG12" si="3">CHOOSE(WEEKDAY(AG11),"Chủ nhật","T. hai","T. ba","T. tư","T. năm","T. sáu","T. bảy")</f>
        <v>T. tư</v>
      </c>
      <c r="AH12" s="132" t="str">
        <f t="shared" ref="AH12" si="4">CHOOSE(WEEKDAY(AH11),"Chủ nhật","T. hai","T. ba","T. tư","T. năm","T. sáu","T. bảy")</f>
        <v>T. năm</v>
      </c>
      <c r="AI12" s="195"/>
      <c r="AJ12" s="197"/>
      <c r="AK12" s="204"/>
      <c r="AL12" s="204"/>
      <c r="AM12" s="195"/>
      <c r="AN12" s="197"/>
      <c r="AO12" s="199"/>
    </row>
    <row r="13" spans="2:43">
      <c r="B13" s="119">
        <v>1</v>
      </c>
      <c r="C13" s="119" t="s">
        <v>95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 t="s">
        <v>81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135">
        <f>COUNTIF(D13:AH13,D20)</f>
        <v>1</v>
      </c>
      <c r="AJ13" s="135">
        <f>COUNTIF(D13:AH13,D21)</f>
        <v>0</v>
      </c>
      <c r="AK13" s="135">
        <f>COUNTIF(D13:AH13,D22)</f>
        <v>0</v>
      </c>
      <c r="AL13" s="135">
        <f>COUNTIF(D13:AH13,D23)</f>
        <v>0</v>
      </c>
      <c r="AM13" s="135">
        <f>COUNTIF(D13:AH13,D24)</f>
        <v>0</v>
      </c>
      <c r="AN13" s="136">
        <f>AI13+AJ13*0.5+AK13+AL13+AM13</f>
        <v>1</v>
      </c>
      <c r="AO13" s="23"/>
    </row>
    <row r="14" spans="2:43">
      <c r="B14" s="119">
        <v>2</v>
      </c>
      <c r="C14" s="119" t="s">
        <v>97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135">
        <f>COUNTIF(D14:AH14,D20)</f>
        <v>0</v>
      </c>
      <c r="AJ14" s="135">
        <f>COUNTIF(D14:AH14,D21)</f>
        <v>0</v>
      </c>
      <c r="AK14" s="135">
        <f>COUNTIF(D14:AH14,D22)</f>
        <v>0</v>
      </c>
      <c r="AL14" s="135">
        <f>COUNTIF(D14:AH14,D23)</f>
        <v>0</v>
      </c>
      <c r="AM14" s="135">
        <f>COUNTIF(D14:AH14,D24)</f>
        <v>0</v>
      </c>
      <c r="AN14" s="136">
        <f>AI14+AJ14*0.5+AK14+AL14+AM14</f>
        <v>0</v>
      </c>
      <c r="AO14" s="23"/>
    </row>
    <row r="15" spans="2:43">
      <c r="B15" s="119">
        <v>3</v>
      </c>
      <c r="C15" s="119" t="s">
        <v>98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135">
        <f>COUNTIF(D15:AH15,D20)</f>
        <v>0</v>
      </c>
      <c r="AJ15" s="135">
        <f>COUNTIF(D15:AH15,D21)</f>
        <v>0</v>
      </c>
      <c r="AK15" s="135">
        <f>COUNTIF(D15:AH15,D22)</f>
        <v>0</v>
      </c>
      <c r="AL15" s="135">
        <f>COUNTIF(D15:AH15,D23)</f>
        <v>0</v>
      </c>
      <c r="AM15" s="135">
        <f>COUNTIF(D15:AH15,D24)</f>
        <v>0</v>
      </c>
      <c r="AN15" s="136">
        <f t="shared" ref="AN15:AN16" si="5">AI15+AJ15*0.5+AK15+AL15+AM15</f>
        <v>0</v>
      </c>
      <c r="AO15" s="23"/>
    </row>
    <row r="16" spans="2:43" s="118" customFormat="1">
      <c r="B16" s="119">
        <v>4</v>
      </c>
      <c r="C16" s="119" t="s">
        <v>99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135">
        <f>COUNTIF(D16:AH16,D20)</f>
        <v>0</v>
      </c>
      <c r="AJ16" s="135">
        <f>COUNTIF(D16:AH16,D21)</f>
        <v>0</v>
      </c>
      <c r="AK16" s="135">
        <f>COUNTIF(D16:AH16,D22)</f>
        <v>0</v>
      </c>
      <c r="AL16" s="135">
        <f>COUNTIF(D16:AH16,D23)</f>
        <v>0</v>
      </c>
      <c r="AM16" s="135">
        <f>COUNTIF(D16:AH16,D24)</f>
        <v>0</v>
      </c>
      <c r="AN16" s="136">
        <f t="shared" si="5"/>
        <v>0</v>
      </c>
      <c r="AO16" s="23"/>
    </row>
    <row r="17" spans="2:41">
      <c r="B17" s="119"/>
      <c r="C17" s="34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119"/>
      <c r="AJ17" s="119"/>
      <c r="AK17" s="119"/>
      <c r="AL17" s="119"/>
      <c r="AM17" s="119"/>
      <c r="AN17" s="23"/>
      <c r="AO17" s="23"/>
    </row>
    <row r="20" spans="2:41">
      <c r="C20" s="134" t="s">
        <v>89</v>
      </c>
      <c r="D20" s="133" t="s">
        <v>81</v>
      </c>
    </row>
    <row r="21" spans="2:41">
      <c r="C21" s="134" t="s">
        <v>88</v>
      </c>
      <c r="D21" s="133" t="s">
        <v>82</v>
      </c>
    </row>
    <row r="22" spans="2:41">
      <c r="C22" s="134" t="s">
        <v>90</v>
      </c>
      <c r="D22" s="133" t="s">
        <v>83</v>
      </c>
    </row>
    <row r="23" spans="2:41">
      <c r="C23" s="134" t="s">
        <v>87</v>
      </c>
      <c r="D23" s="133" t="s">
        <v>84</v>
      </c>
    </row>
    <row r="24" spans="2:41">
      <c r="C24" s="134" t="s">
        <v>86</v>
      </c>
      <c r="D24" s="133" t="s">
        <v>85</v>
      </c>
    </row>
  </sheetData>
  <mergeCells count="12">
    <mergeCell ref="AM11:AM12"/>
    <mergeCell ref="AN11:AN12"/>
    <mergeCell ref="AI11:AI12"/>
    <mergeCell ref="AO11:AO12"/>
    <mergeCell ref="B4:X4"/>
    <mergeCell ref="B10:B12"/>
    <mergeCell ref="C10:C12"/>
    <mergeCell ref="D10:AH10"/>
    <mergeCell ref="AI10:AN10"/>
    <mergeCell ref="AJ11:AJ12"/>
    <mergeCell ref="AK11:AK12"/>
    <mergeCell ref="AL11:AL12"/>
  </mergeCells>
  <conditionalFormatting sqref="D11:AH17">
    <cfRule type="expression" dxfId="2" priority="1">
      <formula>IF(D$11="",TRUE,FALSE)</formula>
    </cfRule>
    <cfRule type="expression" dxfId="1" priority="3">
      <formula>IF(WEEKDAY(D$11)=7,TRUE,FALSE)</formula>
    </cfRule>
    <cfRule type="expression" dxfId="0" priority="4">
      <formula>IF(WEEKDAY(D$11)=1,TRUE,FALSE)</formula>
    </cfRule>
  </conditionalFormatting>
  <pageMargins left="0.25" right="0.25" top="0.75" bottom="0.75" header="0.3" footer="0.3"/>
  <pageSetup paperSize="9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khám bệnh</vt:lpstr>
      <vt:lpstr>thuốc</vt:lpstr>
      <vt:lpstr>nhập</vt:lpstr>
      <vt:lpstr>chi</vt:lpstr>
      <vt:lpstr>nợ</vt:lpstr>
      <vt:lpstr>Tổng</vt:lpstr>
      <vt:lpstr>báo cáo</vt:lpstr>
      <vt:lpstr>Chấm công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2020-10-01T02:42:32Z</dcterms:modified>
</cp:coreProperties>
</file>