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E83D83C-CE88-4CB4-95F2-31F0424CBE7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Tổng" sheetId="5" r:id="rId5"/>
    <sheet name="nợ" sheetId="8" r:id="rId6"/>
    <sheet name="lưu chuyển " sheetId="9" r:id="rId7"/>
    <sheet name="Sheet2" sheetId="10" r:id="rId8"/>
  </sheets>
  <definedNames>
    <definedName name="_xlnm._FilterDatabase" localSheetId="0" hidden="1">'khám bệnh'!$Y$4:$Y$39</definedName>
    <definedName name="_xlnm._FilterDatabase" localSheetId="5" hidden="1">nợ!$B$3:$B$6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9" i="1" l="1"/>
  <c r="B6" i="9" l="1"/>
  <c r="D15" i="9"/>
  <c r="D13" i="9"/>
  <c r="E5" i="9"/>
  <c r="B7" i="9" l="1"/>
  <c r="B12" i="9" s="1"/>
  <c r="B15" i="9" s="1"/>
  <c r="P37" i="1" l="1"/>
  <c r="N37" i="1"/>
  <c r="L37" i="1"/>
  <c r="J37" i="1"/>
  <c r="F37" i="1"/>
  <c r="D37" i="1"/>
  <c r="S37" i="1" l="1"/>
  <c r="O37" i="1"/>
  <c r="M37" i="1"/>
  <c r="K37" i="1"/>
  <c r="I37" i="1"/>
  <c r="E37" i="1"/>
  <c r="C37" i="1"/>
  <c r="E31" i="3" l="1"/>
  <c r="D45" i="4" l="1"/>
  <c r="E21" i="5" s="1"/>
  <c r="E45" i="4" l="1"/>
  <c r="E12" i="3"/>
  <c r="E13" i="3"/>
  <c r="E14" i="3"/>
  <c r="E11" i="3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6" i="1"/>
  <c r="E6" i="8" l="1"/>
  <c r="H10" i="5" s="1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2" i="3"/>
  <c r="F9" i="1"/>
  <c r="F10" i="1"/>
  <c r="F11" i="1"/>
  <c r="F12" i="1"/>
  <c r="F13" i="1"/>
  <c r="F14" i="1"/>
  <c r="F8" i="1"/>
  <c r="D9" i="1"/>
  <c r="D10" i="1"/>
  <c r="D11" i="1"/>
  <c r="D12" i="1"/>
  <c r="D13" i="1"/>
  <c r="D14" i="1"/>
  <c r="D15" i="1"/>
  <c r="D16" i="1"/>
  <c r="D17" i="1"/>
  <c r="D18" i="1"/>
  <c r="D19" i="1"/>
  <c r="D20" i="1"/>
  <c r="D8" i="1"/>
  <c r="E33" i="3"/>
  <c r="E34" i="3"/>
  <c r="L34" i="1"/>
  <c r="L35" i="1"/>
  <c r="L36" i="1"/>
  <c r="N34" i="1"/>
  <c r="N35" i="1"/>
  <c r="N36" i="1"/>
  <c r="P34" i="1"/>
  <c r="P35" i="1"/>
  <c r="P36" i="1"/>
  <c r="R34" i="1"/>
  <c r="R35" i="1"/>
  <c r="R36" i="1"/>
  <c r="V34" i="1"/>
  <c r="V35" i="1"/>
  <c r="V36" i="1"/>
  <c r="J34" i="1"/>
  <c r="J35" i="1"/>
  <c r="J36" i="1"/>
  <c r="F34" i="1"/>
  <c r="F35" i="1"/>
  <c r="F36" i="1"/>
  <c r="D33" i="1"/>
  <c r="D35" i="1"/>
  <c r="D36" i="1"/>
  <c r="W35" i="1" l="1"/>
  <c r="X35" i="1" s="1"/>
  <c r="W34" i="1"/>
  <c r="X34" i="1" s="1"/>
  <c r="W36" i="1"/>
  <c r="X36" i="1" s="1"/>
  <c r="D35" i="3"/>
  <c r="C35" i="3"/>
  <c r="F27" i="1" l="1"/>
  <c r="V16" i="1" l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R16" i="1" l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Q37" i="1"/>
  <c r="U37" i="1"/>
  <c r="V15" i="1"/>
  <c r="T37" i="1"/>
  <c r="R1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N7" i="1"/>
  <c r="N8" i="1"/>
  <c r="N9" i="1"/>
  <c r="N10" i="1"/>
  <c r="N11" i="1"/>
  <c r="N12" i="1"/>
  <c r="N13" i="1"/>
  <c r="N14" i="1"/>
  <c r="N15" i="1"/>
  <c r="N16" i="1"/>
  <c r="N17" i="1"/>
  <c r="N1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W26" i="1" s="1"/>
  <c r="J27" i="1"/>
  <c r="J28" i="1"/>
  <c r="J29" i="1"/>
  <c r="J30" i="1"/>
  <c r="J31" i="1"/>
  <c r="J32" i="1"/>
  <c r="J33" i="1"/>
  <c r="F22" i="1"/>
  <c r="F23" i="1"/>
  <c r="F24" i="1"/>
  <c r="F25" i="1"/>
  <c r="F26" i="1"/>
  <c r="F28" i="1"/>
  <c r="F29" i="1"/>
  <c r="F30" i="1"/>
  <c r="F31" i="1"/>
  <c r="F32" i="1"/>
  <c r="F33" i="1"/>
  <c r="F7" i="1"/>
  <c r="F15" i="1"/>
  <c r="F16" i="1"/>
  <c r="F17" i="1"/>
  <c r="F18" i="1"/>
  <c r="F19" i="1"/>
  <c r="F20" i="1"/>
  <c r="F21" i="1"/>
  <c r="D7" i="1"/>
  <c r="D21" i="1"/>
  <c r="D22" i="1"/>
  <c r="D23" i="1"/>
  <c r="D24" i="1"/>
  <c r="D25" i="1"/>
  <c r="D26" i="1"/>
  <c r="D27" i="1"/>
  <c r="D28" i="1"/>
  <c r="D29" i="1"/>
  <c r="D30" i="1"/>
  <c r="D31" i="1"/>
  <c r="D32" i="1"/>
  <c r="V7" i="1"/>
  <c r="V8" i="1"/>
  <c r="V9" i="1"/>
  <c r="V10" i="1"/>
  <c r="V11" i="1"/>
  <c r="V12" i="1"/>
  <c r="V13" i="1"/>
  <c r="V14" i="1"/>
  <c r="V6" i="1"/>
  <c r="W24" i="1" l="1"/>
  <c r="W20" i="1"/>
  <c r="X20" i="1" s="1"/>
  <c r="W16" i="1"/>
  <c r="X16" i="1" s="1"/>
  <c r="W19" i="1"/>
  <c r="X19" i="1" s="1"/>
  <c r="W15" i="1"/>
  <c r="X15" i="1" s="1"/>
  <c r="W25" i="1"/>
  <c r="X25" i="1" s="1"/>
  <c r="W21" i="1"/>
  <c r="X21" i="1" s="1"/>
  <c r="W17" i="1"/>
  <c r="X17" i="1" s="1"/>
  <c r="W28" i="1"/>
  <c r="X28" i="1" s="1"/>
  <c r="W22" i="1"/>
  <c r="X22" i="1" s="1"/>
  <c r="W30" i="1"/>
  <c r="X30" i="1" s="1"/>
  <c r="W33" i="1"/>
  <c r="X33" i="1" s="1"/>
  <c r="W32" i="1"/>
  <c r="X32" i="1" s="1"/>
  <c r="W31" i="1"/>
  <c r="X31" i="1" s="1"/>
  <c r="W29" i="1"/>
  <c r="X29" i="1" s="1"/>
  <c r="W27" i="1"/>
  <c r="X27" i="1" s="1"/>
  <c r="X26" i="1"/>
  <c r="W23" i="1"/>
  <c r="X23" i="1" s="1"/>
  <c r="X24" i="1"/>
  <c r="W18" i="1"/>
  <c r="X18" i="1" s="1"/>
  <c r="V37" i="1"/>
  <c r="R6" i="1" l="1"/>
  <c r="F6" i="1" l="1"/>
  <c r="N6" i="1" l="1"/>
  <c r="G37" i="1" l="1"/>
  <c r="H7" i="1"/>
  <c r="H8" i="1"/>
  <c r="H9" i="1"/>
  <c r="H10" i="1"/>
  <c r="H11" i="1"/>
  <c r="H12" i="1"/>
  <c r="H13" i="1"/>
  <c r="H14" i="1"/>
  <c r="H6" i="1"/>
  <c r="H37" i="1" l="1"/>
  <c r="E5" i="3" l="1"/>
  <c r="E6" i="3"/>
  <c r="E7" i="3"/>
  <c r="E8" i="3"/>
  <c r="E9" i="3"/>
  <c r="E10" i="3"/>
  <c r="E35" i="3" l="1"/>
  <c r="D6" i="1"/>
  <c r="E36" i="6" l="1"/>
  <c r="E20" i="5"/>
  <c r="E22" i="5" l="1"/>
  <c r="D10" i="5" l="1"/>
  <c r="H9" i="5" s="1"/>
  <c r="E23" i="5"/>
  <c r="L6" i="1" l="1"/>
  <c r="R7" i="1" l="1"/>
  <c r="W7" i="1" s="1"/>
  <c r="R8" i="1"/>
  <c r="W8" i="1" s="1"/>
  <c r="R9" i="1"/>
  <c r="W9" i="1" s="1"/>
  <c r="R10" i="1"/>
  <c r="W10" i="1" s="1"/>
  <c r="R11" i="1"/>
  <c r="W11" i="1" s="1"/>
  <c r="R12" i="1"/>
  <c r="W12" i="1" s="1"/>
  <c r="R13" i="1"/>
  <c r="W13" i="1" s="1"/>
  <c r="R14" i="1"/>
  <c r="W14" i="1" s="1"/>
  <c r="P6" i="1"/>
  <c r="J6" i="1"/>
  <c r="W6" i="1" l="1"/>
  <c r="X6" i="1" s="1"/>
  <c r="R37" i="1"/>
  <c r="X7" i="1"/>
  <c r="X9" i="1"/>
  <c r="W37" i="1" l="1"/>
  <c r="X14" i="1"/>
  <c r="X13" i="1"/>
  <c r="X12" i="1"/>
  <c r="X11" i="1"/>
  <c r="X10" i="1"/>
  <c r="X8" i="1"/>
  <c r="D9" i="5" l="1"/>
  <c r="X37" i="1"/>
  <c r="D8" i="5"/>
  <c r="H8" i="5" l="1"/>
  <c r="D11" i="5"/>
  <c r="B27" i="5" s="1"/>
</calcChain>
</file>

<file path=xl/sharedStrings.xml><?xml version="1.0" encoding="utf-8"?>
<sst xmlns="http://schemas.openxmlformats.org/spreadsheetml/2006/main" count="148" uniqueCount="108">
  <si>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</si>
  <si>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</si>
  <si>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</si>
  <si>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</si>
  <si>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</si>
  <si>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</si>
  <si>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</si>
  <si>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</si>
  <si>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</si>
  <si>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</si>
  <si>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</si>
  <si>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</si>
  <si>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</si>
  <si>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</si>
  <si>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</si>
  <si>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</si>
  <si>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</si>
  <si>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</si>
  <si>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</si>
  <si>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</si>
  <si>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</si>
  <si>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</si>
  <si>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</si>
  <si>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</si>
  <si>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</si>
  <si>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</si>
  <si>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</si>
  <si>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</si>
  <si>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</si>
  <si>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</si>
  <si>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</si>
  <si>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</si>
  <si>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</si>
  <si>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</si>
  <si>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</si>
  <si>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</si>
  <si>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</si>
  <si>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</si>
  <si>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</si>
  <si>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</si>
  <si>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</si>
  <si>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</si>
  <si>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</si>
  <si>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</si>
  <si>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</si>
  <si>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</si>
  <si>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</si>
  <si>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Bs Mai</t>
  </si>
  <si>
    <t>tiền cô Hương</t>
  </si>
  <si>
    <t>Tiền Mua thuốc còn lại</t>
  </si>
  <si>
    <t>Tiền thuốc nợ</t>
  </si>
  <si>
    <t>CHUYÊN KHOA</t>
  </si>
  <si>
    <t>SLBN</t>
  </si>
  <si>
    <t>chợ thuốc</t>
  </si>
  <si>
    <t>BN HEN+ CK</t>
  </si>
  <si>
    <t>Test dị ứng sữa 1</t>
  </si>
  <si>
    <t>Test dị ứng sữa kích thích</t>
  </si>
  <si>
    <t>Adcort</t>
  </si>
  <si>
    <t>biomucan</t>
  </si>
  <si>
    <t>flixotide</t>
  </si>
  <si>
    <t>breathzy</t>
  </si>
  <si>
    <t>21/12/2019</t>
  </si>
  <si>
    <t>Special kid</t>
  </si>
  <si>
    <t>Báo cáo doanh thu tháng 5/2020</t>
  </si>
  <si>
    <t>Báo cáo bán thuốc, vật tư tháng 5/2020</t>
  </si>
  <si>
    <t>Báo cáo phiếu nhập thuốc + vật tư tháng 5/2020</t>
  </si>
  <si>
    <t>cefimed</t>
  </si>
  <si>
    <t>ceradan</t>
  </si>
  <si>
    <t>bình xịt hen</t>
  </si>
  <si>
    <t>Báo cáo công nợ tháng 5/2020</t>
  </si>
  <si>
    <t>Báo cáo chi khác tháng 5/2020</t>
  </si>
  <si>
    <t>chiếu</t>
  </si>
  <si>
    <t>giấy in A4</t>
  </si>
  <si>
    <t>thanh toán mã 8/2/2020</t>
  </si>
  <si>
    <t>túi clearbag</t>
  </si>
  <si>
    <t>kẹo</t>
  </si>
  <si>
    <t>klavunamox</t>
  </si>
  <si>
    <t>máy khí dung</t>
  </si>
  <si>
    <t>vesim</t>
  </si>
  <si>
    <t>nemy</t>
  </si>
  <si>
    <t>photo</t>
  </si>
  <si>
    <t>sửa máy in</t>
  </si>
  <si>
    <t>betadin xúc họng</t>
  </si>
  <si>
    <t>ceradan advanced</t>
  </si>
  <si>
    <t>aphachoay</t>
  </si>
  <si>
    <t>kem đông y đa năng</t>
  </si>
  <si>
    <t>lá tắm thảo dược</t>
  </si>
  <si>
    <t>TÊN THUỐC</t>
  </si>
  <si>
    <t>thanh toán mã 2/3/2020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</si>
  <si>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</si>
  <si>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</si>
  <si>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</si>
  <si>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</si>
  <si>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</si>
  <si>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</si>
  <si>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</si>
  <si>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</si>
  <si>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</si>
  <si>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NGUỒN VỐN</t>
  </si>
  <si>
    <t>VAY</t>
  </si>
  <si>
    <t>LỢI NHUẬN CHƯA CHI</t>
  </si>
  <si>
    <t>TỔNG TÀI SẢN</t>
  </si>
  <si>
    <t>TỔNG NGUỒN VỐN</t>
  </si>
  <si>
    <r>
      <t>BÁO</t>
    </r>
    <r>
      <rPr>
        <sz val="11"/>
        <color theme="1"/>
        <rFont val="Calibri"/>
        <family val="2"/>
        <scheme val="minor"/>
      </rPr>
      <t xml:space="preserve"> CÁO LƯU CHUYỂN TIỀN TỆ</t>
    </r>
  </si>
  <si>
    <t xml:space="preserve">TIỀN MẶT </t>
  </si>
  <si>
    <t>TỒN THUỐC T5</t>
  </si>
  <si>
    <t>TỒN THUỐC T4</t>
  </si>
  <si>
    <t>BÁO CÁO TÀI CHÍNH THÁNG 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</si>
</sst>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_₫;[Red]#,##0\ _₫"/>
    <numFmt numFmtId="165" formatCode="#,##0;[Red]#,##0"/>
    <numFmt numFmtId="166" formatCode="[$-101042A]d\ mmm\ yy;@"/>
    <numFmt numFmtId="167" formatCode="0;[Red]0"/>
    <numFmt numFmtId="168" formatCode="[$-1010000]d/m/yy;@"/>
    <numFmt numFmtId="169" formatCode="m/d/yy;@"/>
  </numFmts>
  <fonts count="1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9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5" fontId="4" fillId="0" borderId="1" xfId="0" applyNumberFormat="1" applyFont="1" applyBorder="1" applyAlignment="1">
      <alignment horizontal="center"/>
    </xf>
    <xf numFmtId="164" fontId="5" fillId="0" borderId="1" xfId="0" applyNumberFormat="1" applyFont="1" applyFill="1" applyBorder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3" fontId="4" fillId="0" borderId="1" xfId="0" applyNumberFormat="1" applyFont="1" applyBorder="1" applyAlignment="1">
      <alignment horizontal="center"/>
    </xf>
    <xf numFmtId="168" fontId="0" fillId="0" borderId="0" xfId="0" applyNumberFormat="1"/>
    <xf numFmtId="16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8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164" fontId="5" fillId="2" borderId="1" xfId="0" applyNumberFormat="1" applyFont="1" applyFill="1" applyBorder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164" fontId="4" fillId="0" borderId="1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165" fontId="2" fillId="0" borderId="1" xfId="0" applyNumberFormat="1" applyFont="1" applyBorder="1" applyAlignment="1">
      <alignment horizontal="center"/>
    </xf>
    <xf numFmtId="168" fontId="0" fillId="0" borderId="4" xfId="0" applyNumberFormat="1" applyBorder="1" applyAlignment="1">
      <alignment vertical="center"/>
    </xf>
    <xf numFmtId="168" fontId="0" fillId="0" borderId="5" xfId="0" applyNumberFormat="1" applyBorder="1" applyAlignment="1">
      <alignment vertical="center"/>
    </xf>
    <xf numFmtId="168" fontId="6" fillId="0" borderId="0" xfId="0" applyNumberFormat="1" applyFont="1" applyAlignment="1"/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3" fontId="0" fillId="0" borderId="4" xfId="0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3" fontId="0" fillId="0" borderId="5" xfId="0" applyNumberFormat="1" applyBorder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9" fontId="0" fillId="0" borderId="4" xfId="0" applyNumberFormat="1" applyBorder="1" applyAlignment="1">
      <alignment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/>
    <xf numFmtId="0" fontId="0" fillId="0" borderId="0" xfId="0"/>
    <xf numFmtId="165" fontId="2" fillId="0" borderId="1" xfId="0" applyNumberFormat="1" applyFont="1" applyBorder="1" applyAlignment="1">
      <alignment horizontal="center"/>
    </xf>
    <xf numFmtId="9" fontId="0" fillId="0" borderId="5" xfId="1" applyFont="1" applyBorder="1" applyAlignment="1">
      <alignment horizontal="right" vertical="center"/>
    </xf>
    <xf numFmtId="168" fontId="0" fillId="0" borderId="1" xfId="0" applyNumberFormat="1" applyBorder="1" applyAlignment="1">
      <alignment vertical="center"/>
    </xf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1" fillId="0" borderId="0" xfId="0" applyFont="1" applyAlignme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3" fontId="15" fillId="0" borderId="1" xfId="0" applyNumberFormat="1" applyFont="1" applyBorder="1" applyAlignment="1">
      <alignment vertical="center"/>
    </xf>
    <xf numFmtId="0" fontId="15" fillId="0" borderId="1" xfId="0" applyFont="1" applyBorder="1"/>
    <xf numFmtId="3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0" fontId="11" fillId="0" borderId="0" xfId="0" applyFont="1" applyBorder="1" applyAlignment="1"/>
    <xf numFmtId="16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6" fillId="0" borderId="0" xfId="0" applyNumberFormat="1" applyFont="1" applyAlignment="1"/>
    <xf numFmtId="168" fontId="0" fillId="0" borderId="4" xfId="0" applyNumberFormat="1" applyBorder="1" applyAlignment="1">
      <alignment vertical="center"/>
    </xf>
    <xf numFmtId="168" fontId="0" fillId="0" borderId="5" xfId="0" applyNumberFormat="1" applyBorder="1" applyAlignment="1">
      <alignment vertical="center"/>
    </xf>
    <xf numFmtId="168" fontId="0" fillId="0" borderId="11" xfId="0" applyNumberFormat="1" applyBorder="1" applyAlignment="1">
      <alignment vertical="center"/>
    </xf>
    <xf numFmtId="168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N40"/>
  <sheetViews>
    <sheetView topLeftCell="B1" zoomScaleSheetLayoutView="118" workbookViewId="0">
      <pane xSplit="1" ySplit="5" topLeftCell="C19" activePane="bottomRight" state="frozen"/>
      <selection activeCell="A4" sqref="A4:XFD4"/>
      <selection pane="topRight" activeCell="A4" sqref="A4:XFD4"/>
      <selection pane="bottomLeft" activeCell="A4" sqref="A4:XFD4"/>
      <selection pane="bottomRight" activeCell="N19" sqref="N19"/>
    </sheetView>
  </sheetViews>
  <sheetFormatPr defaultColWidth="9.140625" defaultRowHeight="15" x14ac:dyDescent="0.25"/>
  <cols>
    <col min="1" max="1" width="4" style="1" customWidth="1"/>
    <col min="2" max="2" width="9" style="19" customWidth="1"/>
    <col min="3" max="3" width="5.28515625" style="1" customWidth="1"/>
    <col min="4" max="4" width="9.7109375" style="1" customWidth="1"/>
    <col min="5" max="5" width="4.5703125" style="1" bestFit="1" customWidth="1"/>
    <col min="6" max="6" width="9.7109375" style="1" customWidth="1"/>
    <col min="7" max="7" width="3.7109375" style="1" hidden="1" customWidth="1"/>
    <col min="8" max="8" width="9.7109375" style="60" hidden="1" customWidth="1"/>
    <col min="9" max="9" width="4.7109375" style="10" customWidth="1"/>
    <col min="10" max="10" width="9.5703125" style="1" customWidth="1"/>
    <col min="11" max="11" width="4.7109375" style="1" customWidth="1"/>
    <col min="12" max="12" width="9.7109375" style="2" customWidth="1"/>
    <col min="13" max="13" width="4.7109375" style="1" customWidth="1"/>
    <col min="14" max="14" width="10" style="9" customWidth="1"/>
    <col min="15" max="15" width="4.7109375" style="1" customWidth="1"/>
    <col min="16" max="16" width="10.42578125" style="1" customWidth="1"/>
    <col min="17" max="17" width="4.7109375" style="1" customWidth="1"/>
    <col min="18" max="18" width="9.28515625" style="1" customWidth="1"/>
    <col min="19" max="19" width="5.7109375" style="2" customWidth="1"/>
    <col min="20" max="20" width="8.85546875" style="2" customWidth="1"/>
    <col min="21" max="21" width="5.7109375" style="2" customWidth="1"/>
    <col min="22" max="22" width="11.28515625" style="2" customWidth="1"/>
    <col min="23" max="23" width="10.42578125" style="2" customWidth="1"/>
    <col min="24" max="24" width="11.42578125" style="1" customWidth="1"/>
    <col min="25" max="25" width="14.7109375" style="3" customWidth="1"/>
    <col min="26" max="27" width="9.140625" style="1"/>
    <col min="28" max="28" width="10.7109375" style="1" bestFit="1" customWidth="1"/>
    <col min="29" max="29" width="9.140625" style="1"/>
    <col min="30" max="30" width="4.7109375" style="1" customWidth="1"/>
    <col min="31" max="16384" width="9.140625" style="1"/>
  </cols>
  <sheetData>
    <row r="2" spans="1:40" ht="36" x14ac:dyDescent="0.55000000000000004">
      <c r="B2" s="150" t="s">
        <v>63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</row>
    <row r="4" spans="1:40" x14ac:dyDescent="0.25">
      <c r="A4" s="145" t="s">
        <v>0</v>
      </c>
      <c r="B4" s="146" t="s">
        <v>1</v>
      </c>
      <c r="C4" s="145" t="s">
        <v>2</v>
      </c>
      <c r="D4" s="145"/>
      <c r="E4" s="145" t="s">
        <v>54</v>
      </c>
      <c r="F4" s="145"/>
      <c r="G4" s="145" t="s">
        <v>51</v>
      </c>
      <c r="H4" s="145"/>
      <c r="I4" s="152" t="s">
        <v>10</v>
      </c>
      <c r="J4" s="152"/>
      <c r="K4" s="145" t="s">
        <v>11</v>
      </c>
      <c r="L4" s="145"/>
      <c r="M4" s="145" t="s">
        <v>12</v>
      </c>
      <c r="N4" s="145"/>
      <c r="O4" s="145" t="s">
        <v>13</v>
      </c>
      <c r="P4" s="145"/>
      <c r="Q4" s="145" t="s">
        <v>14</v>
      </c>
      <c r="R4" s="145"/>
      <c r="S4" s="153" t="s">
        <v>55</v>
      </c>
      <c r="T4" s="153"/>
      <c r="U4" s="156" t="s">
        <v>56</v>
      </c>
      <c r="V4" s="157"/>
      <c r="W4" s="154" t="s">
        <v>44</v>
      </c>
      <c r="X4" s="151" t="s">
        <v>3</v>
      </c>
      <c r="Y4" s="145" t="s">
        <v>4</v>
      </c>
    </row>
    <row r="5" spans="1:40" ht="15" customHeight="1" x14ac:dyDescent="0.25">
      <c r="A5" s="145"/>
      <c r="B5" s="146"/>
      <c r="C5" s="59" t="s">
        <v>5</v>
      </c>
      <c r="D5" s="59" t="s">
        <v>6</v>
      </c>
      <c r="E5" s="59" t="s">
        <v>5</v>
      </c>
      <c r="F5" s="59" t="s">
        <v>7</v>
      </c>
      <c r="G5" s="59" t="s">
        <v>5</v>
      </c>
      <c r="H5" s="59" t="s">
        <v>6</v>
      </c>
      <c r="I5" s="63" t="s">
        <v>5</v>
      </c>
      <c r="J5" s="15" t="s">
        <v>16</v>
      </c>
      <c r="K5" s="63" t="s">
        <v>5</v>
      </c>
      <c r="L5" s="64" t="s">
        <v>16</v>
      </c>
      <c r="M5" s="63" t="s">
        <v>5</v>
      </c>
      <c r="N5" s="65" t="s">
        <v>16</v>
      </c>
      <c r="O5" s="63" t="s">
        <v>5</v>
      </c>
      <c r="P5" s="15" t="s">
        <v>16</v>
      </c>
      <c r="Q5" s="63" t="s">
        <v>5</v>
      </c>
      <c r="R5" s="15" t="s">
        <v>16</v>
      </c>
      <c r="S5" s="5" t="s">
        <v>5</v>
      </c>
      <c r="T5" s="5" t="s">
        <v>16</v>
      </c>
      <c r="U5" s="105" t="s">
        <v>5</v>
      </c>
      <c r="V5" s="105" t="s">
        <v>16</v>
      </c>
      <c r="W5" s="155"/>
      <c r="X5" s="151"/>
      <c r="Y5" s="14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s="4">
        <v>1</v>
      </c>
      <c r="B6" s="6">
        <v>43952</v>
      </c>
      <c r="C6" s="4">
        <v>0</v>
      </c>
      <c r="D6" s="21">
        <f>PRODUCT(C6,200000)</f>
        <v>0</v>
      </c>
      <c r="E6" s="4">
        <v>0</v>
      </c>
      <c r="F6" s="47">
        <f>PRODUCT(E6,300000)</f>
        <v>0</v>
      </c>
      <c r="G6" s="47">
        <v>0</v>
      </c>
      <c r="H6" s="47">
        <f>PRODUCT(G6,300000)</f>
        <v>0</v>
      </c>
      <c r="I6" s="11">
        <v>0</v>
      </c>
      <c r="J6" s="48">
        <f>PRODUCT(I6,30000)</f>
        <v>0</v>
      </c>
      <c r="K6" s="16">
        <v>0</v>
      </c>
      <c r="L6" s="20">
        <f>PRODUCT(K6,300000)</f>
        <v>0</v>
      </c>
      <c r="M6" s="16">
        <v>0</v>
      </c>
      <c r="N6" s="23">
        <f>PRODUCT(M6,600000)</f>
        <v>0</v>
      </c>
      <c r="O6" s="16">
        <v>0</v>
      </c>
      <c r="P6" s="16">
        <f>PRODUCT(O6,30000)</f>
        <v>0</v>
      </c>
      <c r="Q6" s="15">
        <v>0</v>
      </c>
      <c r="R6" s="14">
        <f t="shared" ref="R6:R36" si="0">PRODUCT(Q6,50000)</f>
        <v>0</v>
      </c>
      <c r="S6" s="5">
        <v>0</v>
      </c>
      <c r="T6" s="5">
        <f>PRODUCT(S6,700000)</f>
        <v>0</v>
      </c>
      <c r="U6" s="105">
        <v>0</v>
      </c>
      <c r="V6" s="22">
        <f>PRODUCT(U6,1300000)</f>
        <v>0</v>
      </c>
      <c r="W6" s="22">
        <f>SUM(J6,L6,N6,P6,R6,T6,V6)</f>
        <v>0</v>
      </c>
      <c r="X6" s="21">
        <f t="shared" ref="X6:X14" si="1">SUM(D6,H6,F6,W6)</f>
        <v>0</v>
      </c>
      <c r="Y6" s="80"/>
    </row>
    <row r="7" spans="1:40" x14ac:dyDescent="0.25">
      <c r="A7" s="4">
        <v>2</v>
      </c>
      <c r="B7" s="66">
        <v>43953</v>
      </c>
      <c r="C7" s="117">
        <v>3</v>
      </c>
      <c r="D7" s="21">
        <f t="shared" ref="D7:D36" si="2">PRODUCT(C7,200000)</f>
        <v>600000</v>
      </c>
      <c r="E7" s="117">
        <v>15</v>
      </c>
      <c r="F7" s="47">
        <f t="shared" ref="F7:F36" si="3">PRODUCT(E7,300000)</f>
        <v>4500000</v>
      </c>
      <c r="G7" s="47">
        <v>0</v>
      </c>
      <c r="H7" s="47">
        <f t="shared" ref="H7:H14" si="4">PRODUCT(G7,300000)</f>
        <v>0</v>
      </c>
      <c r="I7" s="120">
        <v>0</v>
      </c>
      <c r="J7" s="48">
        <f t="shared" ref="J7:J36" si="5">PRODUCT(I7,30000)</f>
        <v>0</v>
      </c>
      <c r="K7" s="16">
        <v>9</v>
      </c>
      <c r="L7" s="20">
        <f t="shared" ref="L7:L36" si="6">PRODUCT(K7,300000)</f>
        <v>2700000</v>
      </c>
      <c r="M7" s="16">
        <v>2</v>
      </c>
      <c r="N7" s="23">
        <f t="shared" ref="N7:N36" si="7">PRODUCT(M7,600000)</f>
        <v>1200000</v>
      </c>
      <c r="O7" s="16">
        <v>0</v>
      </c>
      <c r="P7" s="16">
        <f t="shared" ref="P7:P36" si="8">PRODUCT(O7,30000)</f>
        <v>0</v>
      </c>
      <c r="Q7" s="15">
        <v>0</v>
      </c>
      <c r="R7" s="14">
        <f t="shared" si="0"/>
        <v>0</v>
      </c>
      <c r="S7" s="99">
        <v>0</v>
      </c>
      <c r="T7" s="127">
        <f t="shared" ref="T7:T37" si="9">PRODUCT(S7,700000)</f>
        <v>0</v>
      </c>
      <c r="U7" s="121">
        <v>0</v>
      </c>
      <c r="V7" s="22">
        <f t="shared" ref="V7:V36" si="10">PRODUCT(U7,1300000)</f>
        <v>0</v>
      </c>
      <c r="W7" s="22">
        <f t="shared" ref="W7:W36" si="11">SUM(J7,L7,N7,P7,R7,T7,V7)</f>
        <v>3900000</v>
      </c>
      <c r="X7" s="21">
        <f t="shared" si="1"/>
        <v>9000000</v>
      </c>
      <c r="Y7" s="98"/>
    </row>
    <row r="8" spans="1:40" x14ac:dyDescent="0.25">
      <c r="A8" s="4">
        <v>3</v>
      </c>
      <c r="B8" s="66">
        <v>43954</v>
      </c>
      <c r="C8" s="1">
        <v>3</v>
      </c>
      <c r="D8" s="21">
        <f>PRODUCT(C8,200000)</f>
        <v>600000</v>
      </c>
      <c r="E8" s="1">
        <v>23</v>
      </c>
      <c r="F8" s="47">
        <f>PRODUCT(E8,300000)</f>
        <v>6900000</v>
      </c>
      <c r="G8" s="47">
        <v>0</v>
      </c>
      <c r="H8" s="47">
        <f t="shared" si="4"/>
        <v>0</v>
      </c>
      <c r="I8" s="120">
        <v>1</v>
      </c>
      <c r="J8" s="48">
        <f t="shared" si="5"/>
        <v>30000</v>
      </c>
      <c r="K8" s="16">
        <v>18</v>
      </c>
      <c r="L8" s="20">
        <f t="shared" si="6"/>
        <v>5400000</v>
      </c>
      <c r="M8" s="16">
        <v>0</v>
      </c>
      <c r="N8" s="23">
        <f t="shared" si="7"/>
        <v>0</v>
      </c>
      <c r="O8" s="16">
        <v>2</v>
      </c>
      <c r="P8" s="16">
        <f t="shared" si="8"/>
        <v>60000</v>
      </c>
      <c r="Q8" s="15">
        <v>0</v>
      </c>
      <c r="R8" s="14">
        <f t="shared" si="0"/>
        <v>0</v>
      </c>
      <c r="S8" s="99">
        <v>0</v>
      </c>
      <c r="T8" s="127">
        <f t="shared" si="9"/>
        <v>0</v>
      </c>
      <c r="U8" s="121">
        <v>0</v>
      </c>
      <c r="V8" s="22">
        <f t="shared" si="10"/>
        <v>0</v>
      </c>
      <c r="W8" s="22">
        <f t="shared" si="11"/>
        <v>5490000</v>
      </c>
      <c r="X8" s="21">
        <f t="shared" si="1"/>
        <v>12990000</v>
      </c>
      <c r="Y8" s="98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40" customFormat="1" x14ac:dyDescent="0.25">
      <c r="A9">
        <v>4</v>
      </c>
      <c r="B9" s="66">
        <v>43955</v>
      </c>
      <c r="C9" s="117">
        <v>7</v>
      </c>
      <c r="D9" s="21">
        <f t="shared" ref="D9:D20" si="12">PRODUCT(C9,200000)</f>
        <v>1400000</v>
      </c>
      <c r="E9" s="117">
        <v>5</v>
      </c>
      <c r="F9" s="47">
        <f t="shared" ref="F9:F14" si="13">PRODUCT(E9,300000)</f>
        <v>1500000</v>
      </c>
      <c r="G9" s="47">
        <v>0</v>
      </c>
      <c r="H9" s="47">
        <f t="shared" si="4"/>
        <v>0</v>
      </c>
      <c r="I9" s="120">
        <v>0</v>
      </c>
      <c r="J9" s="48">
        <f t="shared" si="5"/>
        <v>0</v>
      </c>
      <c r="K9" s="16">
        <v>4</v>
      </c>
      <c r="L9" s="20">
        <f t="shared" si="6"/>
        <v>1200000</v>
      </c>
      <c r="M9" s="16">
        <v>1</v>
      </c>
      <c r="N9" s="23">
        <f t="shared" si="7"/>
        <v>600000</v>
      </c>
      <c r="O9" s="16">
        <v>0</v>
      </c>
      <c r="P9" s="16">
        <f t="shared" si="8"/>
        <v>0</v>
      </c>
      <c r="Q9" s="15">
        <v>0</v>
      </c>
      <c r="R9" s="18">
        <f t="shared" si="0"/>
        <v>0</v>
      </c>
      <c r="S9" s="99">
        <v>1</v>
      </c>
      <c r="T9" s="127">
        <f t="shared" si="9"/>
        <v>700000</v>
      </c>
      <c r="U9" s="121">
        <v>0</v>
      </c>
      <c r="V9" s="22">
        <f t="shared" si="10"/>
        <v>0</v>
      </c>
      <c r="W9" s="22">
        <f t="shared" si="11"/>
        <v>2500000</v>
      </c>
      <c r="X9" s="21">
        <f t="shared" si="1"/>
        <v>5400000</v>
      </c>
      <c r="Y9" s="98"/>
    </row>
    <row r="10" spans="1:40" customFormat="1" x14ac:dyDescent="0.25">
      <c r="A10">
        <v>5</v>
      </c>
      <c r="B10" s="66">
        <v>43956</v>
      </c>
      <c r="C10" s="117">
        <v>1</v>
      </c>
      <c r="D10" s="21">
        <f t="shared" si="12"/>
        <v>200000</v>
      </c>
      <c r="E10" s="117">
        <v>3</v>
      </c>
      <c r="F10" s="47">
        <f t="shared" si="13"/>
        <v>900000</v>
      </c>
      <c r="G10" s="47">
        <v>0</v>
      </c>
      <c r="H10" s="47">
        <f t="shared" si="4"/>
        <v>0</v>
      </c>
      <c r="I10" s="120">
        <v>0</v>
      </c>
      <c r="J10" s="48">
        <f t="shared" si="5"/>
        <v>0</v>
      </c>
      <c r="K10" s="16">
        <v>1</v>
      </c>
      <c r="L10" s="20">
        <f t="shared" si="6"/>
        <v>300000</v>
      </c>
      <c r="M10" s="16">
        <v>1</v>
      </c>
      <c r="N10" s="23">
        <f t="shared" si="7"/>
        <v>600000</v>
      </c>
      <c r="O10" s="16">
        <v>0</v>
      </c>
      <c r="P10" s="16">
        <f t="shared" si="8"/>
        <v>0</v>
      </c>
      <c r="Q10" s="15">
        <v>0</v>
      </c>
      <c r="R10" s="18">
        <f t="shared" si="0"/>
        <v>0</v>
      </c>
      <c r="S10" s="99">
        <v>0</v>
      </c>
      <c r="T10" s="127">
        <f t="shared" si="9"/>
        <v>0</v>
      </c>
      <c r="U10" s="121">
        <v>0</v>
      </c>
      <c r="V10" s="22">
        <f t="shared" si="10"/>
        <v>0</v>
      </c>
      <c r="W10" s="22">
        <f t="shared" si="11"/>
        <v>900000</v>
      </c>
      <c r="X10" s="21">
        <f t="shared" si="1"/>
        <v>2000000</v>
      </c>
      <c r="Y10" s="98"/>
    </row>
    <row r="11" spans="1:40" customFormat="1" x14ac:dyDescent="0.25">
      <c r="A11">
        <v>6</v>
      </c>
      <c r="B11" s="66">
        <v>43957</v>
      </c>
      <c r="C11" s="117">
        <v>2</v>
      </c>
      <c r="D11" s="21">
        <f t="shared" si="12"/>
        <v>400000</v>
      </c>
      <c r="E11" s="117">
        <v>2</v>
      </c>
      <c r="F11" s="47">
        <f t="shared" si="13"/>
        <v>600000</v>
      </c>
      <c r="G11" s="47">
        <v>0</v>
      </c>
      <c r="H11" s="47">
        <f t="shared" si="4"/>
        <v>0</v>
      </c>
      <c r="I11" s="120">
        <v>0</v>
      </c>
      <c r="J11" s="48">
        <f t="shared" si="5"/>
        <v>0</v>
      </c>
      <c r="K11" s="16">
        <v>0</v>
      </c>
      <c r="L11" s="20">
        <f t="shared" si="6"/>
        <v>0</v>
      </c>
      <c r="M11" s="16">
        <v>0</v>
      </c>
      <c r="N11" s="23">
        <f t="shared" si="7"/>
        <v>0</v>
      </c>
      <c r="O11" s="16">
        <v>2</v>
      </c>
      <c r="P11" s="16">
        <f t="shared" si="8"/>
        <v>60000</v>
      </c>
      <c r="Q11" s="15">
        <v>0</v>
      </c>
      <c r="R11" s="18">
        <f t="shared" si="0"/>
        <v>0</v>
      </c>
      <c r="S11" s="99">
        <v>0</v>
      </c>
      <c r="T11" s="127">
        <f t="shared" si="9"/>
        <v>0</v>
      </c>
      <c r="U11" s="121">
        <v>0</v>
      </c>
      <c r="V11" s="22">
        <f t="shared" si="10"/>
        <v>0</v>
      </c>
      <c r="W11" s="22">
        <f t="shared" si="11"/>
        <v>60000</v>
      </c>
      <c r="X11" s="21">
        <f t="shared" si="1"/>
        <v>1060000</v>
      </c>
      <c r="Y11" s="98"/>
    </row>
    <row r="12" spans="1:40" customFormat="1" x14ac:dyDescent="0.25">
      <c r="A12">
        <v>7</v>
      </c>
      <c r="B12" s="66">
        <v>43958</v>
      </c>
      <c r="C12" s="117">
        <v>10</v>
      </c>
      <c r="D12" s="21">
        <f t="shared" si="12"/>
        <v>2000000</v>
      </c>
      <c r="E12" s="117">
        <v>4</v>
      </c>
      <c r="F12" s="47">
        <f t="shared" si="13"/>
        <v>1200000</v>
      </c>
      <c r="G12" s="47">
        <v>0</v>
      </c>
      <c r="H12" s="47">
        <f t="shared" si="4"/>
        <v>0</v>
      </c>
      <c r="I12" s="120">
        <v>0</v>
      </c>
      <c r="J12" s="48">
        <f t="shared" si="5"/>
        <v>0</v>
      </c>
      <c r="K12" s="16">
        <v>0</v>
      </c>
      <c r="L12" s="20">
        <f t="shared" si="6"/>
        <v>0</v>
      </c>
      <c r="M12" s="16">
        <v>0</v>
      </c>
      <c r="N12" s="23">
        <f t="shared" si="7"/>
        <v>0</v>
      </c>
      <c r="O12" s="16">
        <v>0</v>
      </c>
      <c r="P12" s="16">
        <f t="shared" si="8"/>
        <v>0</v>
      </c>
      <c r="Q12" s="15">
        <v>0</v>
      </c>
      <c r="R12" s="18">
        <f t="shared" si="0"/>
        <v>0</v>
      </c>
      <c r="S12" s="99">
        <v>0</v>
      </c>
      <c r="T12" s="127">
        <f t="shared" si="9"/>
        <v>0</v>
      </c>
      <c r="U12" s="121">
        <v>0</v>
      </c>
      <c r="V12" s="22">
        <f t="shared" si="10"/>
        <v>0</v>
      </c>
      <c r="W12" s="22">
        <f t="shared" si="11"/>
        <v>0</v>
      </c>
      <c r="X12" s="21">
        <f t="shared" si="1"/>
        <v>3200000</v>
      </c>
      <c r="Y12" s="98"/>
    </row>
    <row r="13" spans="1:40" customFormat="1" x14ac:dyDescent="0.25">
      <c r="A13">
        <v>8</v>
      </c>
      <c r="B13" s="66">
        <v>43959</v>
      </c>
      <c r="C13" s="117">
        <v>1</v>
      </c>
      <c r="D13" s="21">
        <f t="shared" si="12"/>
        <v>200000</v>
      </c>
      <c r="E13" s="117">
        <v>4</v>
      </c>
      <c r="F13" s="47">
        <f t="shared" si="13"/>
        <v>1200000</v>
      </c>
      <c r="G13" s="47">
        <v>0</v>
      </c>
      <c r="H13" s="47">
        <f t="shared" si="4"/>
        <v>0</v>
      </c>
      <c r="I13" s="120">
        <v>0</v>
      </c>
      <c r="J13" s="48">
        <f t="shared" si="5"/>
        <v>0</v>
      </c>
      <c r="K13" s="16">
        <v>1</v>
      </c>
      <c r="L13" s="20">
        <f t="shared" si="6"/>
        <v>300000</v>
      </c>
      <c r="M13" s="16">
        <v>1</v>
      </c>
      <c r="N13" s="23">
        <f t="shared" si="7"/>
        <v>600000</v>
      </c>
      <c r="O13" s="16">
        <v>0</v>
      </c>
      <c r="P13" s="16">
        <f t="shared" si="8"/>
        <v>0</v>
      </c>
      <c r="Q13" s="15">
        <v>0</v>
      </c>
      <c r="R13" s="58">
        <f t="shared" si="0"/>
        <v>0</v>
      </c>
      <c r="S13" s="99">
        <v>0</v>
      </c>
      <c r="T13" s="127">
        <f t="shared" si="9"/>
        <v>0</v>
      </c>
      <c r="U13" s="121">
        <v>0</v>
      </c>
      <c r="V13" s="22">
        <f t="shared" si="10"/>
        <v>0</v>
      </c>
      <c r="W13" s="22">
        <f t="shared" si="11"/>
        <v>900000</v>
      </c>
      <c r="X13" s="21">
        <f t="shared" si="1"/>
        <v>2300000</v>
      </c>
      <c r="Y13" s="98"/>
    </row>
    <row r="14" spans="1:40" x14ac:dyDescent="0.25">
      <c r="A14" s="4">
        <v>9</v>
      </c>
      <c r="B14" s="66">
        <v>43960</v>
      </c>
      <c r="C14" s="117">
        <v>0</v>
      </c>
      <c r="D14" s="21">
        <f t="shared" si="12"/>
        <v>0</v>
      </c>
      <c r="E14" s="117">
        <v>15</v>
      </c>
      <c r="F14" s="47">
        <f t="shared" si="13"/>
        <v>4500000</v>
      </c>
      <c r="G14" s="47">
        <v>0</v>
      </c>
      <c r="H14" s="47">
        <f t="shared" si="4"/>
        <v>0</v>
      </c>
      <c r="I14" s="120">
        <v>0</v>
      </c>
      <c r="J14" s="48">
        <f t="shared" si="5"/>
        <v>0</v>
      </c>
      <c r="K14" s="16">
        <v>11</v>
      </c>
      <c r="L14" s="20">
        <f t="shared" si="6"/>
        <v>3300000</v>
      </c>
      <c r="M14" s="16">
        <v>6</v>
      </c>
      <c r="N14" s="23">
        <f t="shared" si="7"/>
        <v>3600000</v>
      </c>
      <c r="O14" s="16">
        <v>0</v>
      </c>
      <c r="P14" s="16">
        <f t="shared" si="8"/>
        <v>0</v>
      </c>
      <c r="Q14" s="15">
        <v>0</v>
      </c>
      <c r="R14" s="58">
        <f t="shared" si="0"/>
        <v>0</v>
      </c>
      <c r="S14" s="99">
        <v>0</v>
      </c>
      <c r="T14" s="127">
        <f t="shared" si="9"/>
        <v>0</v>
      </c>
      <c r="U14" s="121">
        <v>0</v>
      </c>
      <c r="V14" s="22">
        <f t="shared" si="10"/>
        <v>0</v>
      </c>
      <c r="W14" s="22">
        <f>SUM(J14,L14,N14,R14,T14,V14)</f>
        <v>6900000</v>
      </c>
      <c r="X14" s="21">
        <f t="shared" si="1"/>
        <v>11400000</v>
      </c>
      <c r="Y14" s="98"/>
      <c r="Z14" s="13"/>
      <c r="AA14" s="13"/>
      <c r="AB14" s="13"/>
      <c r="AC14" s="13"/>
    </row>
    <row r="15" spans="1:40" x14ac:dyDescent="0.25">
      <c r="A15" s="113"/>
      <c r="B15" s="66">
        <v>43961</v>
      </c>
      <c r="C15" s="117">
        <v>1</v>
      </c>
      <c r="D15" s="21">
        <f t="shared" si="12"/>
        <v>200000</v>
      </c>
      <c r="E15" s="117">
        <v>15</v>
      </c>
      <c r="F15" s="47">
        <f t="shared" si="3"/>
        <v>4500000</v>
      </c>
      <c r="G15" s="47"/>
      <c r="H15" s="47"/>
      <c r="I15" s="120">
        <v>0</v>
      </c>
      <c r="J15" s="48">
        <f t="shared" si="5"/>
        <v>0</v>
      </c>
      <c r="K15" s="16">
        <v>10</v>
      </c>
      <c r="L15" s="20">
        <f t="shared" si="6"/>
        <v>3000000</v>
      </c>
      <c r="M15" s="16">
        <v>3</v>
      </c>
      <c r="N15" s="23">
        <f t="shared" si="7"/>
        <v>1800000</v>
      </c>
      <c r="O15" s="16">
        <v>0</v>
      </c>
      <c r="P15" s="16">
        <f t="shared" si="8"/>
        <v>0</v>
      </c>
      <c r="Q15" s="15">
        <v>0</v>
      </c>
      <c r="R15" s="58">
        <f t="shared" si="0"/>
        <v>0</v>
      </c>
      <c r="S15" s="114">
        <v>2</v>
      </c>
      <c r="T15" s="127">
        <f t="shared" si="9"/>
        <v>1400000</v>
      </c>
      <c r="U15" s="121">
        <v>0</v>
      </c>
      <c r="V15" s="22">
        <f t="shared" si="10"/>
        <v>0</v>
      </c>
      <c r="W15" s="22">
        <f t="shared" si="11"/>
        <v>6200000</v>
      </c>
      <c r="X15" s="21">
        <f t="shared" ref="X15:X22" si="14">SUM(D15,F15,W15)</f>
        <v>10900000</v>
      </c>
      <c r="Y15" s="113"/>
      <c r="Z15" s="13"/>
      <c r="AA15" s="13"/>
      <c r="AB15" s="13"/>
      <c r="AC15" s="13"/>
    </row>
    <row r="16" spans="1:40" x14ac:dyDescent="0.25">
      <c r="A16" s="113"/>
      <c r="B16" s="66">
        <v>43962</v>
      </c>
      <c r="C16" s="117">
        <v>4</v>
      </c>
      <c r="D16" s="21">
        <f t="shared" si="12"/>
        <v>800000</v>
      </c>
      <c r="E16" s="117">
        <v>3</v>
      </c>
      <c r="F16" s="47">
        <f t="shared" si="3"/>
        <v>900000</v>
      </c>
      <c r="G16" s="47"/>
      <c r="H16" s="47"/>
      <c r="I16" s="120">
        <v>0</v>
      </c>
      <c r="J16" s="48">
        <f t="shared" si="5"/>
        <v>0</v>
      </c>
      <c r="K16" s="16">
        <v>1</v>
      </c>
      <c r="L16" s="20">
        <f t="shared" si="6"/>
        <v>300000</v>
      </c>
      <c r="M16" s="16">
        <v>1</v>
      </c>
      <c r="N16" s="23">
        <f t="shared" si="7"/>
        <v>600000</v>
      </c>
      <c r="O16" s="16">
        <v>0</v>
      </c>
      <c r="P16" s="16">
        <f t="shared" si="8"/>
        <v>0</v>
      </c>
      <c r="Q16" s="15">
        <v>0</v>
      </c>
      <c r="R16" s="58">
        <f t="shared" si="0"/>
        <v>0</v>
      </c>
      <c r="S16" s="114">
        <v>0</v>
      </c>
      <c r="T16" s="127">
        <f t="shared" si="9"/>
        <v>0</v>
      </c>
      <c r="U16" s="121">
        <v>0</v>
      </c>
      <c r="V16" s="22">
        <f t="shared" si="10"/>
        <v>0</v>
      </c>
      <c r="W16" s="22">
        <f t="shared" si="11"/>
        <v>900000</v>
      </c>
      <c r="X16" s="21">
        <f t="shared" si="14"/>
        <v>2600000</v>
      </c>
      <c r="Y16" s="113"/>
      <c r="Z16" s="13"/>
      <c r="AA16" s="13"/>
      <c r="AB16" s="13"/>
      <c r="AC16" s="13"/>
    </row>
    <row r="17" spans="1:29" x14ac:dyDescent="0.25">
      <c r="A17" s="113"/>
      <c r="B17" s="66">
        <v>43963</v>
      </c>
      <c r="C17" s="117">
        <v>4</v>
      </c>
      <c r="D17" s="21">
        <f t="shared" si="12"/>
        <v>800000</v>
      </c>
      <c r="E17" s="117">
        <v>0</v>
      </c>
      <c r="F17" s="47">
        <f t="shared" si="3"/>
        <v>0</v>
      </c>
      <c r="G17" s="47"/>
      <c r="H17" s="47"/>
      <c r="I17" s="120">
        <v>0</v>
      </c>
      <c r="J17" s="48">
        <f t="shared" si="5"/>
        <v>0</v>
      </c>
      <c r="K17" s="16">
        <v>0</v>
      </c>
      <c r="L17" s="20">
        <f t="shared" si="6"/>
        <v>0</v>
      </c>
      <c r="M17" s="16">
        <v>0</v>
      </c>
      <c r="N17" s="23">
        <f t="shared" si="7"/>
        <v>0</v>
      </c>
      <c r="O17" s="16">
        <v>0</v>
      </c>
      <c r="P17" s="16">
        <f t="shared" si="8"/>
        <v>0</v>
      </c>
      <c r="Q17" s="15">
        <v>0</v>
      </c>
      <c r="R17" s="58">
        <f t="shared" si="0"/>
        <v>0</v>
      </c>
      <c r="S17" s="114">
        <v>0</v>
      </c>
      <c r="T17" s="127">
        <f t="shared" si="9"/>
        <v>0</v>
      </c>
      <c r="U17" s="121">
        <v>0</v>
      </c>
      <c r="V17" s="22">
        <f t="shared" si="10"/>
        <v>0</v>
      </c>
      <c r="W17" s="22">
        <f t="shared" si="11"/>
        <v>0</v>
      </c>
      <c r="X17" s="21">
        <f t="shared" si="14"/>
        <v>800000</v>
      </c>
      <c r="Y17" s="113"/>
      <c r="Z17" s="13"/>
      <c r="AA17" s="13"/>
      <c r="AB17" s="13"/>
      <c r="AC17" s="13"/>
    </row>
    <row r="18" spans="1:29" x14ac:dyDescent="0.25">
      <c r="A18" s="113"/>
      <c r="B18" s="66">
        <v>43964</v>
      </c>
      <c r="C18" s="117">
        <v>1</v>
      </c>
      <c r="D18" s="21">
        <f t="shared" si="12"/>
        <v>200000</v>
      </c>
      <c r="E18" s="117">
        <v>1</v>
      </c>
      <c r="F18" s="47">
        <f t="shared" si="3"/>
        <v>300000</v>
      </c>
      <c r="G18" s="47"/>
      <c r="H18" s="47"/>
      <c r="I18" s="120">
        <v>0</v>
      </c>
      <c r="J18" s="48">
        <f t="shared" si="5"/>
        <v>0</v>
      </c>
      <c r="K18" s="16">
        <v>1</v>
      </c>
      <c r="L18" s="20">
        <f t="shared" si="6"/>
        <v>300000</v>
      </c>
      <c r="M18" s="16">
        <v>0</v>
      </c>
      <c r="N18" s="23">
        <f t="shared" si="7"/>
        <v>0</v>
      </c>
      <c r="O18" s="16">
        <v>0</v>
      </c>
      <c r="P18" s="16">
        <f t="shared" si="8"/>
        <v>0</v>
      </c>
      <c r="Q18" s="15">
        <v>0</v>
      </c>
      <c r="R18" s="58">
        <f t="shared" si="0"/>
        <v>0</v>
      </c>
      <c r="S18" s="114">
        <v>0</v>
      </c>
      <c r="T18" s="127">
        <f t="shared" si="9"/>
        <v>0</v>
      </c>
      <c r="U18" s="121">
        <v>0</v>
      </c>
      <c r="V18" s="22">
        <f t="shared" si="10"/>
        <v>0</v>
      </c>
      <c r="W18" s="22">
        <f t="shared" si="11"/>
        <v>300000</v>
      </c>
      <c r="X18" s="21">
        <f t="shared" si="14"/>
        <v>800000</v>
      </c>
      <c r="Y18" s="113"/>
      <c r="Z18" s="13"/>
      <c r="AA18" s="13"/>
      <c r="AB18" s="13"/>
      <c r="AC18" s="13"/>
    </row>
    <row r="19" spans="1:29" x14ac:dyDescent="0.25">
      <c r="A19" s="113"/>
      <c r="B19" s="66">
        <v>43965</v>
      </c>
      <c r="C19" s="117">
        <v>5</v>
      </c>
      <c r="D19" s="21">
        <f t="shared" si="12"/>
        <v>1000000</v>
      </c>
      <c r="E19" s="117">
        <v>2</v>
      </c>
      <c r="F19" s="47">
        <f t="shared" si="3"/>
        <v>600000</v>
      </c>
      <c r="G19" s="47"/>
      <c r="H19" s="47"/>
      <c r="I19" s="120">
        <v>2</v>
      </c>
      <c r="J19" s="48">
        <f t="shared" si="5"/>
        <v>60000</v>
      </c>
      <c r="K19" s="16">
        <v>3</v>
      </c>
      <c r="L19" s="20">
        <f t="shared" si="6"/>
        <v>900000</v>
      </c>
      <c r="M19" s="16">
        <v>1</v>
      </c>
      <c r="N19" s="23">
        <f>PRODUCT(M19,600000)</f>
        <v>600000</v>
      </c>
      <c r="O19" s="16">
        <v>0</v>
      </c>
      <c r="P19" s="16">
        <f t="shared" si="8"/>
        <v>0</v>
      </c>
      <c r="Q19" s="15">
        <v>0</v>
      </c>
      <c r="R19" s="58">
        <f t="shared" si="0"/>
        <v>0</v>
      </c>
      <c r="S19" s="114">
        <v>0</v>
      </c>
      <c r="T19" s="127">
        <f t="shared" si="9"/>
        <v>0</v>
      </c>
      <c r="U19" s="121">
        <v>0</v>
      </c>
      <c r="V19" s="22">
        <f t="shared" si="10"/>
        <v>0</v>
      </c>
      <c r="W19" s="22">
        <f t="shared" si="11"/>
        <v>1560000</v>
      </c>
      <c r="X19" s="21">
        <f t="shared" si="14"/>
        <v>3160000</v>
      </c>
      <c r="Y19" s="113"/>
      <c r="Z19" s="13"/>
      <c r="AA19" s="13"/>
      <c r="AB19" s="13"/>
      <c r="AC19" s="13"/>
    </row>
    <row r="20" spans="1:29" x14ac:dyDescent="0.25">
      <c r="A20" s="113"/>
      <c r="B20" s="66">
        <v>43966</v>
      </c>
      <c r="C20" s="117">
        <v>2</v>
      </c>
      <c r="D20" s="21">
        <f t="shared" si="12"/>
        <v>400000</v>
      </c>
      <c r="E20" s="117">
        <v>3</v>
      </c>
      <c r="F20" s="47">
        <f t="shared" si="3"/>
        <v>900000</v>
      </c>
      <c r="G20" s="47"/>
      <c r="H20" s="47"/>
      <c r="I20" s="120">
        <v>0</v>
      </c>
      <c r="J20" s="48">
        <f t="shared" si="5"/>
        <v>0</v>
      </c>
      <c r="K20" s="16">
        <v>1</v>
      </c>
      <c r="L20" s="20">
        <f t="shared" si="6"/>
        <v>300000</v>
      </c>
      <c r="M20" s="16">
        <v>1</v>
      </c>
      <c r="N20" s="23">
        <f t="shared" si="7"/>
        <v>600000</v>
      </c>
      <c r="O20" s="16">
        <v>0</v>
      </c>
      <c r="P20" s="16">
        <f t="shared" si="8"/>
        <v>0</v>
      </c>
      <c r="Q20" s="15">
        <v>0</v>
      </c>
      <c r="R20" s="58">
        <f t="shared" si="0"/>
        <v>0</v>
      </c>
      <c r="S20" s="114">
        <v>0</v>
      </c>
      <c r="T20" s="127">
        <f t="shared" si="9"/>
        <v>0</v>
      </c>
      <c r="U20" s="121">
        <v>0</v>
      </c>
      <c r="V20" s="22">
        <f t="shared" si="10"/>
        <v>0</v>
      </c>
      <c r="W20" s="22">
        <f t="shared" si="11"/>
        <v>900000</v>
      </c>
      <c r="X20" s="21">
        <f t="shared" si="14"/>
        <v>2200000</v>
      </c>
      <c r="Y20" s="113"/>
      <c r="Z20" s="13"/>
      <c r="AA20" s="13"/>
      <c r="AB20" s="13"/>
      <c r="AC20" s="13"/>
    </row>
    <row r="21" spans="1:29" x14ac:dyDescent="0.25">
      <c r="A21" s="113"/>
      <c r="B21" s="66">
        <v>43967</v>
      </c>
      <c r="C21" s="117">
        <v>1</v>
      </c>
      <c r="D21" s="21">
        <f t="shared" si="2"/>
        <v>200000</v>
      </c>
      <c r="E21" s="117">
        <v>9</v>
      </c>
      <c r="F21" s="47">
        <f t="shared" si="3"/>
        <v>2700000</v>
      </c>
      <c r="G21" s="47"/>
      <c r="H21" s="47"/>
      <c r="I21" s="120">
        <v>0</v>
      </c>
      <c r="J21" s="48">
        <f t="shared" si="5"/>
        <v>0</v>
      </c>
      <c r="K21" s="16">
        <v>0</v>
      </c>
      <c r="L21" s="20">
        <f t="shared" si="6"/>
        <v>0</v>
      </c>
      <c r="M21" s="16">
        <v>4</v>
      </c>
      <c r="N21" s="23">
        <f t="shared" si="7"/>
        <v>2400000</v>
      </c>
      <c r="O21" s="16">
        <v>0</v>
      </c>
      <c r="P21" s="16">
        <f t="shared" si="8"/>
        <v>0</v>
      </c>
      <c r="Q21" s="15">
        <v>0</v>
      </c>
      <c r="R21" s="58">
        <f t="shared" si="0"/>
        <v>0</v>
      </c>
      <c r="S21" s="114">
        <v>0</v>
      </c>
      <c r="T21" s="127">
        <f t="shared" si="9"/>
        <v>0</v>
      </c>
      <c r="U21" s="121">
        <v>0</v>
      </c>
      <c r="V21" s="22">
        <f t="shared" si="10"/>
        <v>0</v>
      </c>
      <c r="W21" s="22">
        <f t="shared" si="11"/>
        <v>2400000</v>
      </c>
      <c r="X21" s="21">
        <f t="shared" si="14"/>
        <v>5300000</v>
      </c>
      <c r="Y21" s="113"/>
      <c r="Z21" s="13"/>
      <c r="AA21" s="13"/>
      <c r="AB21" s="13"/>
      <c r="AC21" s="13"/>
    </row>
    <row r="22" spans="1:29" x14ac:dyDescent="0.25">
      <c r="A22" s="113"/>
      <c r="B22" s="66">
        <v>43968</v>
      </c>
      <c r="C22" s="117">
        <v>4</v>
      </c>
      <c r="D22" s="21">
        <f t="shared" si="2"/>
        <v>800000</v>
      </c>
      <c r="E22" s="117">
        <v>5</v>
      </c>
      <c r="F22" s="47">
        <f t="shared" si="3"/>
        <v>1500000</v>
      </c>
      <c r="G22" s="47"/>
      <c r="H22" s="47"/>
      <c r="I22" s="120">
        <v>0</v>
      </c>
      <c r="J22" s="48">
        <f t="shared" si="5"/>
        <v>0</v>
      </c>
      <c r="K22" s="16">
        <v>0</v>
      </c>
      <c r="L22" s="20">
        <f t="shared" si="6"/>
        <v>0</v>
      </c>
      <c r="M22" s="16">
        <v>0</v>
      </c>
      <c r="N22" s="23">
        <f t="shared" si="7"/>
        <v>0</v>
      </c>
      <c r="O22" s="16">
        <v>0</v>
      </c>
      <c r="P22" s="16">
        <f t="shared" si="8"/>
        <v>0</v>
      </c>
      <c r="Q22" s="15">
        <v>0</v>
      </c>
      <c r="R22" s="58">
        <f t="shared" si="0"/>
        <v>0</v>
      </c>
      <c r="S22" s="114">
        <v>0</v>
      </c>
      <c r="T22" s="127">
        <f t="shared" si="9"/>
        <v>0</v>
      </c>
      <c r="U22" s="121">
        <v>0</v>
      </c>
      <c r="V22" s="22">
        <f t="shared" si="10"/>
        <v>0</v>
      </c>
      <c r="W22" s="22">
        <f t="shared" si="11"/>
        <v>0</v>
      </c>
      <c r="X22" s="21">
        <f t="shared" si="14"/>
        <v>2300000</v>
      </c>
      <c r="Y22" s="113"/>
      <c r="Z22" s="13"/>
      <c r="AA22" s="13"/>
      <c r="AB22" s="13"/>
      <c r="AC22" s="13"/>
    </row>
    <row r="23" spans="1:29" x14ac:dyDescent="0.25">
      <c r="A23" s="113"/>
      <c r="B23" s="66">
        <v>43969</v>
      </c>
      <c r="C23" s="117">
        <v>7</v>
      </c>
      <c r="D23" s="21">
        <f t="shared" si="2"/>
        <v>1400000</v>
      </c>
      <c r="E23" s="117">
        <v>4</v>
      </c>
      <c r="F23" s="47">
        <f t="shared" si="3"/>
        <v>1200000</v>
      </c>
      <c r="G23" s="47"/>
      <c r="H23" s="47"/>
      <c r="I23" s="120">
        <v>0</v>
      </c>
      <c r="J23" s="48">
        <f t="shared" si="5"/>
        <v>0</v>
      </c>
      <c r="K23" s="16">
        <v>2</v>
      </c>
      <c r="L23" s="20">
        <f t="shared" si="6"/>
        <v>600000</v>
      </c>
      <c r="M23" s="16">
        <v>1</v>
      </c>
      <c r="N23" s="23">
        <f t="shared" si="7"/>
        <v>600000</v>
      </c>
      <c r="O23" s="16">
        <v>2</v>
      </c>
      <c r="P23" s="16">
        <f t="shared" si="8"/>
        <v>60000</v>
      </c>
      <c r="Q23" s="15">
        <v>0</v>
      </c>
      <c r="R23" s="58">
        <f t="shared" si="0"/>
        <v>0</v>
      </c>
      <c r="S23" s="114">
        <v>0</v>
      </c>
      <c r="T23" s="127">
        <f t="shared" si="9"/>
        <v>0</v>
      </c>
      <c r="U23" s="121">
        <v>0</v>
      </c>
      <c r="V23" s="22">
        <f t="shared" si="10"/>
        <v>0</v>
      </c>
      <c r="W23" s="22">
        <f t="shared" si="11"/>
        <v>1260000</v>
      </c>
      <c r="X23" s="21">
        <f t="shared" ref="X23:X36" si="15">SUM(D23,F23,W23)</f>
        <v>3860000</v>
      </c>
      <c r="Y23" s="113"/>
      <c r="Z23" s="13"/>
      <c r="AA23" s="13"/>
      <c r="AB23" s="13"/>
      <c r="AC23" s="13"/>
    </row>
    <row r="24" spans="1:29" x14ac:dyDescent="0.25">
      <c r="A24" s="113"/>
      <c r="B24" s="66">
        <v>43970</v>
      </c>
      <c r="C24" s="117">
        <v>6</v>
      </c>
      <c r="D24" s="21">
        <f t="shared" si="2"/>
        <v>1200000</v>
      </c>
      <c r="E24" s="117">
        <v>4</v>
      </c>
      <c r="F24" s="47">
        <f t="shared" si="3"/>
        <v>1200000</v>
      </c>
      <c r="G24" s="47"/>
      <c r="H24" s="47"/>
      <c r="I24" s="120">
        <v>0</v>
      </c>
      <c r="J24" s="48">
        <f t="shared" si="5"/>
        <v>0</v>
      </c>
      <c r="K24" s="16">
        <v>3</v>
      </c>
      <c r="L24" s="20">
        <f t="shared" si="6"/>
        <v>900000</v>
      </c>
      <c r="M24" s="16">
        <v>0</v>
      </c>
      <c r="N24" s="23">
        <f t="shared" si="7"/>
        <v>0</v>
      </c>
      <c r="O24" s="16">
        <v>0</v>
      </c>
      <c r="P24" s="16">
        <f t="shared" si="8"/>
        <v>0</v>
      </c>
      <c r="Q24" s="15">
        <v>0</v>
      </c>
      <c r="R24" s="58">
        <f t="shared" si="0"/>
        <v>0</v>
      </c>
      <c r="S24" s="114">
        <v>0</v>
      </c>
      <c r="T24" s="127">
        <f t="shared" si="9"/>
        <v>0</v>
      </c>
      <c r="U24" s="121">
        <v>0</v>
      </c>
      <c r="V24" s="22">
        <f t="shared" si="10"/>
        <v>0</v>
      </c>
      <c r="W24" s="22">
        <f t="shared" si="11"/>
        <v>900000</v>
      </c>
      <c r="X24" s="21">
        <f t="shared" si="15"/>
        <v>3300000</v>
      </c>
      <c r="Y24" s="113"/>
      <c r="Z24" s="13"/>
      <c r="AA24" s="13"/>
      <c r="AB24" s="13"/>
      <c r="AC24" s="13"/>
    </row>
    <row r="25" spans="1:29" x14ac:dyDescent="0.25">
      <c r="A25" s="113"/>
      <c r="B25" s="66">
        <v>43971</v>
      </c>
      <c r="C25" s="117">
        <v>5</v>
      </c>
      <c r="D25" s="21">
        <f t="shared" si="2"/>
        <v>1000000</v>
      </c>
      <c r="E25" s="117">
        <v>2</v>
      </c>
      <c r="F25" s="47">
        <f t="shared" si="3"/>
        <v>600000</v>
      </c>
      <c r="G25" s="47"/>
      <c r="H25" s="47"/>
      <c r="I25" s="120">
        <v>1</v>
      </c>
      <c r="J25" s="48">
        <f t="shared" si="5"/>
        <v>30000</v>
      </c>
      <c r="K25" s="16">
        <v>0</v>
      </c>
      <c r="L25" s="20">
        <f t="shared" si="6"/>
        <v>0</v>
      </c>
      <c r="M25" s="16">
        <v>0</v>
      </c>
      <c r="N25" s="23">
        <f t="shared" si="7"/>
        <v>0</v>
      </c>
      <c r="O25" s="16">
        <v>0</v>
      </c>
      <c r="P25" s="16">
        <f t="shared" si="8"/>
        <v>0</v>
      </c>
      <c r="Q25" s="15">
        <v>0</v>
      </c>
      <c r="R25" s="58">
        <f t="shared" si="0"/>
        <v>0</v>
      </c>
      <c r="S25" s="114">
        <v>0</v>
      </c>
      <c r="T25" s="127">
        <f t="shared" si="9"/>
        <v>0</v>
      </c>
      <c r="U25" s="121">
        <v>0</v>
      </c>
      <c r="V25" s="22">
        <f t="shared" si="10"/>
        <v>0</v>
      </c>
      <c r="W25" s="22">
        <f t="shared" si="11"/>
        <v>30000</v>
      </c>
      <c r="X25" s="21">
        <f t="shared" si="15"/>
        <v>1630000</v>
      </c>
      <c r="Y25" s="113"/>
      <c r="Z25" s="13"/>
      <c r="AA25" s="13"/>
      <c r="AB25" s="13"/>
      <c r="AC25" s="13"/>
    </row>
    <row r="26" spans="1:29" x14ac:dyDescent="0.25">
      <c r="A26" s="113"/>
      <c r="B26" s="66">
        <v>43972</v>
      </c>
      <c r="C26" s="117">
        <v>1</v>
      </c>
      <c r="D26" s="21">
        <f t="shared" si="2"/>
        <v>200000</v>
      </c>
      <c r="E26" s="117">
        <v>5</v>
      </c>
      <c r="F26" s="47">
        <f t="shared" si="3"/>
        <v>1500000</v>
      </c>
      <c r="G26" s="47"/>
      <c r="H26" s="47"/>
      <c r="I26" s="120">
        <v>0</v>
      </c>
      <c r="J26" s="48">
        <f t="shared" si="5"/>
        <v>0</v>
      </c>
      <c r="K26" s="16">
        <v>0</v>
      </c>
      <c r="L26" s="20">
        <f t="shared" si="6"/>
        <v>0</v>
      </c>
      <c r="M26" s="16">
        <v>1</v>
      </c>
      <c r="N26" s="23">
        <f t="shared" si="7"/>
        <v>600000</v>
      </c>
      <c r="O26" s="16">
        <v>2</v>
      </c>
      <c r="P26" s="16">
        <f t="shared" si="8"/>
        <v>60000</v>
      </c>
      <c r="Q26" s="15">
        <v>0</v>
      </c>
      <c r="R26" s="58">
        <f t="shared" si="0"/>
        <v>0</v>
      </c>
      <c r="S26" s="114">
        <v>0</v>
      </c>
      <c r="T26" s="127">
        <f t="shared" si="9"/>
        <v>0</v>
      </c>
      <c r="U26" s="121">
        <v>0</v>
      </c>
      <c r="V26" s="22">
        <f t="shared" si="10"/>
        <v>0</v>
      </c>
      <c r="W26" s="22">
        <f t="shared" si="11"/>
        <v>660000</v>
      </c>
      <c r="X26" s="21">
        <f t="shared" si="15"/>
        <v>2360000</v>
      </c>
      <c r="Y26" s="113"/>
      <c r="Z26" s="13"/>
      <c r="AA26" s="13"/>
      <c r="AB26" s="13"/>
      <c r="AC26" s="13"/>
    </row>
    <row r="27" spans="1:29" x14ac:dyDescent="0.25">
      <c r="A27" s="113"/>
      <c r="B27" s="66">
        <v>43973</v>
      </c>
      <c r="C27" s="117">
        <v>6</v>
      </c>
      <c r="D27" s="21">
        <f t="shared" si="2"/>
        <v>1200000</v>
      </c>
      <c r="E27" s="117">
        <v>3</v>
      </c>
      <c r="F27" s="47">
        <f>PRODUCT(E27,300000)</f>
        <v>900000</v>
      </c>
      <c r="G27" s="47"/>
      <c r="H27" s="47"/>
      <c r="I27" s="120">
        <v>0</v>
      </c>
      <c r="J27" s="48">
        <f t="shared" si="5"/>
        <v>0</v>
      </c>
      <c r="K27" s="16">
        <v>0</v>
      </c>
      <c r="L27" s="20">
        <f t="shared" si="6"/>
        <v>0</v>
      </c>
      <c r="M27" s="16">
        <v>1</v>
      </c>
      <c r="N27" s="23">
        <f t="shared" si="7"/>
        <v>600000</v>
      </c>
      <c r="O27" s="16">
        <v>0</v>
      </c>
      <c r="P27" s="16">
        <f t="shared" si="8"/>
        <v>0</v>
      </c>
      <c r="Q27" s="15">
        <v>0</v>
      </c>
      <c r="R27" s="58">
        <f t="shared" si="0"/>
        <v>0</v>
      </c>
      <c r="S27" s="114">
        <v>0</v>
      </c>
      <c r="T27" s="127">
        <f t="shared" si="9"/>
        <v>0</v>
      </c>
      <c r="U27" s="121">
        <v>0</v>
      </c>
      <c r="V27" s="22">
        <f t="shared" si="10"/>
        <v>0</v>
      </c>
      <c r="W27" s="22">
        <f t="shared" si="11"/>
        <v>600000</v>
      </c>
      <c r="X27" s="21">
        <f t="shared" si="15"/>
        <v>2700000</v>
      </c>
      <c r="Y27" s="113"/>
      <c r="Z27" s="13"/>
      <c r="AA27" s="13"/>
      <c r="AB27" s="13"/>
      <c r="AC27" s="13"/>
    </row>
    <row r="28" spans="1:29" x14ac:dyDescent="0.25">
      <c r="A28" s="113"/>
      <c r="B28" s="66">
        <v>43974</v>
      </c>
      <c r="C28" s="117">
        <v>3</v>
      </c>
      <c r="D28" s="21">
        <f t="shared" si="2"/>
        <v>600000</v>
      </c>
      <c r="E28" s="117">
        <v>12</v>
      </c>
      <c r="F28" s="47">
        <f t="shared" si="3"/>
        <v>3600000</v>
      </c>
      <c r="G28" s="47"/>
      <c r="H28" s="47"/>
      <c r="I28" s="120">
        <v>0</v>
      </c>
      <c r="J28" s="48">
        <f t="shared" si="5"/>
        <v>0</v>
      </c>
      <c r="K28" s="16">
        <v>6</v>
      </c>
      <c r="L28" s="20">
        <f t="shared" si="6"/>
        <v>1800000</v>
      </c>
      <c r="M28" s="16">
        <v>0</v>
      </c>
      <c r="N28" s="23">
        <f t="shared" si="7"/>
        <v>0</v>
      </c>
      <c r="O28" s="16">
        <v>2</v>
      </c>
      <c r="P28" s="16">
        <f t="shared" si="8"/>
        <v>60000</v>
      </c>
      <c r="Q28" s="15">
        <v>0</v>
      </c>
      <c r="R28" s="58">
        <f t="shared" si="0"/>
        <v>0</v>
      </c>
      <c r="S28" s="114">
        <v>0</v>
      </c>
      <c r="T28" s="127">
        <f t="shared" si="9"/>
        <v>0</v>
      </c>
      <c r="U28" s="121">
        <v>0</v>
      </c>
      <c r="V28" s="22">
        <f t="shared" si="10"/>
        <v>0</v>
      </c>
      <c r="W28" s="22">
        <f t="shared" si="11"/>
        <v>1860000</v>
      </c>
      <c r="X28" s="21">
        <f t="shared" si="15"/>
        <v>6060000</v>
      </c>
      <c r="Y28" s="113"/>
      <c r="Z28" s="13"/>
      <c r="AA28" s="13"/>
      <c r="AB28" s="13"/>
      <c r="AC28" s="13"/>
    </row>
    <row r="29" spans="1:29" x14ac:dyDescent="0.25">
      <c r="A29" s="113"/>
      <c r="B29" s="66">
        <v>43975</v>
      </c>
      <c r="C29" s="117">
        <v>11</v>
      </c>
      <c r="D29" s="21">
        <f t="shared" si="2"/>
        <v>2200000</v>
      </c>
      <c r="E29" s="117">
        <v>19</v>
      </c>
      <c r="F29" s="47">
        <f t="shared" si="3"/>
        <v>5700000</v>
      </c>
      <c r="G29" s="47"/>
      <c r="H29" s="47"/>
      <c r="I29" s="120">
        <v>0</v>
      </c>
      <c r="J29" s="48">
        <f t="shared" si="5"/>
        <v>0</v>
      </c>
      <c r="K29" s="16">
        <v>8</v>
      </c>
      <c r="L29" s="20">
        <f t="shared" si="6"/>
        <v>2400000</v>
      </c>
      <c r="M29" s="16">
        <v>4</v>
      </c>
      <c r="N29" s="23">
        <f t="shared" si="7"/>
        <v>2400000</v>
      </c>
      <c r="O29" s="16">
        <v>2</v>
      </c>
      <c r="P29" s="16">
        <f t="shared" si="8"/>
        <v>60000</v>
      </c>
      <c r="Q29" s="15">
        <v>0</v>
      </c>
      <c r="R29" s="58">
        <f t="shared" si="0"/>
        <v>0</v>
      </c>
      <c r="S29" s="114">
        <v>0</v>
      </c>
      <c r="T29" s="127">
        <f t="shared" si="9"/>
        <v>0</v>
      </c>
      <c r="U29" s="121">
        <v>0</v>
      </c>
      <c r="V29" s="22">
        <f t="shared" si="10"/>
        <v>0</v>
      </c>
      <c r="W29" s="22">
        <f t="shared" si="11"/>
        <v>4860000</v>
      </c>
      <c r="X29" s="21">
        <f t="shared" si="15"/>
        <v>12760000</v>
      </c>
      <c r="Y29" s="113"/>
      <c r="Z29" s="13"/>
      <c r="AA29" s="13"/>
      <c r="AB29" s="13"/>
      <c r="AC29" s="13"/>
    </row>
    <row r="30" spans="1:29" x14ac:dyDescent="0.25">
      <c r="A30" s="113"/>
      <c r="B30" s="66">
        <v>43976</v>
      </c>
      <c r="C30" s="117">
        <v>5</v>
      </c>
      <c r="D30" s="21">
        <f t="shared" si="2"/>
        <v>1000000</v>
      </c>
      <c r="E30" s="117">
        <v>7</v>
      </c>
      <c r="F30" s="47">
        <f t="shared" si="3"/>
        <v>2100000</v>
      </c>
      <c r="G30" s="47"/>
      <c r="H30" s="47"/>
      <c r="I30" s="120">
        <v>1</v>
      </c>
      <c r="J30" s="48">
        <f t="shared" si="5"/>
        <v>30000</v>
      </c>
      <c r="K30" s="16">
        <v>1</v>
      </c>
      <c r="L30" s="20">
        <f t="shared" si="6"/>
        <v>300000</v>
      </c>
      <c r="M30" s="16">
        <v>1</v>
      </c>
      <c r="N30" s="23">
        <f t="shared" si="7"/>
        <v>600000</v>
      </c>
      <c r="O30" s="16">
        <v>4</v>
      </c>
      <c r="P30" s="16">
        <f t="shared" si="8"/>
        <v>120000</v>
      </c>
      <c r="Q30" s="15">
        <v>0</v>
      </c>
      <c r="R30" s="58">
        <f t="shared" si="0"/>
        <v>0</v>
      </c>
      <c r="S30" s="114">
        <v>0</v>
      </c>
      <c r="T30" s="127">
        <f t="shared" si="9"/>
        <v>0</v>
      </c>
      <c r="U30" s="121">
        <v>0</v>
      </c>
      <c r="V30" s="22">
        <f t="shared" si="10"/>
        <v>0</v>
      </c>
      <c r="W30" s="22">
        <f t="shared" si="11"/>
        <v>1050000</v>
      </c>
      <c r="X30" s="21">
        <f t="shared" si="15"/>
        <v>4150000</v>
      </c>
      <c r="Y30" s="113"/>
      <c r="Z30" s="13"/>
      <c r="AA30" s="13"/>
      <c r="AB30" s="13"/>
      <c r="AC30" s="13"/>
    </row>
    <row r="31" spans="1:29" x14ac:dyDescent="0.25">
      <c r="A31" s="113"/>
      <c r="B31" s="66">
        <v>43977</v>
      </c>
      <c r="C31" s="117">
        <v>4</v>
      </c>
      <c r="D31" s="21">
        <f t="shared" si="2"/>
        <v>800000</v>
      </c>
      <c r="E31" s="117">
        <v>3</v>
      </c>
      <c r="F31" s="47">
        <f t="shared" si="3"/>
        <v>900000</v>
      </c>
      <c r="G31" s="47"/>
      <c r="H31" s="47"/>
      <c r="I31" s="120">
        <v>0</v>
      </c>
      <c r="J31" s="48">
        <f t="shared" si="5"/>
        <v>0</v>
      </c>
      <c r="K31" s="16">
        <v>0</v>
      </c>
      <c r="L31" s="20">
        <f t="shared" si="6"/>
        <v>0</v>
      </c>
      <c r="M31" s="16">
        <v>0</v>
      </c>
      <c r="N31" s="23">
        <f t="shared" si="7"/>
        <v>0</v>
      </c>
      <c r="O31" s="16">
        <v>0</v>
      </c>
      <c r="P31" s="16">
        <f t="shared" si="8"/>
        <v>0</v>
      </c>
      <c r="Q31" s="15">
        <v>0</v>
      </c>
      <c r="R31" s="58">
        <f t="shared" si="0"/>
        <v>0</v>
      </c>
      <c r="S31" s="114">
        <v>0</v>
      </c>
      <c r="T31" s="127">
        <f t="shared" si="9"/>
        <v>0</v>
      </c>
      <c r="U31" s="121">
        <v>0</v>
      </c>
      <c r="V31" s="22">
        <f t="shared" si="10"/>
        <v>0</v>
      </c>
      <c r="W31" s="22">
        <f t="shared" si="11"/>
        <v>0</v>
      </c>
      <c r="X31" s="21">
        <f t="shared" si="15"/>
        <v>1700000</v>
      </c>
      <c r="Y31" s="113"/>
      <c r="Z31" s="13"/>
      <c r="AA31" s="13"/>
      <c r="AB31" s="13"/>
      <c r="AC31" s="13"/>
    </row>
    <row r="32" spans="1:29" x14ac:dyDescent="0.25">
      <c r="A32" s="113"/>
      <c r="B32" s="66">
        <v>43978</v>
      </c>
      <c r="C32" s="117">
        <v>5</v>
      </c>
      <c r="D32" s="21">
        <f t="shared" si="2"/>
        <v>1000000</v>
      </c>
      <c r="E32" s="117">
        <v>1</v>
      </c>
      <c r="F32" s="47">
        <f t="shared" si="3"/>
        <v>300000</v>
      </c>
      <c r="G32" s="47"/>
      <c r="H32" s="47"/>
      <c r="I32" s="120">
        <v>0</v>
      </c>
      <c r="J32" s="48">
        <f t="shared" si="5"/>
        <v>0</v>
      </c>
      <c r="K32" s="16">
        <v>0</v>
      </c>
      <c r="L32" s="20">
        <f t="shared" si="6"/>
        <v>0</v>
      </c>
      <c r="M32" s="16">
        <v>0</v>
      </c>
      <c r="N32" s="23">
        <f t="shared" si="7"/>
        <v>0</v>
      </c>
      <c r="O32" s="16">
        <v>0</v>
      </c>
      <c r="P32" s="16">
        <f t="shared" si="8"/>
        <v>0</v>
      </c>
      <c r="Q32" s="15">
        <v>0</v>
      </c>
      <c r="R32" s="58">
        <f t="shared" si="0"/>
        <v>0</v>
      </c>
      <c r="S32" s="114">
        <v>0</v>
      </c>
      <c r="T32" s="127">
        <f t="shared" si="9"/>
        <v>0</v>
      </c>
      <c r="U32" s="121">
        <v>0</v>
      </c>
      <c r="V32" s="22">
        <f t="shared" si="10"/>
        <v>0</v>
      </c>
      <c r="W32" s="22">
        <f t="shared" si="11"/>
        <v>0</v>
      </c>
      <c r="X32" s="21">
        <f t="shared" si="15"/>
        <v>1300000</v>
      </c>
      <c r="Y32" s="113"/>
      <c r="Z32" s="13"/>
      <c r="AA32" s="13"/>
      <c r="AB32" s="13"/>
      <c r="AC32" s="13"/>
    </row>
    <row r="33" spans="1:29" x14ac:dyDescent="0.25">
      <c r="A33" s="113"/>
      <c r="B33" s="66">
        <v>43979</v>
      </c>
      <c r="C33" s="117">
        <v>5</v>
      </c>
      <c r="D33" s="21">
        <f t="shared" si="2"/>
        <v>1000000</v>
      </c>
      <c r="E33" s="117">
        <v>11</v>
      </c>
      <c r="F33" s="47">
        <f t="shared" si="3"/>
        <v>3300000</v>
      </c>
      <c r="G33" s="47"/>
      <c r="H33" s="47"/>
      <c r="I33" s="120">
        <v>1</v>
      </c>
      <c r="J33" s="48">
        <f t="shared" si="5"/>
        <v>30000</v>
      </c>
      <c r="K33" s="16">
        <v>5</v>
      </c>
      <c r="L33" s="20">
        <f t="shared" si="6"/>
        <v>1500000</v>
      </c>
      <c r="M33" s="16">
        <v>3</v>
      </c>
      <c r="N33" s="23">
        <f t="shared" si="7"/>
        <v>1800000</v>
      </c>
      <c r="O33" s="16">
        <v>0</v>
      </c>
      <c r="P33" s="16">
        <f t="shared" si="8"/>
        <v>0</v>
      </c>
      <c r="Q33" s="15">
        <v>0</v>
      </c>
      <c r="R33" s="58">
        <f t="shared" si="0"/>
        <v>0</v>
      </c>
      <c r="S33" s="114">
        <v>0</v>
      </c>
      <c r="T33" s="127">
        <f t="shared" si="9"/>
        <v>0</v>
      </c>
      <c r="U33" s="121">
        <v>0</v>
      </c>
      <c r="V33" s="22">
        <f t="shared" si="10"/>
        <v>0</v>
      </c>
      <c r="W33" s="22">
        <f t="shared" si="11"/>
        <v>3330000</v>
      </c>
      <c r="X33" s="21">
        <f t="shared" si="15"/>
        <v>7630000</v>
      </c>
      <c r="Y33" s="113"/>
      <c r="Z33" s="13"/>
      <c r="AA33" s="13"/>
      <c r="AB33" s="13"/>
      <c r="AC33" s="13"/>
    </row>
    <row r="34" spans="1:29" x14ac:dyDescent="0.25">
      <c r="A34" s="117"/>
      <c r="B34" s="66">
        <v>43980</v>
      </c>
      <c r="C34" s="117">
        <v>6</v>
      </c>
      <c r="D34" s="21">
        <v>1200000</v>
      </c>
      <c r="E34" s="117">
        <v>5</v>
      </c>
      <c r="F34" s="47">
        <f t="shared" si="3"/>
        <v>1500000</v>
      </c>
      <c r="G34" s="47"/>
      <c r="H34" s="47"/>
      <c r="I34" s="120">
        <v>2</v>
      </c>
      <c r="J34" s="48">
        <f t="shared" si="5"/>
        <v>60000</v>
      </c>
      <c r="K34" s="16">
        <v>1</v>
      </c>
      <c r="L34" s="20">
        <f t="shared" si="6"/>
        <v>300000</v>
      </c>
      <c r="M34" s="16">
        <v>1</v>
      </c>
      <c r="N34" s="23">
        <f t="shared" si="7"/>
        <v>600000</v>
      </c>
      <c r="O34" s="16">
        <v>0</v>
      </c>
      <c r="P34" s="16">
        <f t="shared" si="8"/>
        <v>0</v>
      </c>
      <c r="Q34" s="15">
        <v>0</v>
      </c>
      <c r="R34" s="58">
        <f t="shared" si="0"/>
        <v>0</v>
      </c>
      <c r="S34" s="121">
        <v>0</v>
      </c>
      <c r="T34" s="127">
        <f t="shared" si="9"/>
        <v>0</v>
      </c>
      <c r="U34" s="121">
        <v>0</v>
      </c>
      <c r="V34" s="22">
        <f t="shared" si="10"/>
        <v>0</v>
      </c>
      <c r="W34" s="22">
        <f t="shared" si="11"/>
        <v>960000</v>
      </c>
      <c r="X34" s="21">
        <f t="shared" si="15"/>
        <v>3660000</v>
      </c>
      <c r="Y34" s="117"/>
      <c r="Z34" s="13"/>
      <c r="AA34" s="13"/>
      <c r="AB34" s="13"/>
      <c r="AC34" s="13"/>
    </row>
    <row r="35" spans="1:29" x14ac:dyDescent="0.25">
      <c r="A35" s="117"/>
      <c r="B35" s="66">
        <v>43981</v>
      </c>
      <c r="C35" s="117">
        <v>5</v>
      </c>
      <c r="D35" s="21">
        <f t="shared" si="2"/>
        <v>1000000</v>
      </c>
      <c r="E35" s="117">
        <v>12</v>
      </c>
      <c r="F35" s="47">
        <f t="shared" si="3"/>
        <v>3600000</v>
      </c>
      <c r="G35" s="47"/>
      <c r="H35" s="47"/>
      <c r="I35" s="120">
        <v>0</v>
      </c>
      <c r="J35" s="48">
        <f t="shared" si="5"/>
        <v>0</v>
      </c>
      <c r="K35" s="16">
        <v>7</v>
      </c>
      <c r="L35" s="20">
        <f t="shared" si="6"/>
        <v>2100000</v>
      </c>
      <c r="M35" s="16">
        <v>3</v>
      </c>
      <c r="N35" s="23">
        <f t="shared" si="7"/>
        <v>1800000</v>
      </c>
      <c r="O35" s="16">
        <v>0</v>
      </c>
      <c r="P35" s="16">
        <f t="shared" si="8"/>
        <v>0</v>
      </c>
      <c r="Q35" s="15">
        <v>0</v>
      </c>
      <c r="R35" s="58">
        <f t="shared" si="0"/>
        <v>0</v>
      </c>
      <c r="S35" s="121">
        <v>0</v>
      </c>
      <c r="T35" s="127">
        <f t="shared" si="9"/>
        <v>0</v>
      </c>
      <c r="U35" s="121">
        <v>0</v>
      </c>
      <c r="V35" s="22">
        <f t="shared" si="10"/>
        <v>0</v>
      </c>
      <c r="W35" s="22">
        <f t="shared" si="11"/>
        <v>3900000</v>
      </c>
      <c r="X35" s="21">
        <f t="shared" si="15"/>
        <v>8500000</v>
      </c>
      <c r="Y35" s="117"/>
      <c r="Z35" s="13"/>
      <c r="AA35" s="13"/>
      <c r="AB35" s="13"/>
      <c r="AC35" s="13"/>
    </row>
    <row r="36" spans="1:29" x14ac:dyDescent="0.25">
      <c r="A36" s="113"/>
      <c r="B36" s="66">
        <v>43982</v>
      </c>
      <c r="C36" s="117">
        <v>12</v>
      </c>
      <c r="D36" s="21">
        <f t="shared" si="2"/>
        <v>2400000</v>
      </c>
      <c r="E36" s="117">
        <v>23</v>
      </c>
      <c r="F36" s="47">
        <f t="shared" si="3"/>
        <v>6900000</v>
      </c>
      <c r="G36" s="47"/>
      <c r="H36" s="47"/>
      <c r="I36" s="120">
        <v>0</v>
      </c>
      <c r="J36" s="48">
        <f t="shared" si="5"/>
        <v>0</v>
      </c>
      <c r="K36" s="16">
        <v>11</v>
      </c>
      <c r="L36" s="20">
        <f t="shared" si="6"/>
        <v>3300000</v>
      </c>
      <c r="M36" s="16">
        <v>1</v>
      </c>
      <c r="N36" s="23">
        <f t="shared" si="7"/>
        <v>600000</v>
      </c>
      <c r="O36" s="16">
        <v>2</v>
      </c>
      <c r="P36" s="16">
        <f t="shared" si="8"/>
        <v>60000</v>
      </c>
      <c r="Q36" s="15">
        <v>0</v>
      </c>
      <c r="R36" s="58">
        <f t="shared" si="0"/>
        <v>0</v>
      </c>
      <c r="S36" s="121">
        <v>0</v>
      </c>
      <c r="T36" s="127">
        <f t="shared" si="9"/>
        <v>0</v>
      </c>
      <c r="U36" s="121">
        <v>0</v>
      </c>
      <c r="V36" s="22">
        <f t="shared" si="10"/>
        <v>0</v>
      </c>
      <c r="W36" s="22">
        <f t="shared" si="11"/>
        <v>3960000</v>
      </c>
      <c r="X36" s="21">
        <f t="shared" si="15"/>
        <v>13260000</v>
      </c>
      <c r="Y36" s="113"/>
      <c r="Z36" s="13"/>
      <c r="AA36" s="13"/>
      <c r="AB36" s="13"/>
      <c r="AC36" s="13"/>
    </row>
    <row r="37" spans="1:29" x14ac:dyDescent="0.25">
      <c r="A37" s="4"/>
      <c r="B37" s="66" t="s">
        <v>8</v>
      </c>
      <c r="C37" s="7">
        <f>SUM(C6:C36)</f>
        <v>130</v>
      </c>
      <c r="D37" s="46">
        <f>SUM(D6:D36)</f>
        <v>26000000</v>
      </c>
      <c r="E37" s="8">
        <f>SUM(E6:E36)</f>
        <v>220</v>
      </c>
      <c r="F37" s="46">
        <f>SUM(F6:H36)</f>
        <v>66000000</v>
      </c>
      <c r="G37" s="46">
        <f>SUM(G6:G14)</f>
        <v>0</v>
      </c>
      <c r="H37" s="46">
        <f>SUM(H6:H14)</f>
        <v>0</v>
      </c>
      <c r="I37" s="12">
        <f t="shared" ref="I37:N37" si="16">SUM(I6:I36)</f>
        <v>8</v>
      </c>
      <c r="J37" s="46">
        <f t="shared" si="16"/>
        <v>240000</v>
      </c>
      <c r="K37" s="7">
        <f t="shared" si="16"/>
        <v>104</v>
      </c>
      <c r="L37" s="17">
        <f t="shared" si="16"/>
        <v>31200000</v>
      </c>
      <c r="M37" s="7">
        <f t="shared" si="16"/>
        <v>37</v>
      </c>
      <c r="N37" s="24">
        <f t="shared" si="16"/>
        <v>22200000</v>
      </c>
      <c r="O37" s="7">
        <f>SUM(O2:O36)</f>
        <v>18</v>
      </c>
      <c r="P37" s="7">
        <f>SUM(P6:P36)</f>
        <v>540000</v>
      </c>
      <c r="Q37" s="7">
        <f>SUM(Q6:Q16)</f>
        <v>0</v>
      </c>
      <c r="R37" s="7">
        <f>SUM(R6:R18)</f>
        <v>0</v>
      </c>
      <c r="S37" s="7">
        <f>SUM(S6:S36)</f>
        <v>3</v>
      </c>
      <c r="T37" s="127">
        <f t="shared" si="9"/>
        <v>2100000</v>
      </c>
      <c r="U37" s="7">
        <f>SUM(U6:U15)</f>
        <v>0</v>
      </c>
      <c r="V37" s="46">
        <f>SUM(V6:V15)</f>
        <v>0</v>
      </c>
      <c r="W37" s="69">
        <f>SUM(J37,L37,N37,P37,R37,T37,V37)</f>
        <v>56280000</v>
      </c>
      <c r="X37" s="46">
        <f>SUM(W37,D37,F37)</f>
        <v>148280000</v>
      </c>
      <c r="Y37" s="80"/>
    </row>
    <row r="38" spans="1:29" x14ac:dyDescent="0.25">
      <c r="A38" s="62"/>
      <c r="B38" s="68" t="s">
        <v>24</v>
      </c>
      <c r="C38" s="147">
        <v>88</v>
      </c>
      <c r="D38" s="147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</row>
    <row r="39" spans="1:29" s="13" customFormat="1" x14ac:dyDescent="0.25">
      <c r="B39" s="67" t="s">
        <v>52</v>
      </c>
      <c r="C39" s="149">
        <v>350</v>
      </c>
      <c r="D39" s="149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AB39" s="13" t="s">
        <v>9</v>
      </c>
    </row>
    <row r="40" spans="1:29" x14ac:dyDescent="0.25">
      <c r="F40" s="2"/>
      <c r="G40" s="2"/>
      <c r="H40" s="61"/>
    </row>
  </sheetData>
  <autoFilter ref="Y4:Y39" xr:uid="{00000000-0009-0000-0000-000000000000}"/>
  <mergeCells count="20">
    <mergeCell ref="E39:Y39"/>
    <mergeCell ref="C39:D39"/>
    <mergeCell ref="B2:Y2"/>
    <mergeCell ref="X4:X5"/>
    <mergeCell ref="Y4:Y5"/>
    <mergeCell ref="I4:J4"/>
    <mergeCell ref="K4:L4"/>
    <mergeCell ref="M4:N4"/>
    <mergeCell ref="O4:P4"/>
    <mergeCell ref="Q4:R4"/>
    <mergeCell ref="S4:T4"/>
    <mergeCell ref="W4:W5"/>
    <mergeCell ref="E38:Y38"/>
    <mergeCell ref="G4:H4"/>
    <mergeCell ref="U4:V4"/>
    <mergeCell ref="A4:A5"/>
    <mergeCell ref="B4:B5"/>
    <mergeCell ref="C4:D4"/>
    <mergeCell ref="E4:F4"/>
    <mergeCell ref="C38:D38"/>
  </mergeCells>
  <printOptions horizontalCentered="1"/>
  <pageMargins left="0.25" right="0" top="0.75" bottom="0.75" header="0.3" footer="0.3"/>
  <pageSetup paperSize="9" scale="67" orientation="landscape" verticalDpi="300" r:id="rId1"/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5"/>
  <sheetViews>
    <sheetView workbookViewId="0">
      <selection activeCell="C35" sqref="C35"/>
    </sheetView>
  </sheetViews>
  <sheetFormatPr defaultRowHeight="15" x14ac:dyDescent="0.25"/>
  <cols>
    <col min="2" max="2" width="11.5703125" style="25" customWidth="1"/>
    <col min="3" max="5" width="15.7109375" style="9" customWidth="1"/>
    <col min="6" max="6" width="23.85546875" customWidth="1"/>
  </cols>
  <sheetData>
    <row r="1" spans="1:6" ht="31.5" x14ac:dyDescent="0.5">
      <c r="A1" s="158" t="s">
        <v>64</v>
      </c>
      <c r="B1" s="158"/>
      <c r="C1" s="158"/>
      <c r="D1" s="158"/>
      <c r="E1" s="158"/>
      <c r="F1" s="158"/>
    </row>
    <row r="3" spans="1:6" x14ac:dyDescent="0.25">
      <c r="A3" s="27" t="s">
        <v>0</v>
      </c>
      <c r="B3" s="26" t="s">
        <v>1</v>
      </c>
      <c r="C3" s="29" t="s">
        <v>19</v>
      </c>
      <c r="D3" s="29" t="s">
        <v>20</v>
      </c>
      <c r="E3" s="29" t="s">
        <v>18</v>
      </c>
      <c r="F3" s="27" t="s">
        <v>4</v>
      </c>
    </row>
    <row r="4" spans="1:6" x14ac:dyDescent="0.25">
      <c r="A4" s="27">
        <v>1</v>
      </c>
      <c r="B4" s="26">
        <v>43952</v>
      </c>
      <c r="C4" s="49">
        <v>0</v>
      </c>
      <c r="D4" s="49">
        <v>0</v>
      </c>
      <c r="E4" s="49">
        <v>0</v>
      </c>
      <c r="F4" s="27"/>
    </row>
    <row r="5" spans="1:6" x14ac:dyDescent="0.25">
      <c r="A5" s="41">
        <v>2</v>
      </c>
      <c r="B5" s="26">
        <v>43953</v>
      </c>
      <c r="C5" s="49">
        <v>3456510</v>
      </c>
      <c r="D5" s="49">
        <v>4933000</v>
      </c>
      <c r="E5" s="49">
        <f t="shared" ref="E5:E34" si="0">SUM(D5,-C5)</f>
        <v>1476490</v>
      </c>
      <c r="F5" s="27"/>
    </row>
    <row r="6" spans="1:6" x14ac:dyDescent="0.25">
      <c r="A6" s="41">
        <v>3</v>
      </c>
      <c r="B6" s="26">
        <v>43954</v>
      </c>
      <c r="C6" s="49">
        <v>3200965</v>
      </c>
      <c r="D6" s="49">
        <v>4668000</v>
      </c>
      <c r="E6" s="49">
        <f t="shared" si="0"/>
        <v>1467035</v>
      </c>
      <c r="F6" s="27"/>
    </row>
    <row r="7" spans="1:6" x14ac:dyDescent="0.25">
      <c r="A7" s="41">
        <v>4</v>
      </c>
      <c r="B7" s="26">
        <v>43955</v>
      </c>
      <c r="C7" s="49">
        <v>1787880</v>
      </c>
      <c r="D7" s="49">
        <v>2750000</v>
      </c>
      <c r="E7" s="49">
        <f t="shared" si="0"/>
        <v>962120</v>
      </c>
      <c r="F7" s="27"/>
    </row>
    <row r="8" spans="1:6" x14ac:dyDescent="0.25">
      <c r="A8" s="41">
        <v>5</v>
      </c>
      <c r="B8" s="26">
        <v>43956</v>
      </c>
      <c r="C8" s="49">
        <v>943250</v>
      </c>
      <c r="D8" s="49">
        <v>1660000</v>
      </c>
      <c r="E8" s="49">
        <f t="shared" si="0"/>
        <v>716750</v>
      </c>
      <c r="F8" s="72"/>
    </row>
    <row r="9" spans="1:6" x14ac:dyDescent="0.25">
      <c r="A9" s="41">
        <v>6</v>
      </c>
      <c r="B9" s="26">
        <v>43957</v>
      </c>
      <c r="C9" s="49">
        <v>550440</v>
      </c>
      <c r="D9" s="49">
        <v>893000</v>
      </c>
      <c r="E9" s="49">
        <f t="shared" si="0"/>
        <v>342560</v>
      </c>
      <c r="F9" s="72"/>
    </row>
    <row r="10" spans="1:6" x14ac:dyDescent="0.25">
      <c r="A10" s="41">
        <v>7</v>
      </c>
      <c r="B10" s="26">
        <v>43958</v>
      </c>
      <c r="C10" s="49">
        <v>2400980</v>
      </c>
      <c r="D10" s="49">
        <v>3610000</v>
      </c>
      <c r="E10" s="49">
        <f t="shared" si="0"/>
        <v>1209020</v>
      </c>
      <c r="F10" s="72"/>
    </row>
    <row r="11" spans="1:6" x14ac:dyDescent="0.25">
      <c r="A11" s="41">
        <v>8</v>
      </c>
      <c r="B11" s="26">
        <v>43959</v>
      </c>
      <c r="C11" s="49">
        <v>790200</v>
      </c>
      <c r="D11" s="49">
        <v>1195000</v>
      </c>
      <c r="E11" s="49">
        <f>SUM(D11,-C11)</f>
        <v>404800</v>
      </c>
      <c r="F11" s="72"/>
    </row>
    <row r="12" spans="1:6" x14ac:dyDescent="0.25">
      <c r="A12" s="41">
        <v>9</v>
      </c>
      <c r="B12" s="26">
        <v>43960</v>
      </c>
      <c r="C12" s="9">
        <v>2814980</v>
      </c>
      <c r="D12" s="9">
        <v>4500000</v>
      </c>
      <c r="E12" s="49">
        <f>SUM(D12,-C12)</f>
        <v>1685020</v>
      </c>
      <c r="F12" s="72"/>
    </row>
    <row r="13" spans="1:6" x14ac:dyDescent="0.25">
      <c r="A13" s="41">
        <v>10</v>
      </c>
      <c r="B13" s="26">
        <v>43961</v>
      </c>
      <c r="C13" s="49">
        <v>3421340</v>
      </c>
      <c r="D13" s="49">
        <v>5470000</v>
      </c>
      <c r="E13" s="49">
        <f>SUM(D13,-C13)</f>
        <v>2048660</v>
      </c>
      <c r="F13" s="72"/>
    </row>
    <row r="14" spans="1:6" x14ac:dyDescent="0.25">
      <c r="A14" s="41">
        <v>11</v>
      </c>
      <c r="B14" s="26">
        <v>43962</v>
      </c>
      <c r="C14" s="49">
        <v>987140</v>
      </c>
      <c r="D14" s="49">
        <v>1335000</v>
      </c>
      <c r="E14" s="49">
        <f>SUM(D14,-C14)</f>
        <v>347860</v>
      </c>
      <c r="F14" s="72"/>
    </row>
    <row r="15" spans="1:6" x14ac:dyDescent="0.25">
      <c r="A15" s="41">
        <v>12</v>
      </c>
      <c r="B15" s="26">
        <v>43963</v>
      </c>
      <c r="C15" s="49">
        <v>153560</v>
      </c>
      <c r="D15" s="49">
        <v>215000</v>
      </c>
      <c r="E15" s="49">
        <f t="shared" si="0"/>
        <v>61440</v>
      </c>
      <c r="F15" s="72"/>
    </row>
    <row r="16" spans="1:6" x14ac:dyDescent="0.25">
      <c r="A16" s="41">
        <v>13</v>
      </c>
      <c r="B16" s="26">
        <v>43964</v>
      </c>
      <c r="C16" s="49">
        <v>627510</v>
      </c>
      <c r="D16" s="49">
        <v>820000</v>
      </c>
      <c r="E16" s="49">
        <f t="shared" si="0"/>
        <v>192490</v>
      </c>
      <c r="F16" s="72"/>
    </row>
    <row r="17" spans="1:6" x14ac:dyDescent="0.25">
      <c r="A17" s="41">
        <v>14</v>
      </c>
      <c r="B17" s="26">
        <v>43965</v>
      </c>
      <c r="C17" s="49">
        <v>1514384</v>
      </c>
      <c r="D17" s="49">
        <v>2077000</v>
      </c>
      <c r="E17" s="49">
        <f t="shared" si="0"/>
        <v>562616</v>
      </c>
      <c r="F17" s="72"/>
    </row>
    <row r="18" spans="1:6" x14ac:dyDescent="0.25">
      <c r="A18" s="41">
        <v>15</v>
      </c>
      <c r="B18" s="26">
        <v>43966</v>
      </c>
      <c r="C18" s="49">
        <v>417200</v>
      </c>
      <c r="D18" s="49">
        <v>570000</v>
      </c>
      <c r="E18" s="49">
        <f t="shared" si="0"/>
        <v>152800</v>
      </c>
      <c r="F18" s="72"/>
    </row>
    <row r="19" spans="1:6" x14ac:dyDescent="0.25">
      <c r="A19" s="41">
        <v>16</v>
      </c>
      <c r="B19" s="26">
        <v>43967</v>
      </c>
      <c r="C19" s="49">
        <v>1822000</v>
      </c>
      <c r="D19" s="49">
        <v>2495000</v>
      </c>
      <c r="E19" s="49">
        <f t="shared" si="0"/>
        <v>673000</v>
      </c>
      <c r="F19" s="72"/>
    </row>
    <row r="20" spans="1:6" x14ac:dyDescent="0.25">
      <c r="A20" s="41">
        <v>17</v>
      </c>
      <c r="B20" s="26">
        <v>43968</v>
      </c>
      <c r="C20" s="49">
        <v>1831040</v>
      </c>
      <c r="D20" s="49">
        <v>2900000</v>
      </c>
      <c r="E20" s="49">
        <f t="shared" si="0"/>
        <v>1068960</v>
      </c>
      <c r="F20" s="72"/>
    </row>
    <row r="21" spans="1:6" x14ac:dyDescent="0.25">
      <c r="A21" s="41">
        <v>18</v>
      </c>
      <c r="B21" s="26">
        <v>43969</v>
      </c>
      <c r="C21" s="49">
        <v>1355350</v>
      </c>
      <c r="D21" s="49">
        <v>1886000</v>
      </c>
      <c r="E21" s="49">
        <f t="shared" si="0"/>
        <v>530650</v>
      </c>
      <c r="F21" s="72"/>
    </row>
    <row r="22" spans="1:6" x14ac:dyDescent="0.25">
      <c r="A22" s="41">
        <v>19</v>
      </c>
      <c r="B22" s="26">
        <v>43970</v>
      </c>
      <c r="C22" s="49">
        <v>1117154</v>
      </c>
      <c r="D22" s="49">
        <v>1626000</v>
      </c>
      <c r="E22" s="49">
        <f t="shared" si="0"/>
        <v>508846</v>
      </c>
      <c r="F22" s="72"/>
    </row>
    <row r="23" spans="1:6" x14ac:dyDescent="0.25">
      <c r="A23" s="41">
        <v>20</v>
      </c>
      <c r="B23" s="26">
        <v>43971</v>
      </c>
      <c r="C23" s="49">
        <v>1269135</v>
      </c>
      <c r="D23" s="49">
        <v>1700000</v>
      </c>
      <c r="E23" s="49">
        <f t="shared" si="0"/>
        <v>430865</v>
      </c>
      <c r="F23" s="72"/>
    </row>
    <row r="24" spans="1:6" x14ac:dyDescent="0.25">
      <c r="A24" s="41">
        <v>21</v>
      </c>
      <c r="B24" s="26">
        <v>43972</v>
      </c>
      <c r="C24" s="49">
        <v>1113855</v>
      </c>
      <c r="D24" s="49">
        <v>1555000</v>
      </c>
      <c r="E24" s="49">
        <f t="shared" si="0"/>
        <v>441145</v>
      </c>
      <c r="F24" s="72"/>
    </row>
    <row r="25" spans="1:6" x14ac:dyDescent="0.25">
      <c r="A25" s="41">
        <v>22</v>
      </c>
      <c r="B25" s="26">
        <v>43973</v>
      </c>
      <c r="C25" s="49">
        <v>1037725</v>
      </c>
      <c r="D25" s="49">
        <v>1710000</v>
      </c>
      <c r="E25" s="49">
        <f t="shared" si="0"/>
        <v>672275</v>
      </c>
      <c r="F25" s="72"/>
    </row>
    <row r="26" spans="1:6" x14ac:dyDescent="0.25">
      <c r="A26" s="41">
        <v>23</v>
      </c>
      <c r="B26" s="26">
        <v>43974</v>
      </c>
      <c r="C26" s="49">
        <v>2677225</v>
      </c>
      <c r="D26" s="49">
        <v>4000000</v>
      </c>
      <c r="E26" s="49">
        <f t="shared" si="0"/>
        <v>1322775</v>
      </c>
      <c r="F26" s="57"/>
    </row>
    <row r="27" spans="1:6" x14ac:dyDescent="0.25">
      <c r="A27" s="41">
        <v>24</v>
      </c>
      <c r="B27" s="26">
        <v>43975</v>
      </c>
      <c r="C27" s="49">
        <v>3868338</v>
      </c>
      <c r="D27" s="49">
        <v>5562000</v>
      </c>
      <c r="E27" s="49">
        <f t="shared" si="0"/>
        <v>1693662</v>
      </c>
      <c r="F27" s="57"/>
    </row>
    <row r="28" spans="1:6" x14ac:dyDescent="0.25">
      <c r="A28" s="41">
        <v>25</v>
      </c>
      <c r="B28" s="26">
        <v>43976</v>
      </c>
      <c r="C28" s="49">
        <v>1184541</v>
      </c>
      <c r="D28" s="49">
        <v>1532000</v>
      </c>
      <c r="E28" s="49">
        <f t="shared" si="0"/>
        <v>347459</v>
      </c>
      <c r="F28" s="57"/>
    </row>
    <row r="29" spans="1:6" x14ac:dyDescent="0.25">
      <c r="A29" s="41">
        <v>26</v>
      </c>
      <c r="B29" s="26">
        <v>43977</v>
      </c>
      <c r="C29" s="49">
        <v>1386171</v>
      </c>
      <c r="D29" s="49">
        <v>1700000</v>
      </c>
      <c r="E29" s="49">
        <f t="shared" si="0"/>
        <v>313829</v>
      </c>
      <c r="F29" s="27"/>
    </row>
    <row r="30" spans="1:6" x14ac:dyDescent="0.25">
      <c r="A30" s="41">
        <v>27</v>
      </c>
      <c r="B30" s="26">
        <v>43978</v>
      </c>
      <c r="C30" s="49">
        <v>1545027</v>
      </c>
      <c r="D30" s="49">
        <v>2028000</v>
      </c>
      <c r="E30" s="49">
        <f t="shared" si="0"/>
        <v>482973</v>
      </c>
      <c r="F30" s="27"/>
    </row>
    <row r="31" spans="1:6" x14ac:dyDescent="0.25">
      <c r="A31" s="41">
        <v>28</v>
      </c>
      <c r="B31" s="26">
        <v>43979</v>
      </c>
      <c r="C31" s="49">
        <v>2801529</v>
      </c>
      <c r="D31" s="49">
        <v>3810000</v>
      </c>
      <c r="E31" s="49">
        <f t="shared" si="0"/>
        <v>1008471</v>
      </c>
      <c r="F31" s="27"/>
    </row>
    <row r="32" spans="1:6" s="118" customFormat="1" x14ac:dyDescent="0.25">
      <c r="A32" s="41">
        <v>29</v>
      </c>
      <c r="B32" s="26">
        <v>43980</v>
      </c>
      <c r="C32" s="49">
        <v>1805213</v>
      </c>
      <c r="D32" s="49">
        <v>2578000</v>
      </c>
      <c r="E32" s="49">
        <f t="shared" si="0"/>
        <v>772787</v>
      </c>
      <c r="F32" s="41"/>
    </row>
    <row r="33" spans="1:6" s="118" customFormat="1" x14ac:dyDescent="0.25">
      <c r="A33" s="41">
        <v>30</v>
      </c>
      <c r="B33" s="26">
        <v>43981</v>
      </c>
      <c r="C33" s="49">
        <v>3822690</v>
      </c>
      <c r="D33" s="49">
        <v>5215000</v>
      </c>
      <c r="E33" s="49">
        <f t="shared" si="0"/>
        <v>1392310</v>
      </c>
      <c r="F33" s="41"/>
    </row>
    <row r="34" spans="1:6" x14ac:dyDescent="0.25">
      <c r="A34" s="41">
        <v>31</v>
      </c>
      <c r="B34" s="26">
        <v>43982</v>
      </c>
      <c r="C34" s="49">
        <v>6893235</v>
      </c>
      <c r="D34" s="49">
        <v>9636000</v>
      </c>
      <c r="E34" s="49">
        <f t="shared" si="0"/>
        <v>2742765</v>
      </c>
      <c r="F34" s="27"/>
    </row>
    <row r="35" spans="1:6" x14ac:dyDescent="0.25">
      <c r="A35" s="41">
        <v>32</v>
      </c>
      <c r="B35" s="26" t="s">
        <v>8</v>
      </c>
      <c r="C35" s="50">
        <f>SUM(C4:C34)</f>
        <v>58596567</v>
      </c>
      <c r="D35" s="50">
        <f>SUM(D4:D34)</f>
        <v>84629000</v>
      </c>
      <c r="E35" s="50">
        <f>SUM(E4:E34)</f>
        <v>26032433</v>
      </c>
      <c r="F35" s="28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46"/>
  <sheetViews>
    <sheetView tabSelected="1" view="pageBreakPreview" topLeftCell="A14" zoomScaleNormal="100" zoomScaleSheetLayoutView="100" workbookViewId="0">
      <selection activeCell="E42" sqref="E42:E43"/>
    </sheetView>
  </sheetViews>
  <sheetFormatPr defaultRowHeight="15" x14ac:dyDescent="0.25"/>
  <cols>
    <col min="1" max="1" width="5.42578125" style="97" customWidth="1"/>
    <col min="2" max="2" width="9.140625" style="25" customWidth="1"/>
    <col min="3" max="3" width="16.28515625" style="104" customWidth="1"/>
    <col min="4" max="4" width="15.85546875" style="86" customWidth="1"/>
    <col min="5" max="5" width="18.7109375" style="94" customWidth="1"/>
    <col min="6" max="6" width="22" style="88" customWidth="1"/>
    <col min="8" max="8" width="15.5703125" customWidth="1"/>
    <col min="9" max="9" width="14.85546875" customWidth="1"/>
    <col min="13" max="13" width="9.28515625" customWidth="1"/>
  </cols>
  <sheetData>
    <row r="2" spans="1:6" s="108" customFormat="1" ht="31.5" x14ac:dyDescent="0.5">
      <c r="A2" s="161" t="s">
        <v>65</v>
      </c>
      <c r="B2" s="161"/>
      <c r="C2" s="161"/>
      <c r="D2" s="161"/>
      <c r="E2" s="161"/>
      <c r="F2" s="161"/>
    </row>
    <row r="3" spans="1:6" ht="31.5" x14ac:dyDescent="0.5">
      <c r="B3" s="30"/>
    </row>
    <row r="4" spans="1:6" ht="31.5" customHeight="1" x14ac:dyDescent="0.25">
      <c r="A4" s="77" t="s">
        <v>0</v>
      </c>
      <c r="B4" s="106" t="s">
        <v>1</v>
      </c>
      <c r="C4" s="109" t="s">
        <v>87</v>
      </c>
      <c r="D4" s="111" t="s">
        <v>22</v>
      </c>
      <c r="E4" s="111" t="s">
        <v>23</v>
      </c>
      <c r="F4" s="77" t="s">
        <v>4</v>
      </c>
    </row>
    <row r="5" spans="1:6" x14ac:dyDescent="0.25">
      <c r="A5" s="78"/>
      <c r="B5" s="107"/>
      <c r="C5" s="110"/>
      <c r="D5" s="102"/>
      <c r="E5" s="112"/>
      <c r="F5" s="78"/>
    </row>
    <row r="6" spans="1:6" s="83" customFormat="1" x14ac:dyDescent="0.25">
      <c r="A6" s="100">
        <v>1</v>
      </c>
      <c r="B6" s="106">
        <v>43952</v>
      </c>
      <c r="C6" s="91"/>
      <c r="D6" s="102"/>
      <c r="E6" s="103">
        <v>0</v>
      </c>
      <c r="F6" s="89"/>
    </row>
    <row r="7" spans="1:6" s="83" customFormat="1" x14ac:dyDescent="0.25">
      <c r="A7" s="100">
        <v>2</v>
      </c>
      <c r="B7" s="106">
        <v>43953</v>
      </c>
      <c r="C7" s="101" t="s">
        <v>59</v>
      </c>
      <c r="D7" s="102">
        <v>2100000</v>
      </c>
      <c r="E7" s="103"/>
      <c r="F7" s="89"/>
    </row>
    <row r="8" spans="1:6" s="87" customFormat="1" x14ac:dyDescent="0.25">
      <c r="A8" s="100">
        <v>3</v>
      </c>
      <c r="B8" s="106">
        <v>43954</v>
      </c>
      <c r="C8" s="91"/>
      <c r="D8" s="115"/>
      <c r="E8" s="103"/>
      <c r="F8" s="128"/>
    </row>
    <row r="9" spans="1:6" s="126" customFormat="1" x14ac:dyDescent="0.25">
      <c r="A9" s="166">
        <v>6</v>
      </c>
      <c r="B9" s="162">
        <v>43955</v>
      </c>
      <c r="C9" s="91" t="s">
        <v>57</v>
      </c>
      <c r="D9" s="115"/>
      <c r="E9" s="103">
        <v>16950000</v>
      </c>
      <c r="F9" s="128"/>
    </row>
    <row r="10" spans="1:6" s="87" customFormat="1" ht="16.5" customHeight="1" x14ac:dyDescent="0.25">
      <c r="A10" s="168"/>
      <c r="B10" s="163"/>
      <c r="C10" s="91" t="s">
        <v>60</v>
      </c>
      <c r="D10" s="115">
        <v>2880000</v>
      </c>
      <c r="E10" s="103"/>
      <c r="F10" s="89"/>
    </row>
    <row r="11" spans="1:6" s="92" customFormat="1" x14ac:dyDescent="0.25">
      <c r="A11" s="100">
        <v>7</v>
      </c>
      <c r="B11" s="106">
        <v>43956</v>
      </c>
      <c r="C11" s="101"/>
      <c r="D11" s="102"/>
      <c r="E11" s="103"/>
      <c r="F11" s="89"/>
    </row>
    <row r="12" spans="1:6" s="92" customFormat="1" x14ac:dyDescent="0.25">
      <c r="A12" s="100">
        <v>8</v>
      </c>
      <c r="B12" s="106">
        <v>43957</v>
      </c>
      <c r="C12" s="91"/>
      <c r="D12" s="115"/>
      <c r="E12" s="103"/>
      <c r="F12" s="89"/>
    </row>
    <row r="13" spans="1:6" s="83" customFormat="1" x14ac:dyDescent="0.25">
      <c r="A13" s="100">
        <v>9</v>
      </c>
      <c r="B13" s="106">
        <v>43958</v>
      </c>
      <c r="C13" s="91" t="s">
        <v>66</v>
      </c>
      <c r="D13" s="115">
        <v>1036000</v>
      </c>
      <c r="E13" s="103"/>
      <c r="F13" s="89"/>
    </row>
    <row r="14" spans="1:6" s="83" customFormat="1" x14ac:dyDescent="0.25">
      <c r="A14" s="100">
        <v>10</v>
      </c>
      <c r="B14" s="106">
        <v>43959</v>
      </c>
      <c r="C14" s="101" t="s">
        <v>53</v>
      </c>
      <c r="D14" s="102">
        <v>3295000</v>
      </c>
      <c r="E14" s="103"/>
      <c r="F14" s="89"/>
    </row>
    <row r="15" spans="1:6" s="126" customFormat="1" x14ac:dyDescent="0.25">
      <c r="A15" s="166">
        <v>11</v>
      </c>
      <c r="B15" s="162">
        <v>43960</v>
      </c>
      <c r="C15" s="101" t="s">
        <v>58</v>
      </c>
      <c r="D15" s="102">
        <v>4050000</v>
      </c>
      <c r="E15" s="103"/>
      <c r="F15" s="89" t="s">
        <v>88</v>
      </c>
    </row>
    <row r="16" spans="1:6" s="83" customFormat="1" x14ac:dyDescent="0.25">
      <c r="A16" s="167"/>
      <c r="B16" s="164"/>
      <c r="C16" s="101" t="s">
        <v>58</v>
      </c>
      <c r="D16" s="102">
        <v>4050000</v>
      </c>
      <c r="E16" s="103"/>
      <c r="F16" s="89"/>
    </row>
    <row r="17" spans="1:6" s="126" customFormat="1" x14ac:dyDescent="0.25">
      <c r="A17" s="168"/>
      <c r="B17" s="163"/>
      <c r="C17" s="101" t="s">
        <v>67</v>
      </c>
      <c r="D17" s="102">
        <v>2217000</v>
      </c>
      <c r="E17" s="103"/>
      <c r="F17" s="89"/>
    </row>
    <row r="18" spans="1:6" s="93" customFormat="1" x14ac:dyDescent="0.25">
      <c r="A18" s="100">
        <v>12</v>
      </c>
      <c r="B18" s="106">
        <v>43961</v>
      </c>
      <c r="C18" s="91"/>
      <c r="D18" s="102"/>
      <c r="E18" s="103"/>
      <c r="F18" s="89"/>
    </row>
    <row r="19" spans="1:6" s="93" customFormat="1" x14ac:dyDescent="0.25">
      <c r="A19" s="100">
        <v>13</v>
      </c>
      <c r="B19" s="129">
        <v>43962</v>
      </c>
      <c r="C19" s="101"/>
      <c r="D19" s="102"/>
      <c r="E19" s="103"/>
      <c r="F19" s="89"/>
    </row>
    <row r="20" spans="1:6" s="123" customFormat="1" x14ac:dyDescent="0.25">
      <c r="A20" s="100">
        <v>14</v>
      </c>
      <c r="B20" s="106">
        <v>43963</v>
      </c>
      <c r="C20" s="101"/>
      <c r="D20" s="102"/>
      <c r="E20" s="103"/>
      <c r="F20" s="89"/>
    </row>
    <row r="21" spans="1:6" s="93" customFormat="1" x14ac:dyDescent="0.25">
      <c r="A21" s="100">
        <v>15</v>
      </c>
      <c r="B21" s="129">
        <v>43964</v>
      </c>
      <c r="C21" s="101"/>
      <c r="D21" s="102"/>
      <c r="E21" s="103"/>
      <c r="F21" s="89"/>
    </row>
    <row r="22" spans="1:6" s="93" customFormat="1" x14ac:dyDescent="0.25">
      <c r="A22" s="100">
        <v>16</v>
      </c>
      <c r="B22" s="106">
        <v>43965</v>
      </c>
      <c r="C22" s="91"/>
      <c r="D22" s="102"/>
      <c r="E22" s="103"/>
      <c r="F22" s="89"/>
    </row>
    <row r="23" spans="1:6" x14ac:dyDescent="0.25">
      <c r="A23" s="100">
        <v>17</v>
      </c>
      <c r="B23" s="129">
        <v>43966</v>
      </c>
      <c r="C23" s="101"/>
      <c r="D23" s="102"/>
      <c r="E23" s="103"/>
      <c r="F23" s="89"/>
    </row>
    <row r="24" spans="1:6" x14ac:dyDescent="0.25">
      <c r="A24" s="100">
        <v>18</v>
      </c>
      <c r="B24" s="106">
        <v>43967</v>
      </c>
      <c r="C24" s="91"/>
      <c r="D24" s="102"/>
      <c r="E24" s="103"/>
      <c r="F24" s="89"/>
    </row>
    <row r="25" spans="1:6" s="95" customFormat="1" x14ac:dyDescent="0.25">
      <c r="A25" s="100">
        <v>19</v>
      </c>
      <c r="B25" s="129">
        <v>43968</v>
      </c>
      <c r="C25" s="91" t="s">
        <v>68</v>
      </c>
      <c r="D25" s="102">
        <v>2300000</v>
      </c>
      <c r="E25" s="103"/>
      <c r="F25" s="89"/>
    </row>
    <row r="26" spans="1:6" s="75" customFormat="1" x14ac:dyDescent="0.25">
      <c r="A26" s="100">
        <v>20</v>
      </c>
      <c r="B26" s="106">
        <v>43969</v>
      </c>
      <c r="C26" s="101" t="s">
        <v>57</v>
      </c>
      <c r="D26" s="102">
        <v>16950000</v>
      </c>
      <c r="E26" s="103"/>
      <c r="F26" s="89" t="s">
        <v>73</v>
      </c>
    </row>
    <row r="27" spans="1:6" s="82" customFormat="1" x14ac:dyDescent="0.25">
      <c r="A27" s="100">
        <v>21</v>
      </c>
      <c r="B27" s="129">
        <v>43970</v>
      </c>
      <c r="C27" s="101"/>
      <c r="D27" s="102"/>
      <c r="E27" s="103"/>
      <c r="F27" s="89"/>
    </row>
    <row r="28" spans="1:6" s="96" customFormat="1" x14ac:dyDescent="0.25">
      <c r="A28" s="100">
        <v>22</v>
      </c>
      <c r="B28" s="129">
        <v>43971</v>
      </c>
      <c r="C28" s="101"/>
      <c r="D28" s="102"/>
      <c r="E28" s="103"/>
      <c r="F28" s="89"/>
    </row>
    <row r="29" spans="1:6" s="123" customFormat="1" x14ac:dyDescent="0.25">
      <c r="A29" s="100">
        <v>23</v>
      </c>
      <c r="B29" s="129">
        <v>43972</v>
      </c>
      <c r="C29" s="101" t="s">
        <v>76</v>
      </c>
      <c r="D29" s="102"/>
      <c r="E29" s="103">
        <v>5825000</v>
      </c>
      <c r="F29" s="89"/>
    </row>
    <row r="30" spans="1:6" s="76" customFormat="1" ht="15" customHeight="1" x14ac:dyDescent="0.25">
      <c r="A30" s="100">
        <v>24</v>
      </c>
      <c r="B30" s="129">
        <v>43973</v>
      </c>
      <c r="C30" s="28"/>
      <c r="D30" s="28"/>
      <c r="E30" s="103"/>
      <c r="F30" s="89"/>
    </row>
    <row r="31" spans="1:6" ht="15" customHeight="1" x14ac:dyDescent="0.25">
      <c r="A31" s="100">
        <v>25</v>
      </c>
      <c r="B31" s="129">
        <v>43974</v>
      </c>
      <c r="C31" s="131"/>
      <c r="D31" s="125"/>
      <c r="E31" s="103"/>
      <c r="F31" s="89"/>
    </row>
    <row r="32" spans="1:6" s="71" customFormat="1" ht="15" customHeight="1" x14ac:dyDescent="0.25">
      <c r="A32" s="100">
        <v>26</v>
      </c>
      <c r="B32" s="129">
        <v>43975</v>
      </c>
      <c r="C32" s="101"/>
      <c r="D32" s="102"/>
      <c r="E32" s="103"/>
      <c r="F32" s="89"/>
    </row>
    <row r="33" spans="1:6" s="71" customFormat="1" ht="15" customHeight="1" x14ac:dyDescent="0.25">
      <c r="A33" s="166">
        <v>25</v>
      </c>
      <c r="B33" s="159">
        <v>43976</v>
      </c>
      <c r="C33" s="101" t="s">
        <v>77</v>
      </c>
      <c r="D33" s="102">
        <v>1560000</v>
      </c>
      <c r="E33" s="103"/>
      <c r="F33" s="89"/>
    </row>
    <row r="34" spans="1:6" s="130" customFormat="1" ht="15" customHeight="1" x14ac:dyDescent="0.25">
      <c r="A34" s="167"/>
      <c r="B34" s="165"/>
      <c r="C34" s="101" t="s">
        <v>53</v>
      </c>
      <c r="D34" s="102">
        <v>10035000</v>
      </c>
      <c r="E34" s="103"/>
      <c r="F34" s="89"/>
    </row>
    <row r="35" spans="1:6" s="130" customFormat="1" ht="15" customHeight="1" x14ac:dyDescent="0.25">
      <c r="A35" s="167"/>
      <c r="B35" s="165"/>
      <c r="C35" s="101" t="s">
        <v>78</v>
      </c>
      <c r="D35" s="102">
        <v>540000</v>
      </c>
      <c r="E35" s="103"/>
      <c r="F35" s="89"/>
    </row>
    <row r="36" spans="1:6" s="130" customFormat="1" ht="15" customHeight="1" x14ac:dyDescent="0.25">
      <c r="A36" s="168"/>
      <c r="B36" s="160"/>
      <c r="C36" s="101" t="s">
        <v>79</v>
      </c>
      <c r="D36" s="102">
        <v>903000</v>
      </c>
      <c r="E36" s="103"/>
      <c r="F36" s="89"/>
    </row>
    <row r="37" spans="1:6" ht="15" customHeight="1" x14ac:dyDescent="0.25">
      <c r="A37" s="100">
        <v>26</v>
      </c>
      <c r="B37" s="129">
        <v>43977</v>
      </c>
      <c r="C37" s="101" t="s">
        <v>82</v>
      </c>
      <c r="D37" s="102">
        <v>1118000</v>
      </c>
      <c r="E37" s="103"/>
      <c r="F37" s="89"/>
    </row>
    <row r="38" spans="1:6" ht="15" customHeight="1" x14ac:dyDescent="0.25">
      <c r="A38" s="100">
        <v>27</v>
      </c>
      <c r="B38" s="129">
        <v>43978</v>
      </c>
      <c r="C38" s="101" t="s">
        <v>84</v>
      </c>
      <c r="D38" s="102">
        <v>1080000</v>
      </c>
      <c r="E38" s="103"/>
      <c r="F38" s="89"/>
    </row>
    <row r="39" spans="1:6" s="79" customFormat="1" ht="15" customHeight="1" x14ac:dyDescent="0.25">
      <c r="A39" s="100">
        <v>28</v>
      </c>
      <c r="B39" s="129">
        <v>43979</v>
      </c>
      <c r="C39" s="101" t="s">
        <v>83</v>
      </c>
      <c r="D39" s="102">
        <v>2668000</v>
      </c>
      <c r="E39" s="103"/>
      <c r="F39" s="89"/>
    </row>
    <row r="40" spans="1:6" ht="15" customHeight="1" x14ac:dyDescent="0.25">
      <c r="A40" s="100">
        <v>29</v>
      </c>
      <c r="B40" s="129">
        <v>43980</v>
      </c>
      <c r="C40" s="101"/>
      <c r="D40" s="102"/>
      <c r="E40" s="103"/>
      <c r="F40" s="89"/>
    </row>
    <row r="41" spans="1:6" ht="15" customHeight="1" x14ac:dyDescent="0.25">
      <c r="A41" s="100">
        <v>30</v>
      </c>
      <c r="B41" s="129">
        <v>43981</v>
      </c>
      <c r="C41" s="101"/>
      <c r="D41" s="102"/>
      <c r="E41" s="103"/>
      <c r="F41" s="89"/>
    </row>
    <row r="42" spans="1:6" s="73" customFormat="1" ht="15" customHeight="1" x14ac:dyDescent="0.25">
      <c r="A42" s="100">
        <v>31</v>
      </c>
      <c r="B42" s="159">
        <v>43982</v>
      </c>
      <c r="C42" s="101" t="s">
        <v>85</v>
      </c>
      <c r="D42" s="102"/>
      <c r="E42" s="103">
        <v>1500000</v>
      </c>
      <c r="F42" s="89"/>
    </row>
    <row r="43" spans="1:6" s="81" customFormat="1" ht="15" customHeight="1" x14ac:dyDescent="0.25">
      <c r="A43" s="100">
        <v>32</v>
      </c>
      <c r="B43" s="160"/>
      <c r="C43" s="101" t="s">
        <v>86</v>
      </c>
      <c r="D43" s="102"/>
      <c r="E43" s="103">
        <v>1500000</v>
      </c>
      <c r="F43" s="89"/>
    </row>
    <row r="44" spans="1:6" x14ac:dyDescent="0.25">
      <c r="A44" s="100">
        <v>33</v>
      </c>
      <c r="B44" s="129"/>
      <c r="C44" s="101"/>
      <c r="D44" s="102"/>
      <c r="E44" s="49"/>
      <c r="F44" s="89"/>
    </row>
    <row r="45" spans="1:6" x14ac:dyDescent="0.25">
      <c r="A45" s="41">
        <v>35</v>
      </c>
      <c r="B45" s="26" t="s">
        <v>8</v>
      </c>
      <c r="C45" s="101"/>
      <c r="D45" s="102">
        <f>SUM(D6:D44)</f>
        <v>56782000</v>
      </c>
      <c r="E45" s="102">
        <f>SUM(E6:E44)</f>
        <v>25775000</v>
      </c>
      <c r="F45" s="90"/>
    </row>
    <row r="46" spans="1:6" s="116" customFormat="1" x14ac:dyDescent="0.25">
      <c r="A46" s="97"/>
      <c r="B46" s="25"/>
      <c r="C46" s="104"/>
      <c r="D46" s="86"/>
      <c r="E46" s="94"/>
      <c r="F46" s="88"/>
    </row>
  </sheetData>
  <mergeCells count="8">
    <mergeCell ref="B42:B43"/>
    <mergeCell ref="A2:F2"/>
    <mergeCell ref="B9:B10"/>
    <mergeCell ref="B15:B17"/>
    <mergeCell ref="B33:B36"/>
    <mergeCell ref="A33:A36"/>
    <mergeCell ref="A9:A10"/>
    <mergeCell ref="A15:A17"/>
  </mergeCells>
  <printOptions horizontalCentered="1"/>
  <pageMargins left="0.25" right="0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6"/>
  <sheetViews>
    <sheetView topLeftCell="A14" workbookViewId="0">
      <selection activeCell="E30" sqref="E30"/>
    </sheetView>
  </sheetViews>
  <sheetFormatPr defaultRowHeight="15" x14ac:dyDescent="0.25"/>
  <cols>
    <col min="1" max="1" width="4.5703125" style="33" customWidth="1"/>
    <col min="2" max="2" width="9.140625" style="36"/>
    <col min="3" max="3" width="25" customWidth="1"/>
    <col min="4" max="4" width="9.28515625" customWidth="1"/>
    <col min="5" max="5" width="10.5703125" style="9" customWidth="1"/>
    <col min="6" max="6" width="25.5703125" customWidth="1"/>
  </cols>
  <sheetData>
    <row r="2" spans="1:6" ht="28.5" x14ac:dyDescent="0.45">
      <c r="A2" s="169" t="s">
        <v>70</v>
      </c>
      <c r="B2" s="169"/>
      <c r="C2" s="169"/>
      <c r="D2" s="169"/>
      <c r="E2" s="169"/>
      <c r="F2" s="169"/>
    </row>
    <row r="4" spans="1:6" x14ac:dyDescent="0.25">
      <c r="A4" s="31" t="s">
        <v>0</v>
      </c>
      <c r="B4" s="37" t="s">
        <v>21</v>
      </c>
      <c r="C4" s="31" t="s">
        <v>36</v>
      </c>
      <c r="D4" s="31" t="s">
        <v>39</v>
      </c>
      <c r="E4" s="40" t="s">
        <v>37</v>
      </c>
      <c r="F4" s="31" t="s">
        <v>38</v>
      </c>
    </row>
    <row r="5" spans="1:6" x14ac:dyDescent="0.25">
      <c r="A5" s="31">
        <v>1</v>
      </c>
      <c r="B5" s="37">
        <v>43952</v>
      </c>
      <c r="C5" s="31"/>
      <c r="D5" s="31"/>
      <c r="E5" s="49"/>
      <c r="F5" s="31"/>
    </row>
    <row r="6" spans="1:6" x14ac:dyDescent="0.25">
      <c r="A6" s="31">
        <v>2</v>
      </c>
      <c r="B6" s="37">
        <v>43953</v>
      </c>
      <c r="C6" s="41" t="s">
        <v>71</v>
      </c>
      <c r="D6" s="41">
        <v>1</v>
      </c>
      <c r="E6" s="49">
        <v>100000</v>
      </c>
      <c r="F6" s="41"/>
    </row>
    <row r="7" spans="1:6" x14ac:dyDescent="0.25">
      <c r="A7" s="31">
        <v>3</v>
      </c>
      <c r="B7" s="122">
        <v>43954</v>
      </c>
      <c r="C7" s="41"/>
      <c r="D7" s="41"/>
      <c r="E7" s="49"/>
      <c r="F7" s="41"/>
    </row>
    <row r="8" spans="1:6" s="84" customFormat="1" x14ac:dyDescent="0.25">
      <c r="A8" s="41">
        <v>4</v>
      </c>
      <c r="B8" s="37">
        <v>43955</v>
      </c>
      <c r="C8" s="41"/>
      <c r="D8" s="41"/>
      <c r="E8" s="49"/>
      <c r="F8" s="41"/>
    </row>
    <row r="9" spans="1:6" x14ac:dyDescent="0.25">
      <c r="A9" s="41">
        <v>5</v>
      </c>
      <c r="B9" s="37">
        <v>43956</v>
      </c>
      <c r="C9" s="41"/>
      <c r="D9" s="41"/>
      <c r="E9" s="49"/>
      <c r="F9" s="41"/>
    </row>
    <row r="10" spans="1:6" x14ac:dyDescent="0.25">
      <c r="A10" s="41">
        <v>6</v>
      </c>
      <c r="B10" s="122">
        <v>43957</v>
      </c>
      <c r="C10" s="41"/>
      <c r="D10" s="41"/>
      <c r="E10" s="49"/>
      <c r="F10" s="41"/>
    </row>
    <row r="11" spans="1:6" x14ac:dyDescent="0.25">
      <c r="A11" s="41">
        <v>7</v>
      </c>
      <c r="B11" s="37">
        <v>43958</v>
      </c>
      <c r="C11" s="41"/>
      <c r="D11" s="41"/>
      <c r="E11" s="49"/>
      <c r="F11" s="41"/>
    </row>
    <row r="12" spans="1:6" x14ac:dyDescent="0.25">
      <c r="A12" s="41">
        <v>8</v>
      </c>
      <c r="B12" s="37">
        <v>43959</v>
      </c>
      <c r="C12" s="41"/>
      <c r="D12" s="41"/>
      <c r="E12" s="49"/>
      <c r="F12" s="41"/>
    </row>
    <row r="13" spans="1:6" x14ac:dyDescent="0.25">
      <c r="A13" s="41">
        <v>9</v>
      </c>
      <c r="B13" s="122">
        <v>43960</v>
      </c>
      <c r="C13" s="41" t="s">
        <v>72</v>
      </c>
      <c r="D13" s="41">
        <v>5</v>
      </c>
      <c r="E13" s="49">
        <v>300000</v>
      </c>
      <c r="F13" s="41"/>
    </row>
    <row r="14" spans="1:6" s="95" customFormat="1" x14ac:dyDescent="0.25">
      <c r="A14" s="41">
        <v>10</v>
      </c>
      <c r="B14" s="37">
        <v>43961</v>
      </c>
      <c r="C14" s="41"/>
      <c r="D14" s="41"/>
      <c r="E14" s="49"/>
      <c r="F14" s="41"/>
    </row>
    <row r="15" spans="1:6" x14ac:dyDescent="0.25">
      <c r="A15" s="41">
        <v>11</v>
      </c>
      <c r="B15" s="37">
        <v>43962</v>
      </c>
      <c r="C15" s="41"/>
      <c r="D15" s="41"/>
      <c r="E15" s="49"/>
      <c r="F15" s="41"/>
    </row>
    <row r="16" spans="1:6" x14ac:dyDescent="0.25">
      <c r="A16" s="41">
        <v>12</v>
      </c>
      <c r="B16" s="122">
        <v>43963</v>
      </c>
      <c r="C16" s="41"/>
      <c r="D16" s="41"/>
      <c r="E16" s="49"/>
      <c r="F16" s="41"/>
    </row>
    <row r="17" spans="1:6" x14ac:dyDescent="0.25">
      <c r="A17" s="41">
        <v>13</v>
      </c>
      <c r="B17" s="37">
        <v>43964</v>
      </c>
      <c r="C17" s="41"/>
      <c r="D17" s="41"/>
      <c r="E17" s="49"/>
      <c r="F17" s="41"/>
    </row>
    <row r="18" spans="1:6" x14ac:dyDescent="0.25">
      <c r="A18" s="41">
        <v>14</v>
      </c>
      <c r="B18" s="37">
        <v>43965</v>
      </c>
      <c r="C18" s="41"/>
      <c r="D18" s="41"/>
      <c r="E18" s="49"/>
      <c r="F18" s="41"/>
    </row>
    <row r="19" spans="1:6" x14ac:dyDescent="0.25">
      <c r="A19" s="41">
        <v>15</v>
      </c>
      <c r="B19" s="122">
        <v>43966</v>
      </c>
      <c r="C19" s="41"/>
      <c r="D19" s="41"/>
      <c r="E19" s="49"/>
      <c r="F19" s="41"/>
    </row>
    <row r="20" spans="1:6" s="85" customFormat="1" x14ac:dyDescent="0.25">
      <c r="A20" s="41">
        <v>16</v>
      </c>
      <c r="B20" s="37">
        <v>43967</v>
      </c>
      <c r="C20" s="41"/>
      <c r="D20" s="41"/>
      <c r="E20" s="49"/>
      <c r="F20" s="41"/>
    </row>
    <row r="21" spans="1:6" x14ac:dyDescent="0.25">
      <c r="A21" s="41">
        <v>17</v>
      </c>
      <c r="B21" s="37">
        <v>43968</v>
      </c>
      <c r="C21" s="41"/>
      <c r="D21" s="41"/>
      <c r="E21" s="49"/>
      <c r="F21" s="41"/>
    </row>
    <row r="22" spans="1:6" x14ac:dyDescent="0.25">
      <c r="A22" s="41">
        <v>18</v>
      </c>
      <c r="B22" s="122">
        <v>43969</v>
      </c>
      <c r="C22" s="41" t="s">
        <v>74</v>
      </c>
      <c r="D22" s="41">
        <v>110</v>
      </c>
      <c r="E22" s="49">
        <v>396000</v>
      </c>
      <c r="F22" s="41"/>
    </row>
    <row r="23" spans="1:6" x14ac:dyDescent="0.25">
      <c r="A23" s="41">
        <v>19</v>
      </c>
      <c r="B23" s="37">
        <v>43970</v>
      </c>
      <c r="C23" s="41"/>
      <c r="D23" s="41"/>
      <c r="E23" s="49"/>
      <c r="F23" s="41"/>
    </row>
    <row r="24" spans="1:6" x14ac:dyDescent="0.25">
      <c r="A24" s="41">
        <v>20</v>
      </c>
      <c r="B24" s="37">
        <v>43971</v>
      </c>
      <c r="C24" s="41" t="s">
        <v>75</v>
      </c>
      <c r="D24" s="41">
        <v>5</v>
      </c>
      <c r="E24" s="49">
        <v>30000</v>
      </c>
      <c r="F24" s="41"/>
    </row>
    <row r="25" spans="1:6" x14ac:dyDescent="0.25">
      <c r="A25" s="41">
        <v>21</v>
      </c>
      <c r="B25" s="122">
        <v>43972</v>
      </c>
      <c r="C25" s="41"/>
      <c r="D25" s="41"/>
      <c r="E25" s="49"/>
      <c r="F25" s="41"/>
    </row>
    <row r="26" spans="1:6" x14ac:dyDescent="0.25">
      <c r="A26" s="41">
        <v>22</v>
      </c>
      <c r="B26" s="37">
        <v>43973</v>
      </c>
      <c r="C26" s="41"/>
      <c r="D26" s="41"/>
      <c r="E26" s="49"/>
      <c r="F26" s="41"/>
    </row>
    <row r="27" spans="1:6" x14ac:dyDescent="0.25">
      <c r="A27" s="41">
        <v>23</v>
      </c>
      <c r="B27" s="37">
        <v>43974</v>
      </c>
      <c r="C27" s="41"/>
      <c r="D27" s="41"/>
      <c r="E27" s="49"/>
      <c r="F27" s="41"/>
    </row>
    <row r="28" spans="1:6" x14ac:dyDescent="0.25">
      <c r="A28" s="41">
        <v>24</v>
      </c>
      <c r="B28" s="122">
        <v>43975</v>
      </c>
      <c r="C28" s="41" t="s">
        <v>80</v>
      </c>
      <c r="D28" s="41"/>
      <c r="E28" s="49">
        <v>100000</v>
      </c>
      <c r="F28" s="41"/>
    </row>
    <row r="29" spans="1:6" s="116" customFormat="1" x14ac:dyDescent="0.25">
      <c r="A29" s="41">
        <v>25</v>
      </c>
      <c r="B29" s="37">
        <v>43976</v>
      </c>
      <c r="C29" s="41" t="s">
        <v>81</v>
      </c>
      <c r="D29" s="41"/>
      <c r="E29" s="49">
        <v>150000</v>
      </c>
      <c r="F29" s="41"/>
    </row>
    <row r="30" spans="1:6" s="116" customFormat="1" x14ac:dyDescent="0.25">
      <c r="A30" s="41">
        <v>26</v>
      </c>
      <c r="B30" s="37">
        <v>43977</v>
      </c>
      <c r="C30" s="41"/>
      <c r="D30" s="41"/>
      <c r="E30" s="49"/>
      <c r="F30" s="41"/>
    </row>
    <row r="31" spans="1:6" x14ac:dyDescent="0.25">
      <c r="A31" s="41">
        <v>27</v>
      </c>
      <c r="B31" s="122">
        <v>43978</v>
      </c>
      <c r="C31" s="41"/>
      <c r="D31" s="41"/>
      <c r="E31" s="49"/>
      <c r="F31" s="41"/>
    </row>
    <row r="32" spans="1:6" s="81" customFormat="1" x14ac:dyDescent="0.25">
      <c r="A32" s="41">
        <v>28</v>
      </c>
      <c r="B32" s="37">
        <v>43979</v>
      </c>
      <c r="C32" s="41"/>
      <c r="D32" s="41"/>
      <c r="E32" s="49"/>
      <c r="F32" s="41"/>
    </row>
    <row r="33" spans="1:6" s="81" customFormat="1" x14ac:dyDescent="0.25">
      <c r="A33" s="41">
        <v>29</v>
      </c>
      <c r="B33" s="37">
        <v>43980</v>
      </c>
      <c r="C33" s="41"/>
      <c r="D33" s="41"/>
      <c r="E33" s="49"/>
      <c r="F33" s="41"/>
    </row>
    <row r="34" spans="1:6" x14ac:dyDescent="0.25">
      <c r="A34" s="41">
        <v>30</v>
      </c>
      <c r="B34" s="122">
        <v>43981</v>
      </c>
      <c r="C34" s="41"/>
      <c r="D34" s="41"/>
      <c r="E34" s="49"/>
      <c r="F34" s="41"/>
    </row>
    <row r="35" spans="1:6" x14ac:dyDescent="0.25">
      <c r="A35" s="41">
        <v>31</v>
      </c>
      <c r="B35" s="37">
        <v>43982</v>
      </c>
      <c r="C35" s="41"/>
      <c r="D35" s="41"/>
      <c r="E35" s="49"/>
      <c r="F35" s="41"/>
    </row>
    <row r="36" spans="1:6" x14ac:dyDescent="0.25">
      <c r="A36" s="31">
        <v>32</v>
      </c>
      <c r="B36" s="37"/>
      <c r="C36" s="31" t="s">
        <v>8</v>
      </c>
      <c r="D36" s="31"/>
      <c r="E36" s="50">
        <f>SUM(E5:E35)</f>
        <v>1076000</v>
      </c>
      <c r="F36" s="31"/>
    </row>
  </sheetData>
  <mergeCells count="1">
    <mergeCell ref="A2:F2"/>
  </mergeCells>
  <printOptions horizontalCentered="1"/>
  <pageMargins left="0.25" right="0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H8" sqref="H8"/>
    </sheetView>
  </sheetViews>
  <sheetFormatPr defaultRowHeight="15" x14ac:dyDescent="0.25"/>
  <cols>
    <col min="1" max="1" width="9.85546875" customWidth="1"/>
    <col min="2" max="2" width="14.85546875" customWidth="1"/>
    <col min="3" max="3" width="17.28515625" style="9" customWidth="1"/>
    <col min="4" max="4" width="16.42578125" customWidth="1"/>
    <col min="5" max="5" width="16.85546875" style="9" bestFit="1" customWidth="1"/>
    <col min="6" max="6" width="13.28515625" customWidth="1"/>
    <col min="7" max="7" width="22" customWidth="1"/>
    <col min="8" max="8" width="18.7109375" style="9" customWidth="1"/>
  </cols>
  <sheetData>
    <row r="2" spans="2:8" ht="28.5" x14ac:dyDescent="0.45">
      <c r="B2" s="169" t="s">
        <v>63</v>
      </c>
      <c r="C2" s="169"/>
      <c r="D2" s="169"/>
      <c r="E2" s="169"/>
      <c r="F2" s="169"/>
      <c r="G2" s="169"/>
      <c r="H2" s="169"/>
    </row>
    <row r="5" spans="2:8" x14ac:dyDescent="0.25">
      <c r="B5" s="170" t="s">
        <v>25</v>
      </c>
      <c r="C5" s="170"/>
      <c r="D5" s="170"/>
    </row>
    <row r="6" spans="2:8" x14ac:dyDescent="0.25">
      <c r="C6"/>
      <c r="D6" s="9"/>
    </row>
    <row r="7" spans="2:8" x14ac:dyDescent="0.25">
      <c r="B7" s="38" t="s">
        <v>0</v>
      </c>
      <c r="C7" s="38" t="s">
        <v>41</v>
      </c>
      <c r="D7" s="39" t="s">
        <v>33</v>
      </c>
    </row>
    <row r="8" spans="2:8" x14ac:dyDescent="0.25">
      <c r="B8" s="38">
        <v>1</v>
      </c>
      <c r="C8" s="38" t="s">
        <v>26</v>
      </c>
      <c r="D8" s="49">
        <f>SUM('khám bệnh'!D37,'khám bệnh'!F37,'khám bệnh'!H37)</f>
        <v>92000000</v>
      </c>
      <c r="G8" s="28" t="s">
        <v>48</v>
      </c>
      <c r="H8" s="54">
        <f>SUM(D8,D9)</f>
        <v>148280000</v>
      </c>
    </row>
    <row r="9" spans="2:8" x14ac:dyDescent="0.25">
      <c r="B9" s="38">
        <v>2</v>
      </c>
      <c r="C9" s="38" t="s">
        <v>29</v>
      </c>
      <c r="D9" s="49">
        <f>'khám bệnh'!W37</f>
        <v>56280000</v>
      </c>
      <c r="F9" s="9"/>
      <c r="G9" s="28" t="s">
        <v>49</v>
      </c>
      <c r="H9" s="54">
        <f>SUM(D10,-E21,-chi!E36)</f>
        <v>26771000</v>
      </c>
    </row>
    <row r="10" spans="2:8" x14ac:dyDescent="0.25">
      <c r="B10" s="38">
        <v>3</v>
      </c>
      <c r="C10" s="38" t="s">
        <v>27</v>
      </c>
      <c r="D10" s="49">
        <f>thuốc!D35</f>
        <v>84629000</v>
      </c>
      <c r="G10" s="28" t="s">
        <v>50</v>
      </c>
      <c r="H10" s="54">
        <f>nợ!E6+nhập!E45</f>
        <v>27328500</v>
      </c>
    </row>
    <row r="11" spans="2:8" x14ac:dyDescent="0.25">
      <c r="B11" s="38">
        <v>4</v>
      </c>
      <c r="C11" s="38" t="s">
        <v>8</v>
      </c>
      <c r="D11" s="50">
        <f>SUM(D8:D10)</f>
        <v>232909000</v>
      </c>
      <c r="G11" s="28"/>
      <c r="H11" s="54"/>
    </row>
    <row r="12" spans="2:8" x14ac:dyDescent="0.25">
      <c r="C12"/>
      <c r="D12" s="9"/>
    </row>
    <row r="13" spans="2:8" x14ac:dyDescent="0.25">
      <c r="B13" s="171" t="s">
        <v>28</v>
      </c>
      <c r="C13" s="171"/>
      <c r="D13" s="171"/>
      <c r="E13" s="171"/>
    </row>
    <row r="15" spans="2:8" ht="30.75" customHeight="1" x14ac:dyDescent="0.25"/>
    <row r="16" spans="2:8" x14ac:dyDescent="0.25">
      <c r="B16" s="34" t="s">
        <v>0</v>
      </c>
      <c r="C16" s="31" t="s">
        <v>36</v>
      </c>
      <c r="D16" s="31" t="s">
        <v>32</v>
      </c>
      <c r="E16" s="32" t="s">
        <v>33</v>
      </c>
    </row>
    <row r="17" spans="2:15" x14ac:dyDescent="0.25">
      <c r="B17" s="45">
        <v>1</v>
      </c>
      <c r="C17" s="175" t="s">
        <v>43</v>
      </c>
      <c r="D17" s="41" t="s">
        <v>31</v>
      </c>
      <c r="E17" s="49">
        <v>0</v>
      </c>
    </row>
    <row r="18" spans="2:15" x14ac:dyDescent="0.25">
      <c r="B18" s="45">
        <v>2</v>
      </c>
      <c r="C18" s="175"/>
      <c r="D18" s="41" t="s">
        <v>30</v>
      </c>
      <c r="E18" s="49">
        <v>0</v>
      </c>
    </row>
    <row r="19" spans="2:15" x14ac:dyDescent="0.25">
      <c r="B19" s="45">
        <v>4</v>
      </c>
      <c r="C19" s="175"/>
      <c r="D19" s="41" t="s">
        <v>47</v>
      </c>
      <c r="E19" s="49">
        <v>0</v>
      </c>
    </row>
    <row r="20" spans="2:15" x14ac:dyDescent="0.25">
      <c r="B20" s="45">
        <v>5</v>
      </c>
      <c r="C20" s="175"/>
      <c r="D20" s="41" t="s">
        <v>34</v>
      </c>
      <c r="E20" s="50">
        <f>SUM(E17:E19)</f>
        <v>0</v>
      </c>
    </row>
    <row r="21" spans="2:15" ht="19.5" customHeight="1" x14ac:dyDescent="0.25">
      <c r="B21" s="43">
        <v>6</v>
      </c>
      <c r="C21" s="42" t="s">
        <v>27</v>
      </c>
      <c r="D21" s="42" t="s">
        <v>17</v>
      </c>
      <c r="E21" s="56">
        <f>nhập!D45</f>
        <v>56782000</v>
      </c>
    </row>
    <row r="22" spans="2:15" ht="18.75" customHeight="1" x14ac:dyDescent="0.25">
      <c r="B22" s="35">
        <v>7</v>
      </c>
      <c r="C22" s="34" t="s">
        <v>35</v>
      </c>
      <c r="D22" s="31" t="s">
        <v>34</v>
      </c>
      <c r="E22" s="50">
        <f>chi!E36</f>
        <v>1076000</v>
      </c>
    </row>
    <row r="23" spans="2:15" ht="18.75" customHeight="1" x14ac:dyDescent="0.25">
      <c r="B23" s="34">
        <v>8</v>
      </c>
      <c r="C23" s="176" t="s">
        <v>40</v>
      </c>
      <c r="D23" s="177"/>
      <c r="E23" s="51">
        <f>SUM(E20:E22)</f>
        <v>57858000</v>
      </c>
    </row>
    <row r="26" spans="2:15" ht="15.75" thickBot="1" x14ac:dyDescent="0.3">
      <c r="B26" s="170" t="s">
        <v>42</v>
      </c>
      <c r="C26" s="170"/>
      <c r="D26" s="170"/>
      <c r="E26" s="170"/>
    </row>
    <row r="27" spans="2:15" ht="34.5" customHeight="1" thickBot="1" x14ac:dyDescent="0.3">
      <c r="B27" s="172">
        <f>SUM(D11,-E23)</f>
        <v>175051000</v>
      </c>
      <c r="C27" s="173"/>
      <c r="D27" s="173"/>
      <c r="E27" s="174"/>
      <c r="O27" s="9"/>
    </row>
    <row r="28" spans="2:15" x14ac:dyDescent="0.25">
      <c r="O28" s="9"/>
    </row>
    <row r="29" spans="2:15" x14ac:dyDescent="0.25">
      <c r="O29" s="9"/>
    </row>
    <row r="30" spans="2:15" x14ac:dyDescent="0.25">
      <c r="O30" s="9"/>
    </row>
    <row r="31" spans="2:15" x14ac:dyDescent="0.25">
      <c r="O31" s="9"/>
    </row>
    <row r="32" spans="2:15" x14ac:dyDescent="0.25">
      <c r="O32" s="9"/>
    </row>
    <row r="33" spans="15:15" x14ac:dyDescent="0.25">
      <c r="O33" s="9"/>
    </row>
    <row r="34" spans="15:15" x14ac:dyDescent="0.25">
      <c r="O34" s="9"/>
    </row>
    <row r="35" spans="15:15" x14ac:dyDescent="0.25">
      <c r="O35" s="9"/>
    </row>
    <row r="36" spans="15:15" x14ac:dyDescent="0.25">
      <c r="O36" s="9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1"/>
  <sheetViews>
    <sheetView workbookViewId="0">
      <selection activeCell="C5" sqref="C5"/>
    </sheetView>
  </sheetViews>
  <sheetFormatPr defaultRowHeight="15" x14ac:dyDescent="0.25"/>
  <cols>
    <col min="1" max="1" width="4.42578125" customWidth="1"/>
    <col min="2" max="2" width="13.85546875" style="52" customWidth="1"/>
    <col min="3" max="3" width="24.7109375" style="44" customWidth="1"/>
    <col min="4" max="4" width="9.7109375" style="44" bestFit="1" customWidth="1"/>
    <col min="5" max="5" width="18.42578125" style="9" customWidth="1"/>
    <col min="6" max="6" width="10.140625" bestFit="1" customWidth="1"/>
  </cols>
  <sheetData>
    <row r="2" spans="1:6" ht="20.25" x14ac:dyDescent="0.3">
      <c r="B2" s="178" t="s">
        <v>69</v>
      </c>
      <c r="C2" s="179"/>
      <c r="D2" s="179"/>
      <c r="E2" s="179"/>
    </row>
    <row r="3" spans="1:6" x14ac:dyDescent="0.25">
      <c r="A3" s="28" t="s">
        <v>0</v>
      </c>
      <c r="B3" s="53" t="s">
        <v>21</v>
      </c>
      <c r="C3" s="41" t="s">
        <v>45</v>
      </c>
      <c r="D3" s="41" t="s">
        <v>15</v>
      </c>
      <c r="E3" s="119" t="s">
        <v>46</v>
      </c>
    </row>
    <row r="4" spans="1:6" s="123" customFormat="1" x14ac:dyDescent="0.25">
      <c r="A4" s="28"/>
      <c r="B4" s="124" t="s">
        <v>61</v>
      </c>
      <c r="C4" s="41" t="s">
        <v>62</v>
      </c>
      <c r="D4" s="41"/>
      <c r="E4" s="125">
        <v>1553500</v>
      </c>
    </row>
    <row r="5" spans="1:6" s="118" customFormat="1" x14ac:dyDescent="0.25">
      <c r="A5" s="28"/>
      <c r="B5" s="53"/>
      <c r="C5" s="41"/>
      <c r="D5" s="41"/>
      <c r="E5" s="125"/>
    </row>
    <row r="6" spans="1:6" s="87" customFormat="1" x14ac:dyDescent="0.25">
      <c r="A6" s="28"/>
      <c r="B6" s="180" t="s">
        <v>34</v>
      </c>
      <c r="C6" s="180"/>
      <c r="D6" s="180"/>
      <c r="E6" s="55">
        <f>SUM(E4:E5)</f>
        <v>1553500</v>
      </c>
    </row>
    <row r="7" spans="1:6" s="97" customFormat="1" x14ac:dyDescent="0.25">
      <c r="A7" s="28">
        <v>13</v>
      </c>
      <c r="B7" s="52"/>
      <c r="C7" s="44"/>
      <c r="D7" s="44"/>
      <c r="E7" s="9"/>
    </row>
    <row r="9" spans="1:6" x14ac:dyDescent="0.25">
      <c r="C9" s="74"/>
      <c r="D9" s="74"/>
      <c r="E9" s="74"/>
    </row>
    <row r="10" spans="1:6" x14ac:dyDescent="0.25">
      <c r="C10" s="74"/>
      <c r="D10" s="74"/>
      <c r="E10" s="74"/>
    </row>
    <row r="11" spans="1:6" x14ac:dyDescent="0.25">
      <c r="B11"/>
      <c r="C11"/>
      <c r="D11"/>
      <c r="E11"/>
      <c r="F11" s="74"/>
    </row>
    <row r="12" spans="1:6" x14ac:dyDescent="0.25">
      <c r="B12"/>
      <c r="C12"/>
      <c r="D12"/>
      <c r="E12"/>
      <c r="F12" s="74"/>
    </row>
    <row r="13" spans="1:6" x14ac:dyDescent="0.25">
      <c r="B13"/>
      <c r="C13"/>
      <c r="D13"/>
      <c r="E13"/>
    </row>
    <row r="14" spans="1:6" x14ac:dyDescent="0.25">
      <c r="B14"/>
      <c r="C14"/>
      <c r="D14"/>
      <c r="E14"/>
    </row>
    <row r="15" spans="1:6" x14ac:dyDescent="0.25">
      <c r="B15"/>
      <c r="C15"/>
      <c r="D15"/>
      <c r="E15"/>
    </row>
    <row r="16" spans="1:6" x14ac:dyDescent="0.25">
      <c r="B16"/>
      <c r="C16"/>
      <c r="D16"/>
      <c r="E16"/>
    </row>
    <row r="17" spans="2:22" x14ac:dyDescent="0.25">
      <c r="B17"/>
      <c r="C17"/>
      <c r="D17"/>
      <c r="E17"/>
    </row>
    <row r="18" spans="2:22" x14ac:dyDescent="0.25">
      <c r="B18" s="70"/>
      <c r="C18" s="70"/>
      <c r="D18" s="70"/>
      <c r="E18" s="70"/>
    </row>
    <row r="19" spans="2:22" x14ac:dyDescent="0.25">
      <c r="B19"/>
      <c r="C19"/>
      <c r="D19"/>
      <c r="E19"/>
      <c r="K19" s="74"/>
    </row>
    <row r="20" spans="2:22" x14ac:dyDescent="0.25">
      <c r="B20"/>
      <c r="C20"/>
      <c r="D20"/>
      <c r="E20"/>
      <c r="F20" s="70"/>
      <c r="G20" s="70"/>
      <c r="H20" s="70"/>
      <c r="I20" s="70"/>
      <c r="J20" s="70"/>
      <c r="K20" s="74"/>
      <c r="O20" s="70"/>
      <c r="P20" s="70"/>
      <c r="Q20" s="70"/>
      <c r="R20" s="70"/>
      <c r="S20" s="70"/>
      <c r="T20" s="70"/>
      <c r="U20" s="70"/>
      <c r="V20" s="70"/>
    </row>
    <row r="21" spans="2:22" x14ac:dyDescent="0.25">
      <c r="B21"/>
      <c r="C21"/>
      <c r="D21"/>
      <c r="E21"/>
      <c r="K21" s="74"/>
    </row>
    <row r="22" spans="2:22" x14ac:dyDescent="0.25">
      <c r="B22"/>
      <c r="C22"/>
      <c r="D22"/>
      <c r="E22"/>
      <c r="K22" s="74"/>
    </row>
    <row r="23" spans="2:22" x14ac:dyDescent="0.25">
      <c r="B23"/>
      <c r="C23"/>
      <c r="D23"/>
      <c r="E23"/>
      <c r="F23" s="9"/>
      <c r="K23" s="74"/>
    </row>
    <row r="24" spans="2:22" x14ac:dyDescent="0.25">
      <c r="B24"/>
      <c r="C24"/>
      <c r="D24"/>
      <c r="E24"/>
      <c r="K24" s="74"/>
    </row>
    <row r="25" spans="2:22" x14ac:dyDescent="0.25">
      <c r="B25"/>
      <c r="C25"/>
      <c r="D25"/>
      <c r="E25"/>
    </row>
    <row r="26" spans="2:22" x14ac:dyDescent="0.25">
      <c r="B26"/>
      <c r="C26"/>
      <c r="D26"/>
      <c r="E26"/>
      <c r="O26" s="74"/>
      <c r="P26" s="74"/>
      <c r="Q26" s="74"/>
      <c r="R26" s="74"/>
      <c r="S26" s="74"/>
    </row>
    <row r="27" spans="2:22" x14ac:dyDescent="0.25">
      <c r="B27"/>
      <c r="C27"/>
      <c r="D27"/>
      <c r="E27"/>
      <c r="O27" s="74"/>
      <c r="P27" s="74"/>
      <c r="Q27" s="74"/>
      <c r="R27" s="74"/>
      <c r="S27" s="74"/>
    </row>
    <row r="28" spans="2:22" x14ac:dyDescent="0.25">
      <c r="O28" s="74"/>
      <c r="P28" s="74"/>
      <c r="Q28" s="74"/>
      <c r="R28" s="74"/>
      <c r="S28" s="74"/>
    </row>
    <row r="29" spans="2:22" x14ac:dyDescent="0.25">
      <c r="O29" s="74"/>
      <c r="P29" s="74"/>
      <c r="Q29" s="74"/>
      <c r="R29" s="74"/>
      <c r="S29" s="74"/>
    </row>
    <row r="30" spans="2:22" x14ac:dyDescent="0.25">
      <c r="O30" s="74"/>
      <c r="P30" s="74"/>
      <c r="Q30" s="74"/>
      <c r="R30" s="74"/>
      <c r="S30" s="74"/>
    </row>
    <row r="31" spans="2:22" x14ac:dyDescent="0.25">
      <c r="O31" s="74"/>
      <c r="P31" s="74"/>
      <c r="Q31" s="74"/>
      <c r="R31" s="74"/>
      <c r="S31" s="74"/>
    </row>
  </sheetData>
  <mergeCells count="2">
    <mergeCell ref="B2:E2"/>
    <mergeCell ref="B6:D6"/>
  </mergeCells>
  <printOptions horizontalCentered="1"/>
  <pageMargins left="0.25" right="0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D859-D858-402D-A390-8A9123DB7F23}">
  <dimension ref="A1:K21"/>
  <sheetViews>
    <sheetView workbookViewId="0">
      <selection activeCell="F5" sqref="F5"/>
    </sheetView>
  </sheetViews>
  <sheetFormatPr defaultRowHeight="15" x14ac:dyDescent="0.25"/>
  <cols>
    <col min="1" max="1" width="15.28515625" customWidth="1"/>
    <col min="2" max="2" width="13" customWidth="1"/>
    <col min="3" max="3" width="20" customWidth="1"/>
    <col min="4" max="4" width="12.28515625" customWidth="1"/>
    <col min="5" max="5" width="13" customWidth="1"/>
    <col min="6" max="6" width="21.7109375" customWidth="1"/>
    <col min="7" max="7" width="13" customWidth="1"/>
    <col min="8" max="8" width="14.85546875" customWidth="1"/>
    <col min="9" max="9" width="14.42578125" customWidth="1"/>
  </cols>
  <sheetData>
    <row r="1" spans="1:11" s="132" customFormat="1" ht="18.75" x14ac:dyDescent="0.3">
      <c r="A1" s="183" t="s">
        <v>107</v>
      </c>
      <c r="B1" s="183"/>
      <c r="C1" s="183"/>
      <c r="D1" s="183"/>
      <c r="E1" s="183"/>
    </row>
    <row r="2" spans="1:11" ht="20.25" x14ac:dyDescent="0.3">
      <c r="A2" s="185" t="s">
        <v>103</v>
      </c>
      <c r="B2" s="185"/>
      <c r="C2" s="136"/>
      <c r="D2" s="187" t="s">
        <v>92</v>
      </c>
      <c r="E2" s="187"/>
      <c r="F2" s="184"/>
      <c r="G2" s="184"/>
      <c r="H2" s="135"/>
      <c r="I2" s="135"/>
      <c r="J2" s="135"/>
      <c r="K2" s="135"/>
    </row>
    <row r="3" spans="1:11" ht="15" customHeight="1" x14ac:dyDescent="0.25">
      <c r="A3" s="185"/>
      <c r="B3" s="185"/>
      <c r="C3" s="137"/>
      <c r="D3" s="138" t="s">
        <v>93</v>
      </c>
      <c r="E3" s="139">
        <v>84629000</v>
      </c>
      <c r="F3" s="133"/>
      <c r="G3" s="134"/>
      <c r="H3" s="133"/>
      <c r="I3" s="134"/>
    </row>
    <row r="4" spans="1:11" ht="15" customHeight="1" x14ac:dyDescent="0.25">
      <c r="A4" s="186"/>
      <c r="B4" s="186"/>
      <c r="C4" s="137"/>
      <c r="D4" s="138" t="s">
        <v>94</v>
      </c>
      <c r="E4" s="139">
        <v>58596567</v>
      </c>
      <c r="F4" s="133"/>
      <c r="G4" s="134"/>
      <c r="H4" s="133"/>
      <c r="I4" s="134"/>
    </row>
    <row r="5" spans="1:11" ht="15.75" x14ac:dyDescent="0.25">
      <c r="A5" s="28" t="s">
        <v>89</v>
      </c>
      <c r="B5" s="54">
        <v>84629000</v>
      </c>
      <c r="D5" s="140" t="s">
        <v>95</v>
      </c>
      <c r="E5" s="141">
        <f>E3-E4</f>
        <v>26032433</v>
      </c>
      <c r="F5" s="133"/>
      <c r="G5" s="134"/>
      <c r="H5" s="133"/>
      <c r="I5" s="134"/>
    </row>
    <row r="6" spans="1:11" x14ac:dyDescent="0.25">
      <c r="A6" s="28" t="s">
        <v>90</v>
      </c>
      <c r="B6" s="54">
        <f>E4+1076000</f>
        <v>59672567</v>
      </c>
      <c r="H6" s="133"/>
      <c r="I6" s="133"/>
    </row>
    <row r="7" spans="1:11" x14ac:dyDescent="0.25">
      <c r="A7" s="28" t="s">
        <v>91</v>
      </c>
      <c r="B7" s="54">
        <f>B5-B6</f>
        <v>24956433</v>
      </c>
      <c r="H7" s="133"/>
      <c r="I7" s="133"/>
    </row>
    <row r="10" spans="1:11" x14ac:dyDescent="0.25">
      <c r="A10" s="181" t="s">
        <v>96</v>
      </c>
      <c r="B10" s="182"/>
      <c r="C10" s="182"/>
      <c r="D10" s="182"/>
      <c r="E10" s="143"/>
    </row>
    <row r="11" spans="1:11" ht="20.25" x14ac:dyDescent="0.3">
      <c r="A11" s="188" t="s">
        <v>97</v>
      </c>
      <c r="B11" s="188"/>
      <c r="C11" s="189" t="s">
        <v>98</v>
      </c>
      <c r="D11" s="190"/>
      <c r="E11" s="144"/>
      <c r="F11" s="135"/>
    </row>
    <row r="12" spans="1:11" x14ac:dyDescent="0.25">
      <c r="A12" s="28" t="s">
        <v>104</v>
      </c>
      <c r="B12" s="54">
        <f>B7</f>
        <v>24956433</v>
      </c>
      <c r="C12" s="28" t="s">
        <v>99</v>
      </c>
      <c r="D12" s="142">
        <v>0</v>
      </c>
      <c r="E12" s="143"/>
      <c r="F12" s="184"/>
      <c r="G12" s="184"/>
    </row>
    <row r="13" spans="1:11" x14ac:dyDescent="0.25">
      <c r="A13" s="28" t="s">
        <v>105</v>
      </c>
      <c r="B13" s="54">
        <v>96325001</v>
      </c>
      <c r="C13" s="28" t="s">
        <v>100</v>
      </c>
      <c r="D13" s="54">
        <f>E5</f>
        <v>26032433</v>
      </c>
      <c r="E13" s="134"/>
      <c r="F13" s="133"/>
      <c r="G13" s="133"/>
    </row>
    <row r="14" spans="1:11" x14ac:dyDescent="0.25">
      <c r="A14" s="28"/>
      <c r="B14" s="28"/>
      <c r="C14" s="28" t="s">
        <v>106</v>
      </c>
      <c r="D14" s="54">
        <v>95245377</v>
      </c>
      <c r="E14" s="134"/>
      <c r="F14" s="133"/>
      <c r="G14" s="134"/>
    </row>
    <row r="15" spans="1:11" x14ac:dyDescent="0.25">
      <c r="A15" s="28" t="s">
        <v>101</v>
      </c>
      <c r="B15" s="54">
        <f>SUM(B13,B12)</f>
        <v>121281434</v>
      </c>
      <c r="C15" s="28" t="s">
        <v>102</v>
      </c>
      <c r="D15" s="54">
        <f>SUM(D13,D14)</f>
        <v>121277810</v>
      </c>
      <c r="E15" s="133"/>
      <c r="F15" s="133"/>
      <c r="G15" s="134"/>
    </row>
    <row r="16" spans="1:11" x14ac:dyDescent="0.25">
      <c r="D16" s="133"/>
      <c r="E16" s="134"/>
      <c r="F16" s="133"/>
      <c r="G16" s="134"/>
    </row>
    <row r="17" spans="4:5" x14ac:dyDescent="0.25">
      <c r="D17" s="133"/>
      <c r="E17" s="133"/>
    </row>
    <row r="18" spans="4:5" x14ac:dyDescent="0.25">
      <c r="D18" s="133"/>
      <c r="E18" s="133"/>
    </row>
    <row r="19" spans="4:5" x14ac:dyDescent="0.25">
      <c r="D19" s="133"/>
      <c r="E19" s="133"/>
    </row>
    <row r="20" spans="4:5" x14ac:dyDescent="0.25">
      <c r="D20" s="133"/>
      <c r="E20" s="133"/>
    </row>
    <row r="21" spans="4:5" x14ac:dyDescent="0.25">
      <c r="D21" s="133"/>
      <c r="E21" s="133"/>
    </row>
  </sheetData>
  <mergeCells count="8">
    <mergeCell ref="A10:D10"/>
    <mergeCell ref="A1:E1"/>
    <mergeCell ref="F12:G12"/>
    <mergeCell ref="F2:G2"/>
    <mergeCell ref="A2:B4"/>
    <mergeCell ref="D2:E2"/>
    <mergeCell ref="A11:B11"/>
    <mergeCell ref="C11:D1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4FD5-D94C-4400-BFA3-9C117964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khám bệnh</vt:lpstr>
      <vt:lpstr>thuốc</vt:lpstr>
      <vt:lpstr>nhập</vt:lpstr>
      <vt:lpstr>chi</vt:lpstr>
      <vt:lpstr>Tổng</vt:lpstr>
      <vt:lpstr>nợ</vt:lpstr>
      <vt:lpstr>lưu chuyển 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2020-06-08T13:28:04Z</dcterms:modified>
</cp:coreProperties>
</file>