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6D10B96E-B971-4B56-BD7D-95DB66B830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</sheets>
  <definedNames>
    <definedName name="_xlnm._FilterDatabase" localSheetId="0" hidden="1">'khám bệnh'!$AA$4:$AA$38</definedName>
    <definedName name="_xlnm._FilterDatabase" localSheetId="4" hidden="1">nợ!$B$3:$B$11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9" l="1"/>
  <c r="E11" i="8"/>
  <c r="B5" i="9" l="1"/>
  <c r="E6" i="9"/>
  <c r="D11" i="9" s="1"/>
  <c r="D13" i="9" s="1"/>
  <c r="E5" i="9"/>
  <c r="E4" i="9"/>
  <c r="B4" i="9" s="1"/>
  <c r="D56" i="4"/>
  <c r="E37" i="6"/>
  <c r="D8" i="5"/>
  <c r="C34" i="3"/>
  <c r="E25" i="3"/>
  <c r="E26" i="3"/>
  <c r="E27" i="3"/>
  <c r="E28" i="3"/>
  <c r="E29" i="3"/>
  <c r="E30" i="3"/>
  <c r="E31" i="3"/>
  <c r="E32" i="3"/>
  <c r="E33" i="3"/>
  <c r="E36" i="1"/>
  <c r="F36" i="1"/>
  <c r="G36" i="1"/>
  <c r="H36" i="1"/>
  <c r="I36" i="1"/>
  <c r="J36" i="1"/>
  <c r="K36" i="1"/>
  <c r="M36" i="1"/>
  <c r="N36" i="1"/>
  <c r="O36" i="1"/>
  <c r="P36" i="1"/>
  <c r="Q36" i="1"/>
  <c r="R36" i="1"/>
  <c r="S36" i="1"/>
  <c r="T36" i="1"/>
  <c r="U36" i="1"/>
  <c r="V36" i="1"/>
  <c r="W36" i="1"/>
  <c r="X36" i="1"/>
  <c r="D36" i="1"/>
  <c r="H35" i="1"/>
  <c r="F35" i="1"/>
  <c r="D35" i="1"/>
  <c r="H34" i="1"/>
  <c r="F34" i="1"/>
  <c r="D34" i="1"/>
  <c r="H33" i="1"/>
  <c r="F33" i="1"/>
  <c r="D33" i="1"/>
  <c r="F32" i="1"/>
  <c r="H32" i="1"/>
  <c r="D32" i="1"/>
  <c r="H31" i="1"/>
  <c r="F31" i="1"/>
  <c r="D31" i="1"/>
  <c r="B6" i="9" l="1"/>
  <c r="B10" i="9" s="1"/>
  <c r="B13" i="9" s="1"/>
  <c r="H30" i="1"/>
  <c r="F30" i="1"/>
  <c r="D30" i="1"/>
  <c r="H29" i="1"/>
  <c r="F29" i="1"/>
  <c r="D29" i="1"/>
  <c r="H28" i="1"/>
  <c r="F28" i="1"/>
  <c r="D28" i="1"/>
  <c r="N27" i="1"/>
  <c r="H27" i="1"/>
  <c r="F27" i="1"/>
  <c r="D27" i="1"/>
  <c r="H26" i="1" l="1"/>
  <c r="F26" i="1"/>
  <c r="D26" i="1"/>
  <c r="H25" i="1"/>
  <c r="F25" i="1"/>
  <c r="D25" i="1"/>
  <c r="H24" i="1"/>
  <c r="F24" i="1"/>
  <c r="D24" i="1"/>
  <c r="H23" i="1"/>
  <c r="F23" i="1"/>
  <c r="D23" i="1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6" i="1"/>
  <c r="H22" i="1"/>
  <c r="D22" i="1"/>
  <c r="H21" i="1" l="1"/>
  <c r="D21" i="1"/>
  <c r="H20" i="1" l="1"/>
  <c r="D20" i="1"/>
  <c r="H19" i="1"/>
  <c r="D19" i="1"/>
  <c r="H18" i="1" l="1"/>
  <c r="D18" i="1"/>
  <c r="H17" i="1"/>
  <c r="D7" i="1"/>
  <c r="D8" i="1"/>
  <c r="D9" i="1"/>
  <c r="D10" i="1"/>
  <c r="D11" i="1"/>
  <c r="D12" i="1"/>
  <c r="D13" i="1"/>
  <c r="D14" i="1"/>
  <c r="D15" i="1"/>
  <c r="D16" i="1"/>
  <c r="D17" i="1"/>
  <c r="H16" i="1" l="1"/>
  <c r="H15" i="1" l="1"/>
  <c r="H14" i="1"/>
  <c r="H13" i="1" l="1"/>
  <c r="E4" i="3" l="1"/>
  <c r="H12" i="1"/>
  <c r="H11" i="1"/>
  <c r="H10" i="1"/>
  <c r="E21" i="5" l="1"/>
  <c r="E12" i="3" l="1"/>
  <c r="E13" i="3"/>
  <c r="E14" i="3"/>
  <c r="E11" i="3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6" i="1"/>
  <c r="H10" i="5" l="1"/>
  <c r="E15" i="3"/>
  <c r="E16" i="3"/>
  <c r="E17" i="3"/>
  <c r="E18" i="3"/>
  <c r="E19" i="3"/>
  <c r="E20" i="3"/>
  <c r="E21" i="3"/>
  <c r="E22" i="3"/>
  <c r="E23" i="3"/>
  <c r="E24" i="3"/>
  <c r="H9" i="1"/>
  <c r="H8" i="1"/>
  <c r="N34" i="1"/>
  <c r="N35" i="1"/>
  <c r="P34" i="1"/>
  <c r="P35" i="1"/>
  <c r="R34" i="1"/>
  <c r="R35" i="1"/>
  <c r="T34" i="1"/>
  <c r="T35" i="1"/>
  <c r="X34" i="1"/>
  <c r="X35" i="1"/>
  <c r="L34" i="1"/>
  <c r="L35" i="1"/>
  <c r="Z35" i="1" l="1"/>
  <c r="Z34" i="1"/>
  <c r="D34" i="3"/>
  <c r="X16" i="1" l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T16" i="1" l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X15" i="1"/>
  <c r="T1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8" i="1"/>
  <c r="R29" i="1"/>
  <c r="R30" i="1"/>
  <c r="R31" i="1"/>
  <c r="R32" i="1"/>
  <c r="R33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8" i="1"/>
  <c r="N29" i="1"/>
  <c r="N30" i="1"/>
  <c r="N31" i="1"/>
  <c r="N32" i="1"/>
  <c r="N33" i="1"/>
  <c r="L7" i="1"/>
  <c r="L8" i="1"/>
  <c r="L36" i="1" s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H7" i="1"/>
  <c r="X7" i="1"/>
  <c r="X8" i="1"/>
  <c r="X9" i="1"/>
  <c r="X10" i="1"/>
  <c r="X11" i="1"/>
  <c r="X12" i="1"/>
  <c r="X13" i="1"/>
  <c r="X14" i="1"/>
  <c r="X6" i="1"/>
  <c r="Y30" i="1" l="1"/>
  <c r="Z30" i="1" s="1"/>
  <c r="Y26" i="1"/>
  <c r="Z26" i="1" s="1"/>
  <c r="Y22" i="1"/>
  <c r="Z22" i="1" s="1"/>
  <c r="Y33" i="1"/>
  <c r="Z33" i="1" s="1"/>
  <c r="Y29" i="1"/>
  <c r="Z29" i="1" s="1"/>
  <c r="Y25" i="1"/>
  <c r="Z25" i="1" s="1"/>
  <c r="Y32" i="1"/>
  <c r="Z32" i="1" s="1"/>
  <c r="Y28" i="1"/>
  <c r="Z28" i="1" s="1"/>
  <c r="Y24" i="1"/>
  <c r="Z24" i="1" s="1"/>
  <c r="Y31" i="1"/>
  <c r="Z31" i="1" s="1"/>
  <c r="Y27" i="1"/>
  <c r="Z27" i="1" s="1"/>
  <c r="Y23" i="1"/>
  <c r="Z23" i="1" s="1"/>
  <c r="Y21" i="1"/>
  <c r="Z21" i="1" s="1"/>
  <c r="Y20" i="1"/>
  <c r="Z20" i="1" s="1"/>
  <c r="Y19" i="1"/>
  <c r="Z19" i="1" s="1"/>
  <c r="Y18" i="1"/>
  <c r="Z18" i="1" s="1"/>
  <c r="Y17" i="1"/>
  <c r="Z17" i="1" s="1"/>
  <c r="Y16" i="1"/>
  <c r="Z16" i="1" s="1"/>
  <c r="Y15" i="1"/>
  <c r="Z15" i="1" s="1"/>
  <c r="T6" i="1" l="1"/>
  <c r="H6" i="1" l="1"/>
  <c r="P6" i="1" l="1"/>
  <c r="J7" i="1" l="1"/>
  <c r="J8" i="1"/>
  <c r="J9" i="1"/>
  <c r="J10" i="1"/>
  <c r="J11" i="1"/>
  <c r="J12" i="1"/>
  <c r="J13" i="1"/>
  <c r="J14" i="1"/>
  <c r="J6" i="1"/>
  <c r="E5" i="3" l="1"/>
  <c r="E6" i="3"/>
  <c r="E7" i="3"/>
  <c r="E8" i="3"/>
  <c r="E9" i="3"/>
  <c r="E10" i="3"/>
  <c r="E34" i="3" l="1"/>
  <c r="D6" i="1"/>
  <c r="E20" i="5" l="1"/>
  <c r="E22" i="5" l="1"/>
  <c r="D10" i="5" l="1"/>
  <c r="H9" i="5" s="1"/>
  <c r="E23" i="5"/>
  <c r="N6" i="1" l="1"/>
  <c r="T7" i="1" l="1"/>
  <c r="Y7" i="1" s="1"/>
  <c r="Z7" i="1" s="1"/>
  <c r="T8" i="1"/>
  <c r="Y8" i="1" s="1"/>
  <c r="T9" i="1"/>
  <c r="Y9" i="1" s="1"/>
  <c r="Z9" i="1" s="1"/>
  <c r="T10" i="1"/>
  <c r="Y10" i="1" s="1"/>
  <c r="Z10" i="1" s="1"/>
  <c r="T11" i="1"/>
  <c r="Y11" i="1" s="1"/>
  <c r="Z11" i="1" s="1"/>
  <c r="T12" i="1"/>
  <c r="Y12" i="1" s="1"/>
  <c r="Z12" i="1" s="1"/>
  <c r="T13" i="1"/>
  <c r="Y13" i="1" s="1"/>
  <c r="Z13" i="1" s="1"/>
  <c r="T14" i="1"/>
  <c r="Y14" i="1" s="1"/>
  <c r="Z14" i="1" s="1"/>
  <c r="R6" i="1"/>
  <c r="L6" i="1"/>
  <c r="Z8" i="1" l="1"/>
  <c r="Z36" i="1" s="1"/>
  <c r="Y36" i="1"/>
  <c r="Y6" i="1"/>
  <c r="Z6" i="1" s="1"/>
  <c r="D9" i="5" l="1"/>
  <c r="D11" i="5" s="1"/>
  <c r="H8" i="5" l="1"/>
  <c r="B2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6" authorId="0" shapeId="0" xr:uid="{B4A529C0-6BA5-41CF-9E48-08065A9A6D68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<sst xmlns="http://schemas.openxmlformats.org/spreadsheetml/2006/main" count="186" uniqueCount="141">
  <si>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</si>
  <si>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</si>
  <si>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</si>
  <si>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</si>
  <si>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</si>
  <si>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</si>
  <si>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</si>
  <si>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</si>
  <si>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</si>
  <si>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</si>
  <si>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</si>
  <si>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</si>
  <si>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</si>
  <si>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</si>
  <si>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</si>
  <si>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</si>
  <si>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</si>
  <si>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</si>
  <si>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</si>
  <si>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</si>
  <si>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</si>
  <si>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</si>
  <si>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</si>
  <si>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</si>
  <si>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</si>
  <si>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</si>
  <si>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</si>
  <si>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</si>
  <si>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</si>
  <si>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</si>
  <si>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</si>
  <si>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</si>
  <si>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</si>
  <si>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</si>
  <si>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</si>
  <si>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</si>
  <si>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</si>
  <si>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</si>
  <si>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</si>
  <si>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</si>
  <si>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</si>
  <si>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</si>
  <si>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</si>
  <si>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</si>
  <si>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</si>
  <si>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</si>
  <si>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</si>
  <si>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Bs Mai</t>
  </si>
  <si>
    <t>tiền cô Hương</t>
  </si>
  <si>
    <t>Tiền Mua thuốc còn lại</t>
  </si>
  <si>
    <t>Tiền thuốc nợ</t>
  </si>
  <si>
    <t>CHUYÊN KHOA</t>
  </si>
  <si>
    <t>SLBN</t>
  </si>
  <si>
    <t>BN HEN+ CK</t>
  </si>
  <si>
    <t>Test dị ứng sữa 1</t>
  </si>
  <si>
    <t>Test dị ứng sữa kích thích</t>
  </si>
  <si>
    <t>Special kid</t>
  </si>
  <si>
    <t>TÊN THUỐC</t>
  </si>
  <si>
    <t>Báo cáo phiếu nhập thuốc + vật tư tháng 6/2020</t>
  </si>
  <si>
    <t>monitazone</t>
  </si>
  <si>
    <t>sterimar baby</t>
  </si>
  <si>
    <t>máy khí dung</t>
  </si>
  <si>
    <t>fosmycin</t>
  </si>
  <si>
    <t>ORS</t>
  </si>
  <si>
    <t>tinh chất an bì khang</t>
  </si>
  <si>
    <t>pulmicort</t>
  </si>
  <si>
    <t>Báo cáo chi khác tháng 6/2020</t>
  </si>
  <si>
    <t>túi bóng</t>
  </si>
  <si>
    <t>4 kg</t>
  </si>
  <si>
    <t>gửi hàng</t>
  </si>
  <si>
    <t>Báo cáo công nợ tháng 6/2020</t>
  </si>
  <si>
    <t>Adcort</t>
  </si>
  <si>
    <t>39 hộp</t>
  </si>
  <si>
    <t>21/05/2020</t>
  </si>
  <si>
    <t>klavunamox</t>
  </si>
  <si>
    <t>50 hộp</t>
  </si>
  <si>
    <t>29/05/2020</t>
  </si>
  <si>
    <t>kem đông y đa năng</t>
  </si>
  <si>
    <t>lá tắm thảo dược</t>
  </si>
  <si>
    <t>10 lọ</t>
  </si>
  <si>
    <t>BÁO CÁO TÀI CHÍNH T6/2020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</si>
  <si>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</si>
  <si>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</si>
  <si>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</si>
  <si>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</si>
  <si>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</si>
  <si>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</si>
  <si>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</si>
  <si>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</si>
  <si>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</si>
  <si>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</si>
  <si>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</si>
  <si>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TỒN THUỐC T6</t>
  </si>
  <si>
    <t>TỔNG TÀI SẢN</t>
  </si>
  <si>
    <t>NGUỒN VỐN</t>
  </si>
  <si>
    <t>VAY</t>
  </si>
  <si>
    <t>LỢI NHUẬN CHƯA CHI</t>
  </si>
  <si>
    <t>TỒN THUỐC T5</t>
  </si>
  <si>
    <t>TỔNG NGUỒN VỐN</t>
  </si>
  <si>
    <t>Báo cáo doanh thu tháng 6/2020</t>
  </si>
  <si>
    <t>aumentin 250</t>
  </si>
  <si>
    <t>seratide 25/50</t>
  </si>
  <si>
    <t>flixotide</t>
  </si>
  <si>
    <t>exomuc</t>
  </si>
  <si>
    <t>kẹo</t>
  </si>
  <si>
    <t>duphalac</t>
  </si>
  <si>
    <t>aquaditrim</t>
  </si>
  <si>
    <t>Ery</t>
  </si>
  <si>
    <t>sendo</t>
  </si>
  <si>
    <t>seratide 25/125</t>
  </si>
  <si>
    <t>Báo cáo bán thuốc, vật tư tháng 6/2020</t>
  </si>
  <si>
    <t>50% THƯỜNG</t>
  </si>
  <si>
    <t>bình xịt hen</t>
  </si>
  <si>
    <t>AmanoEnryme</t>
  </si>
  <si>
    <t>Betadin xịt họng</t>
  </si>
  <si>
    <t>Falgankid 250mg</t>
  </si>
  <si>
    <t>Falgankid 80mg</t>
  </si>
  <si>
    <t>Ceradan Advanced</t>
  </si>
  <si>
    <t>Sing 4mg (gói)</t>
  </si>
  <si>
    <t>Ven xịt</t>
  </si>
  <si>
    <t>Fucidin H</t>
  </si>
  <si>
    <t>Filter thổi</t>
  </si>
  <si>
    <t>falgankid</t>
  </si>
  <si>
    <t>Ceclor</t>
  </si>
  <si>
    <t>Anaferon</t>
  </si>
  <si>
    <t>Montiget 5mg</t>
  </si>
  <si>
    <t>Oflovid</t>
  </si>
  <si>
    <t>Otrivin</t>
  </si>
  <si>
    <t>Sing 5mg</t>
  </si>
  <si>
    <t>Guadimmu</t>
  </si>
  <si>
    <t>Kẹo</t>
  </si>
  <si>
    <t>Giấy in hóa đơn</t>
  </si>
  <si>
    <t>Hóa đơn</t>
  </si>
  <si>
    <t>Photo</t>
  </si>
  <si>
    <t>Trả mã ngày 21/12/2019</t>
  </si>
  <si>
    <t>Tinh chất an bì khang</t>
  </si>
  <si>
    <t>Sữa bột</t>
  </si>
  <si>
    <t>Sữa nước</t>
  </si>
  <si>
    <t>30/06/2020</t>
  </si>
  <si>
    <t>4 lon</t>
  </si>
  <si>
    <t>24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</si>
</sst>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</numFmts>
  <fonts count="1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8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4" fontId="5" fillId="0" borderId="1" xfId="0" applyNumberFormat="1" applyFont="1" applyFill="1" applyBorder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center"/>
    </xf>
    <xf numFmtId="164" fontId="5" fillId="2" borderId="1" xfId="0" applyNumberFormat="1" applyFont="1" applyFill="1" applyBorder="1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3" fontId="0" fillId="0" borderId="5" xfId="0" applyNumberFormat="1" applyBorder="1" applyAlignment="1"/>
    <xf numFmtId="3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center"/>
    </xf>
    <xf numFmtId="165" fontId="2" fillId="0" borderId="1" xfId="0" applyNumberFormat="1" applyFont="1" applyBorder="1" applyAlignment="1">
      <alignment horizontal="center"/>
    </xf>
    <xf numFmtId="167" fontId="0" fillId="0" borderId="4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6" fillId="0" borderId="0" xfId="0" applyNumberFormat="1" applyFont="1" applyAlignment="1"/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3" fontId="0" fillId="0" borderId="4" xfId="0" applyNumberFormat="1" applyBorder="1" applyAlignment="1">
      <alignment vertical="center"/>
    </xf>
    <xf numFmtId="3" fontId="0" fillId="0" borderId="5" xfId="0" applyNumberFormat="1" applyBorder="1" applyAlignment="1">
      <alignment vertic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3" fontId="0" fillId="0" borderId="5" xfId="0" applyNumberFormat="1" applyBorder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165" fontId="2" fillId="0" borderId="1" xfId="0" applyNumberFormat="1" applyFont="1" applyBorder="1" applyAlignment="1">
      <alignment horizontal="center"/>
    </xf>
    <xf numFmtId="9" fontId="0" fillId="0" borderId="5" xfId="1" applyFont="1" applyBorder="1" applyAlignment="1">
      <alignment horizontal="right" vertical="center"/>
    </xf>
    <xf numFmtId="167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7" fillId="0" borderId="0" xfId="0" applyFont="1"/>
    <xf numFmtId="0" fontId="0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left"/>
    </xf>
    <xf numFmtId="168" fontId="0" fillId="0" borderId="4" xfId="0" applyNumberFormat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3" fontId="18" fillId="0" borderId="0" xfId="0" applyNumberFormat="1" applyFont="1"/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0" fillId="0" borderId="4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68" fontId="0" fillId="0" borderId="4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168" fontId="0" fillId="0" borderId="4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0" borderId="0" xfId="0" applyFont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1"/>
  <sheetViews>
    <sheetView tabSelected="1" topLeftCell="B1" zoomScaleSheetLayoutView="118" workbookViewId="0">
      <pane xSplit="1" ySplit="5" topLeftCell="C6" activePane="bottomRight" state="frozen"/>
      <selection activeCell="A4" sqref="A4:XFD4"/>
      <selection pane="topRight" activeCell="A4" sqref="A4:XFD4"/>
      <selection pane="bottomLeft" activeCell="A4" sqref="A4:XFD4"/>
      <selection pane="bottomRight" activeCell="F11" sqref="F11"/>
    </sheetView>
  </sheetViews>
  <sheetFormatPr defaultColWidth="9.140625" defaultRowHeight="15" x14ac:dyDescent="0.25"/>
  <cols>
    <col min="1" max="1" width="4" style="1" customWidth="1"/>
    <col min="2" max="2" width="9" style="16" customWidth="1"/>
    <col min="3" max="3" width="5.28515625" style="1" customWidth="1"/>
    <col min="4" max="4" width="9.7109375" style="1" customWidth="1"/>
    <col min="5" max="5" width="7" style="1" customWidth="1"/>
    <col min="6" max="6" width="10" style="1" customWidth="1"/>
    <col min="7" max="7" width="4.5703125" style="1" bestFit="1" customWidth="1"/>
    <col min="8" max="8" width="9.7109375" style="1" customWidth="1"/>
    <col min="9" max="9" width="3.7109375" style="1" hidden="1" customWidth="1"/>
    <col min="10" max="10" width="9.7109375" style="54" hidden="1" customWidth="1"/>
    <col min="11" max="11" width="4.7109375" style="9" customWidth="1"/>
    <col min="12" max="12" width="9.5703125" style="1" customWidth="1"/>
    <col min="13" max="13" width="4.7109375" style="1" customWidth="1"/>
    <col min="14" max="14" width="9.7109375" style="2" customWidth="1"/>
    <col min="15" max="15" width="4.7109375" style="1" customWidth="1"/>
    <col min="16" max="16" width="10" style="8" customWidth="1"/>
    <col min="17" max="17" width="4.7109375" style="1" customWidth="1"/>
    <col min="18" max="18" width="10.42578125" style="1" customWidth="1"/>
    <col min="19" max="19" width="4.7109375" style="1" customWidth="1"/>
    <col min="20" max="20" width="9.28515625" style="1" customWidth="1"/>
    <col min="21" max="21" width="5.7109375" style="2" customWidth="1"/>
    <col min="22" max="22" width="8.85546875" style="2" customWidth="1"/>
    <col min="23" max="23" width="5.7109375" style="2" customWidth="1"/>
    <col min="24" max="24" width="11.28515625" style="2" customWidth="1"/>
    <col min="25" max="25" width="10.42578125" style="2" customWidth="1"/>
    <col min="26" max="26" width="11.42578125" style="1" customWidth="1"/>
    <col min="27" max="27" width="14.7109375" style="3" customWidth="1"/>
    <col min="28" max="29" width="9.140625" style="1"/>
    <col min="30" max="30" width="10.7109375" style="1" bestFit="1" customWidth="1"/>
    <col min="31" max="31" width="9.140625" style="1"/>
    <col min="32" max="32" width="4.7109375" style="1" customWidth="1"/>
    <col min="33" max="16384" width="9.140625" style="1"/>
  </cols>
  <sheetData>
    <row r="2" spans="1:42" ht="36" x14ac:dyDescent="0.55000000000000004">
      <c r="B2" s="142" t="s">
        <v>99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</row>
    <row r="4" spans="1:42" x14ac:dyDescent="0.25">
      <c r="A4" s="144" t="s">
        <v>0</v>
      </c>
      <c r="B4" s="153" t="s">
        <v>1</v>
      </c>
      <c r="C4" s="144" t="s">
        <v>2</v>
      </c>
      <c r="D4" s="144"/>
      <c r="E4" s="151" t="s">
        <v>111</v>
      </c>
      <c r="F4" s="152"/>
      <c r="G4" s="144" t="s">
        <v>53</v>
      </c>
      <c r="H4" s="144"/>
      <c r="I4" s="144" t="s">
        <v>51</v>
      </c>
      <c r="J4" s="144"/>
      <c r="K4" s="145" t="s">
        <v>10</v>
      </c>
      <c r="L4" s="145"/>
      <c r="M4" s="144" t="s">
        <v>11</v>
      </c>
      <c r="N4" s="144"/>
      <c r="O4" s="144" t="s">
        <v>12</v>
      </c>
      <c r="P4" s="144"/>
      <c r="Q4" s="144" t="s">
        <v>13</v>
      </c>
      <c r="R4" s="144"/>
      <c r="S4" s="144" t="s">
        <v>14</v>
      </c>
      <c r="T4" s="144"/>
      <c r="U4" s="146" t="s">
        <v>54</v>
      </c>
      <c r="V4" s="146"/>
      <c r="W4" s="149" t="s">
        <v>55</v>
      </c>
      <c r="X4" s="150"/>
      <c r="Y4" s="147" t="s">
        <v>44</v>
      </c>
      <c r="Z4" s="143" t="s">
        <v>3</v>
      </c>
      <c r="AA4" s="144" t="s">
        <v>4</v>
      </c>
    </row>
    <row r="5" spans="1:42" ht="15" customHeight="1" x14ac:dyDescent="0.25">
      <c r="A5" s="144"/>
      <c r="B5" s="153"/>
      <c r="C5" s="53" t="s">
        <v>5</v>
      </c>
      <c r="D5" s="53" t="s">
        <v>6</v>
      </c>
      <c r="E5" s="126" t="s">
        <v>5</v>
      </c>
      <c r="F5" s="126" t="s">
        <v>6</v>
      </c>
      <c r="G5" s="53" t="s">
        <v>5</v>
      </c>
      <c r="H5" s="53" t="s">
        <v>7</v>
      </c>
      <c r="I5" s="53" t="s">
        <v>5</v>
      </c>
      <c r="J5" s="53" t="s">
        <v>6</v>
      </c>
      <c r="K5" s="57" t="s">
        <v>5</v>
      </c>
      <c r="L5" s="13" t="s">
        <v>16</v>
      </c>
      <c r="M5" s="57" t="s">
        <v>5</v>
      </c>
      <c r="N5" s="58" t="s">
        <v>16</v>
      </c>
      <c r="O5" s="57" t="s">
        <v>5</v>
      </c>
      <c r="P5" s="59" t="s">
        <v>16</v>
      </c>
      <c r="Q5" s="57" t="s">
        <v>5</v>
      </c>
      <c r="R5" s="13" t="s">
        <v>16</v>
      </c>
      <c r="S5" s="57" t="s">
        <v>5</v>
      </c>
      <c r="T5" s="13" t="s">
        <v>16</v>
      </c>
      <c r="U5" s="5" t="s">
        <v>5</v>
      </c>
      <c r="V5" s="5" t="s">
        <v>16</v>
      </c>
      <c r="W5" s="97" t="s">
        <v>5</v>
      </c>
      <c r="X5" s="97" t="s">
        <v>16</v>
      </c>
      <c r="Y5" s="148"/>
      <c r="Z5" s="143"/>
      <c r="AA5" s="144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4">
        <v>1</v>
      </c>
      <c r="B6" s="6">
        <v>43983</v>
      </c>
      <c r="C6" s="4">
        <v>6</v>
      </c>
      <c r="D6" s="18">
        <f t="shared" ref="D6:D35" si="0">PRODUCT(C6,200000)</f>
        <v>1200000</v>
      </c>
      <c r="E6" s="18">
        <v>0</v>
      </c>
      <c r="F6" s="18">
        <f>PRODUCT(E6,100000)</f>
        <v>0</v>
      </c>
      <c r="G6" s="4">
        <v>2</v>
      </c>
      <c r="H6" s="41">
        <f>PRODUCT(G6,300000)</f>
        <v>600000</v>
      </c>
      <c r="I6" s="41">
        <v>0</v>
      </c>
      <c r="J6" s="41">
        <f>PRODUCT(I6,300000)</f>
        <v>0</v>
      </c>
      <c r="K6" s="10">
        <v>1</v>
      </c>
      <c r="L6" s="42">
        <f>PRODUCT(K6,30000)</f>
        <v>30000</v>
      </c>
      <c r="M6" s="14">
        <v>1</v>
      </c>
      <c r="N6" s="17">
        <f>PRODUCT(M6,300000)</f>
        <v>300000</v>
      </c>
      <c r="O6" s="14">
        <v>1</v>
      </c>
      <c r="P6" s="20">
        <f>PRODUCT(O6,600000)</f>
        <v>600000</v>
      </c>
      <c r="Q6" s="14">
        <v>3</v>
      </c>
      <c r="R6" s="14">
        <f>PRODUCT(Q6,30000)</f>
        <v>90000</v>
      </c>
      <c r="S6" s="13">
        <v>0</v>
      </c>
      <c r="T6" s="12">
        <f t="shared" ref="T6:T35" si="1">PRODUCT(S6,50000)</f>
        <v>0</v>
      </c>
      <c r="U6" s="5">
        <v>0</v>
      </c>
      <c r="V6" s="5">
        <f>PRODUCT(U6,700000)</f>
        <v>0</v>
      </c>
      <c r="W6" s="97">
        <v>0</v>
      </c>
      <c r="X6" s="19">
        <f>PRODUCT(W6,1300000)</f>
        <v>0</v>
      </c>
      <c r="Y6" s="19">
        <f>SUM(L6,N6,P6,R6,T6,V6,X6)</f>
        <v>1020000</v>
      </c>
      <c r="Z6" s="18">
        <f t="shared" ref="Z6:Z33" si="2">SUM(D6,J6,H6,Y6)</f>
        <v>2820000</v>
      </c>
      <c r="AA6" s="72"/>
    </row>
    <row r="7" spans="1:42" x14ac:dyDescent="0.25">
      <c r="A7" s="4">
        <v>2</v>
      </c>
      <c r="B7" s="60">
        <v>43984</v>
      </c>
      <c r="C7" s="109">
        <v>3</v>
      </c>
      <c r="D7" s="18">
        <f t="shared" si="0"/>
        <v>600000</v>
      </c>
      <c r="E7" s="18">
        <v>0</v>
      </c>
      <c r="F7" s="18">
        <f t="shared" ref="F7:F35" si="3">PRODUCT(E7,100000)</f>
        <v>0</v>
      </c>
      <c r="G7" s="109">
        <v>4</v>
      </c>
      <c r="H7" s="41">
        <f>PRODUCT(G7,300000)</f>
        <v>1200000</v>
      </c>
      <c r="I7" s="41">
        <v>0</v>
      </c>
      <c r="J7" s="41">
        <f t="shared" ref="J7:J14" si="4">PRODUCT(I7,300000)</f>
        <v>0</v>
      </c>
      <c r="K7" s="112">
        <v>1</v>
      </c>
      <c r="L7" s="42">
        <f t="shared" ref="L7:L35" si="5">PRODUCT(K7,30000)</f>
        <v>30000</v>
      </c>
      <c r="M7" s="14">
        <v>1</v>
      </c>
      <c r="N7" s="17">
        <f t="shared" ref="N7:N35" si="6">PRODUCT(M7,300000)</f>
        <v>300000</v>
      </c>
      <c r="O7" s="14">
        <v>0</v>
      </c>
      <c r="P7" s="20">
        <f t="shared" ref="P7:P35" si="7">PRODUCT(O7,600000)</f>
        <v>0</v>
      </c>
      <c r="Q7" s="14">
        <v>0</v>
      </c>
      <c r="R7" s="14">
        <f t="shared" ref="R7:R35" si="8">PRODUCT(Q7,30000)</f>
        <v>0</v>
      </c>
      <c r="S7" s="13">
        <v>0</v>
      </c>
      <c r="T7" s="12">
        <f t="shared" si="1"/>
        <v>0</v>
      </c>
      <c r="U7" s="91">
        <v>0</v>
      </c>
      <c r="V7" s="117">
        <f t="shared" ref="V7:V35" si="9">PRODUCT(U7,700000)</f>
        <v>0</v>
      </c>
      <c r="W7" s="113">
        <v>0</v>
      </c>
      <c r="X7" s="19">
        <f t="shared" ref="X7:X35" si="10">PRODUCT(W7,1300000)</f>
        <v>0</v>
      </c>
      <c r="Y7" s="19">
        <f t="shared" ref="Y7:Y14" si="11">SUM(L7,N7,P7,R7,T7,V7,X7)</f>
        <v>330000</v>
      </c>
      <c r="Z7" s="18">
        <f t="shared" si="2"/>
        <v>2130000</v>
      </c>
      <c r="AA7" s="90"/>
    </row>
    <row r="8" spans="1:42" x14ac:dyDescent="0.25">
      <c r="A8" s="4">
        <v>3</v>
      </c>
      <c r="B8" s="60">
        <v>43985</v>
      </c>
      <c r="C8" s="1">
        <v>7</v>
      </c>
      <c r="D8" s="18">
        <f t="shared" si="0"/>
        <v>1400000</v>
      </c>
      <c r="E8" s="18">
        <v>0</v>
      </c>
      <c r="F8" s="18">
        <f t="shared" si="3"/>
        <v>0</v>
      </c>
      <c r="G8" s="1">
        <v>3</v>
      </c>
      <c r="H8" s="41">
        <f>PRODUCT(G8,300000)</f>
        <v>900000</v>
      </c>
      <c r="I8" s="41">
        <v>0</v>
      </c>
      <c r="J8" s="41">
        <f t="shared" si="4"/>
        <v>0</v>
      </c>
      <c r="K8" s="112">
        <v>1</v>
      </c>
      <c r="L8" s="42">
        <f t="shared" si="5"/>
        <v>30000</v>
      </c>
      <c r="M8" s="14">
        <v>0</v>
      </c>
      <c r="N8" s="17">
        <f t="shared" si="6"/>
        <v>0</v>
      </c>
      <c r="O8" s="14">
        <v>0</v>
      </c>
      <c r="P8" s="20">
        <f t="shared" si="7"/>
        <v>0</v>
      </c>
      <c r="Q8" s="14">
        <v>0</v>
      </c>
      <c r="R8" s="14">
        <f t="shared" si="8"/>
        <v>0</v>
      </c>
      <c r="S8" s="13">
        <v>0</v>
      </c>
      <c r="T8" s="12">
        <f t="shared" si="1"/>
        <v>0</v>
      </c>
      <c r="U8" s="91">
        <v>0</v>
      </c>
      <c r="V8" s="117">
        <f t="shared" si="9"/>
        <v>0</v>
      </c>
      <c r="W8" s="113">
        <v>0</v>
      </c>
      <c r="X8" s="19">
        <f t="shared" si="10"/>
        <v>0</v>
      </c>
      <c r="Y8" s="19">
        <f t="shared" si="11"/>
        <v>30000</v>
      </c>
      <c r="Z8" s="18">
        <f t="shared" si="2"/>
        <v>2330000</v>
      </c>
      <c r="AA8" s="90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2" customFormat="1" x14ac:dyDescent="0.25">
      <c r="A9">
        <v>4</v>
      </c>
      <c r="B9" s="60">
        <v>43986</v>
      </c>
      <c r="C9" s="109">
        <v>3</v>
      </c>
      <c r="D9" s="18">
        <f t="shared" si="0"/>
        <v>600000</v>
      </c>
      <c r="E9" s="18">
        <v>0</v>
      </c>
      <c r="F9" s="18">
        <f t="shared" si="3"/>
        <v>0</v>
      </c>
      <c r="G9" s="109">
        <v>5</v>
      </c>
      <c r="H9" s="41">
        <f t="shared" ref="H9:H35" si="12">PRODUCT(G9,300000)</f>
        <v>1500000</v>
      </c>
      <c r="I9" s="41">
        <v>0</v>
      </c>
      <c r="J9" s="41">
        <f t="shared" si="4"/>
        <v>0</v>
      </c>
      <c r="K9" s="112">
        <v>0</v>
      </c>
      <c r="L9" s="42">
        <f t="shared" si="5"/>
        <v>0</v>
      </c>
      <c r="M9" s="14">
        <v>1</v>
      </c>
      <c r="N9" s="17">
        <f t="shared" si="6"/>
        <v>300000</v>
      </c>
      <c r="O9" s="14">
        <v>0</v>
      </c>
      <c r="P9" s="20">
        <f t="shared" si="7"/>
        <v>0</v>
      </c>
      <c r="Q9" s="14">
        <v>2</v>
      </c>
      <c r="R9" s="14">
        <f t="shared" si="8"/>
        <v>60000</v>
      </c>
      <c r="S9" s="13">
        <v>0</v>
      </c>
      <c r="T9" s="15">
        <f t="shared" si="1"/>
        <v>0</v>
      </c>
      <c r="U9" s="91">
        <v>0</v>
      </c>
      <c r="V9" s="117">
        <f t="shared" si="9"/>
        <v>0</v>
      </c>
      <c r="W9" s="113">
        <v>0</v>
      </c>
      <c r="X9" s="19">
        <f t="shared" si="10"/>
        <v>0</v>
      </c>
      <c r="Y9" s="19">
        <f t="shared" si="11"/>
        <v>360000</v>
      </c>
      <c r="Z9" s="18">
        <f t="shared" si="2"/>
        <v>2460000</v>
      </c>
      <c r="AA9" s="90"/>
    </row>
    <row r="10" spans="1:42" customFormat="1" x14ac:dyDescent="0.25">
      <c r="A10">
        <v>5</v>
      </c>
      <c r="B10" s="60">
        <v>43987</v>
      </c>
      <c r="C10" s="109">
        <v>2</v>
      </c>
      <c r="D10" s="18">
        <f t="shared" si="0"/>
        <v>400000</v>
      </c>
      <c r="E10" s="18">
        <v>0</v>
      </c>
      <c r="F10" s="18">
        <f t="shared" si="3"/>
        <v>0</v>
      </c>
      <c r="G10" s="109">
        <v>6</v>
      </c>
      <c r="H10" s="41">
        <f t="shared" si="12"/>
        <v>1800000</v>
      </c>
      <c r="I10" s="41">
        <v>0</v>
      </c>
      <c r="J10" s="41">
        <f t="shared" si="4"/>
        <v>0</v>
      </c>
      <c r="K10" s="112">
        <v>0</v>
      </c>
      <c r="L10" s="42">
        <f t="shared" si="5"/>
        <v>0</v>
      </c>
      <c r="M10" s="14">
        <v>2</v>
      </c>
      <c r="N10" s="17">
        <f t="shared" si="6"/>
        <v>600000</v>
      </c>
      <c r="O10" s="14">
        <v>0</v>
      </c>
      <c r="P10" s="20">
        <f t="shared" si="7"/>
        <v>0</v>
      </c>
      <c r="Q10" s="14">
        <v>0</v>
      </c>
      <c r="R10" s="14">
        <f t="shared" si="8"/>
        <v>0</v>
      </c>
      <c r="S10" s="13">
        <v>0</v>
      </c>
      <c r="T10" s="15">
        <f t="shared" si="1"/>
        <v>0</v>
      </c>
      <c r="U10" s="91">
        <v>0</v>
      </c>
      <c r="V10" s="117">
        <f t="shared" si="9"/>
        <v>0</v>
      </c>
      <c r="W10" s="113">
        <v>0</v>
      </c>
      <c r="X10" s="19">
        <f t="shared" si="10"/>
        <v>0</v>
      </c>
      <c r="Y10" s="19">
        <f t="shared" si="11"/>
        <v>600000</v>
      </c>
      <c r="Z10" s="18">
        <f t="shared" si="2"/>
        <v>2800000</v>
      </c>
      <c r="AA10" s="90"/>
    </row>
    <row r="11" spans="1:42" customFormat="1" x14ac:dyDescent="0.25">
      <c r="A11">
        <v>6</v>
      </c>
      <c r="B11" s="60">
        <v>43988</v>
      </c>
      <c r="C11" s="109">
        <v>5</v>
      </c>
      <c r="D11" s="18">
        <f t="shared" si="0"/>
        <v>1000000</v>
      </c>
      <c r="E11" s="18">
        <v>0</v>
      </c>
      <c r="F11" s="18">
        <f t="shared" si="3"/>
        <v>0</v>
      </c>
      <c r="G11" s="109">
        <v>9</v>
      </c>
      <c r="H11" s="41">
        <f t="shared" si="12"/>
        <v>2700000</v>
      </c>
      <c r="I11" s="41">
        <v>0</v>
      </c>
      <c r="J11" s="41">
        <f t="shared" si="4"/>
        <v>0</v>
      </c>
      <c r="K11" s="112">
        <v>0</v>
      </c>
      <c r="L11" s="42">
        <f t="shared" si="5"/>
        <v>0</v>
      </c>
      <c r="M11" s="14">
        <v>4</v>
      </c>
      <c r="N11" s="17">
        <f t="shared" si="6"/>
        <v>1200000</v>
      </c>
      <c r="O11" s="14">
        <v>0</v>
      </c>
      <c r="P11" s="20">
        <f t="shared" si="7"/>
        <v>0</v>
      </c>
      <c r="Q11" s="14">
        <v>3</v>
      </c>
      <c r="R11" s="14">
        <f t="shared" si="8"/>
        <v>90000</v>
      </c>
      <c r="S11" s="13">
        <v>0</v>
      </c>
      <c r="T11" s="15">
        <f t="shared" si="1"/>
        <v>0</v>
      </c>
      <c r="U11" s="91">
        <v>0</v>
      </c>
      <c r="V11" s="117">
        <f t="shared" si="9"/>
        <v>0</v>
      </c>
      <c r="W11" s="113">
        <v>0</v>
      </c>
      <c r="X11" s="19">
        <f t="shared" si="10"/>
        <v>0</v>
      </c>
      <c r="Y11" s="19">
        <f t="shared" si="11"/>
        <v>1290000</v>
      </c>
      <c r="Z11" s="18">
        <f t="shared" si="2"/>
        <v>4990000</v>
      </c>
      <c r="AA11" s="90"/>
    </row>
    <row r="12" spans="1:42" customFormat="1" x14ac:dyDescent="0.25">
      <c r="A12">
        <v>7</v>
      </c>
      <c r="B12" s="60">
        <v>43989</v>
      </c>
      <c r="C12" s="109">
        <v>1</v>
      </c>
      <c r="D12" s="18">
        <f t="shared" si="0"/>
        <v>200000</v>
      </c>
      <c r="E12" s="18">
        <v>0</v>
      </c>
      <c r="F12" s="18">
        <f t="shared" si="3"/>
        <v>0</v>
      </c>
      <c r="G12" s="109">
        <v>14</v>
      </c>
      <c r="H12" s="41">
        <f t="shared" si="12"/>
        <v>4200000</v>
      </c>
      <c r="I12" s="41">
        <v>0</v>
      </c>
      <c r="J12" s="41">
        <f t="shared" si="4"/>
        <v>0</v>
      </c>
      <c r="K12" s="112">
        <v>0</v>
      </c>
      <c r="L12" s="42">
        <f t="shared" si="5"/>
        <v>0</v>
      </c>
      <c r="M12" s="14">
        <v>11</v>
      </c>
      <c r="N12" s="17">
        <f t="shared" si="6"/>
        <v>3300000</v>
      </c>
      <c r="O12" s="14">
        <v>1</v>
      </c>
      <c r="P12" s="20">
        <f t="shared" si="7"/>
        <v>600000</v>
      </c>
      <c r="Q12" s="14">
        <v>0</v>
      </c>
      <c r="R12" s="14">
        <f t="shared" si="8"/>
        <v>0</v>
      </c>
      <c r="S12" s="13">
        <v>0</v>
      </c>
      <c r="T12" s="15">
        <f t="shared" si="1"/>
        <v>0</v>
      </c>
      <c r="U12" s="91">
        <v>0</v>
      </c>
      <c r="V12" s="117">
        <f t="shared" si="9"/>
        <v>0</v>
      </c>
      <c r="W12" s="113">
        <v>0</v>
      </c>
      <c r="X12" s="19">
        <f t="shared" si="10"/>
        <v>0</v>
      </c>
      <c r="Y12" s="19">
        <f t="shared" si="11"/>
        <v>3900000</v>
      </c>
      <c r="Z12" s="18">
        <f t="shared" si="2"/>
        <v>8300000</v>
      </c>
      <c r="AA12" s="90"/>
    </row>
    <row r="13" spans="1:42" customFormat="1" x14ac:dyDescent="0.25">
      <c r="A13">
        <v>8</v>
      </c>
      <c r="B13" s="60">
        <v>43990</v>
      </c>
      <c r="C13" s="109">
        <v>8</v>
      </c>
      <c r="D13" s="18">
        <f t="shared" si="0"/>
        <v>1600000</v>
      </c>
      <c r="E13" s="18">
        <v>0</v>
      </c>
      <c r="F13" s="18">
        <f t="shared" si="3"/>
        <v>0</v>
      </c>
      <c r="G13" s="109">
        <v>6</v>
      </c>
      <c r="H13" s="41">
        <f t="shared" si="12"/>
        <v>1800000</v>
      </c>
      <c r="I13" s="41">
        <v>0</v>
      </c>
      <c r="J13" s="41">
        <f t="shared" si="4"/>
        <v>0</v>
      </c>
      <c r="K13" s="112">
        <v>0</v>
      </c>
      <c r="L13" s="42">
        <f t="shared" si="5"/>
        <v>0</v>
      </c>
      <c r="M13" s="14">
        <v>2</v>
      </c>
      <c r="N13" s="17">
        <f t="shared" si="6"/>
        <v>600000</v>
      </c>
      <c r="O13" s="14">
        <v>2</v>
      </c>
      <c r="P13" s="20">
        <f t="shared" si="7"/>
        <v>1200000</v>
      </c>
      <c r="Q13" s="14">
        <v>0</v>
      </c>
      <c r="R13" s="14">
        <f t="shared" si="8"/>
        <v>0</v>
      </c>
      <c r="S13" s="13">
        <v>0</v>
      </c>
      <c r="T13" s="52">
        <f t="shared" si="1"/>
        <v>0</v>
      </c>
      <c r="U13" s="91">
        <v>0</v>
      </c>
      <c r="V13" s="117">
        <f t="shared" si="9"/>
        <v>0</v>
      </c>
      <c r="W13" s="113">
        <v>0</v>
      </c>
      <c r="X13" s="19">
        <f t="shared" si="10"/>
        <v>0</v>
      </c>
      <c r="Y13" s="19">
        <f t="shared" si="11"/>
        <v>1800000</v>
      </c>
      <c r="Z13" s="18">
        <f t="shared" si="2"/>
        <v>5200000</v>
      </c>
      <c r="AA13" s="90"/>
    </row>
    <row r="14" spans="1:42" x14ac:dyDescent="0.25">
      <c r="A14" s="4">
        <v>9</v>
      </c>
      <c r="B14" s="60">
        <v>43991</v>
      </c>
      <c r="C14" s="109">
        <v>4</v>
      </c>
      <c r="D14" s="18">
        <f t="shared" si="0"/>
        <v>800000</v>
      </c>
      <c r="E14" s="18">
        <v>0</v>
      </c>
      <c r="F14" s="18">
        <f t="shared" si="3"/>
        <v>0</v>
      </c>
      <c r="G14" s="109">
        <v>2</v>
      </c>
      <c r="H14" s="41">
        <f t="shared" si="12"/>
        <v>600000</v>
      </c>
      <c r="I14" s="41">
        <v>0</v>
      </c>
      <c r="J14" s="41">
        <f t="shared" si="4"/>
        <v>0</v>
      </c>
      <c r="K14" s="112">
        <v>0</v>
      </c>
      <c r="L14" s="42">
        <f t="shared" si="5"/>
        <v>0</v>
      </c>
      <c r="M14" s="14">
        <v>0</v>
      </c>
      <c r="N14" s="17">
        <f t="shared" si="6"/>
        <v>0</v>
      </c>
      <c r="O14" s="14">
        <v>1</v>
      </c>
      <c r="P14" s="20">
        <f t="shared" si="7"/>
        <v>600000</v>
      </c>
      <c r="Q14" s="14">
        <v>1</v>
      </c>
      <c r="R14" s="14">
        <f t="shared" si="8"/>
        <v>30000</v>
      </c>
      <c r="S14" s="13">
        <v>0</v>
      </c>
      <c r="T14" s="52">
        <f t="shared" si="1"/>
        <v>0</v>
      </c>
      <c r="U14" s="91">
        <v>0</v>
      </c>
      <c r="V14" s="117">
        <f t="shared" si="9"/>
        <v>0</v>
      </c>
      <c r="W14" s="113">
        <v>0</v>
      </c>
      <c r="X14" s="19">
        <f t="shared" si="10"/>
        <v>0</v>
      </c>
      <c r="Y14" s="19">
        <f t="shared" si="11"/>
        <v>630000</v>
      </c>
      <c r="Z14" s="18">
        <f t="shared" si="2"/>
        <v>2030000</v>
      </c>
      <c r="AA14" s="90"/>
      <c r="AB14" s="11"/>
      <c r="AC14" s="11"/>
      <c r="AD14" s="11"/>
      <c r="AE14" s="11"/>
    </row>
    <row r="15" spans="1:42" x14ac:dyDescent="0.25">
      <c r="A15" s="105"/>
      <c r="B15" s="60">
        <v>43992</v>
      </c>
      <c r="C15" s="109">
        <v>2</v>
      </c>
      <c r="D15" s="18">
        <f t="shared" si="0"/>
        <v>400000</v>
      </c>
      <c r="E15" s="18">
        <v>0</v>
      </c>
      <c r="F15" s="18">
        <f t="shared" si="3"/>
        <v>0</v>
      </c>
      <c r="G15" s="109">
        <v>1</v>
      </c>
      <c r="H15" s="41">
        <f t="shared" si="12"/>
        <v>300000</v>
      </c>
      <c r="I15" s="41"/>
      <c r="J15" s="41"/>
      <c r="K15" s="112">
        <v>0</v>
      </c>
      <c r="L15" s="42">
        <f t="shared" si="5"/>
        <v>0</v>
      </c>
      <c r="M15" s="14">
        <v>0</v>
      </c>
      <c r="N15" s="17">
        <f t="shared" si="6"/>
        <v>0</v>
      </c>
      <c r="O15" s="14">
        <v>1</v>
      </c>
      <c r="P15" s="20">
        <f t="shared" si="7"/>
        <v>600000</v>
      </c>
      <c r="Q15" s="14">
        <v>0</v>
      </c>
      <c r="R15" s="14">
        <f t="shared" si="8"/>
        <v>0</v>
      </c>
      <c r="S15" s="13">
        <v>0</v>
      </c>
      <c r="T15" s="52">
        <f t="shared" si="1"/>
        <v>0</v>
      </c>
      <c r="U15" s="106">
        <v>0</v>
      </c>
      <c r="V15" s="117">
        <f t="shared" si="9"/>
        <v>0</v>
      </c>
      <c r="W15" s="113">
        <v>0</v>
      </c>
      <c r="X15" s="19">
        <f t="shared" si="10"/>
        <v>0</v>
      </c>
      <c r="Y15" s="19">
        <f t="shared" ref="Y15:Y33" si="13">SUM(L15,N15,P15,R15,T15,V15,X15)</f>
        <v>600000</v>
      </c>
      <c r="Z15" s="18">
        <f t="shared" si="2"/>
        <v>1300000</v>
      </c>
      <c r="AA15" s="105"/>
      <c r="AB15" s="11"/>
      <c r="AC15" s="11"/>
      <c r="AD15" s="11"/>
      <c r="AE15" s="11"/>
    </row>
    <row r="16" spans="1:42" x14ac:dyDescent="0.25">
      <c r="A16" s="105"/>
      <c r="B16" s="60">
        <v>43993</v>
      </c>
      <c r="C16" s="109">
        <v>8</v>
      </c>
      <c r="D16" s="18">
        <f t="shared" si="0"/>
        <v>1600000</v>
      </c>
      <c r="E16" s="18">
        <v>0</v>
      </c>
      <c r="F16" s="18">
        <f t="shared" si="3"/>
        <v>0</v>
      </c>
      <c r="G16" s="109">
        <v>4</v>
      </c>
      <c r="H16" s="41">
        <f t="shared" si="12"/>
        <v>1200000</v>
      </c>
      <c r="I16" s="41"/>
      <c r="J16" s="41"/>
      <c r="K16" s="112">
        <v>0</v>
      </c>
      <c r="L16" s="42">
        <f t="shared" si="5"/>
        <v>0</v>
      </c>
      <c r="M16" s="14">
        <v>1</v>
      </c>
      <c r="N16" s="17">
        <f t="shared" si="6"/>
        <v>300000</v>
      </c>
      <c r="O16" s="14">
        <v>1</v>
      </c>
      <c r="P16" s="20">
        <f t="shared" si="7"/>
        <v>600000</v>
      </c>
      <c r="Q16" s="14">
        <v>0</v>
      </c>
      <c r="R16" s="14">
        <f t="shared" si="8"/>
        <v>0</v>
      </c>
      <c r="S16" s="13">
        <v>0</v>
      </c>
      <c r="T16" s="52">
        <f t="shared" si="1"/>
        <v>0</v>
      </c>
      <c r="U16" s="106">
        <v>0</v>
      </c>
      <c r="V16" s="117">
        <f t="shared" si="9"/>
        <v>0</v>
      </c>
      <c r="W16" s="113">
        <v>0</v>
      </c>
      <c r="X16" s="19">
        <f t="shared" si="10"/>
        <v>0</v>
      </c>
      <c r="Y16" s="19">
        <f t="shared" si="13"/>
        <v>900000</v>
      </c>
      <c r="Z16" s="18">
        <f t="shared" si="2"/>
        <v>3700000</v>
      </c>
      <c r="AA16" s="105"/>
      <c r="AB16" s="11"/>
      <c r="AC16" s="11"/>
      <c r="AD16" s="11"/>
      <c r="AE16" s="11"/>
    </row>
    <row r="17" spans="1:31" x14ac:dyDescent="0.25">
      <c r="A17" s="105"/>
      <c r="B17" s="60">
        <v>43994</v>
      </c>
      <c r="C17" s="109">
        <v>7</v>
      </c>
      <c r="D17" s="18">
        <f t="shared" si="0"/>
        <v>1400000</v>
      </c>
      <c r="E17" s="18">
        <v>0</v>
      </c>
      <c r="F17" s="18">
        <f t="shared" si="3"/>
        <v>0</v>
      </c>
      <c r="G17" s="109">
        <v>3</v>
      </c>
      <c r="H17" s="41">
        <f t="shared" si="12"/>
        <v>900000</v>
      </c>
      <c r="I17" s="41"/>
      <c r="J17" s="41"/>
      <c r="K17" s="112">
        <v>2</v>
      </c>
      <c r="L17" s="42">
        <f t="shared" si="5"/>
        <v>60000</v>
      </c>
      <c r="M17" s="14">
        <v>1</v>
      </c>
      <c r="N17" s="17">
        <f t="shared" si="6"/>
        <v>300000</v>
      </c>
      <c r="O17" s="14">
        <v>0</v>
      </c>
      <c r="P17" s="20">
        <f t="shared" si="7"/>
        <v>0</v>
      </c>
      <c r="Q17" s="14">
        <v>0</v>
      </c>
      <c r="R17" s="14">
        <f t="shared" si="8"/>
        <v>0</v>
      </c>
      <c r="S17" s="13">
        <v>0</v>
      </c>
      <c r="T17" s="52">
        <f t="shared" si="1"/>
        <v>0</v>
      </c>
      <c r="U17" s="106">
        <v>0</v>
      </c>
      <c r="V17" s="117">
        <f t="shared" si="9"/>
        <v>0</v>
      </c>
      <c r="W17" s="113">
        <v>0</v>
      </c>
      <c r="X17" s="19">
        <f t="shared" si="10"/>
        <v>0</v>
      </c>
      <c r="Y17" s="19">
        <f t="shared" si="13"/>
        <v>360000</v>
      </c>
      <c r="Z17" s="18">
        <f t="shared" si="2"/>
        <v>2660000</v>
      </c>
      <c r="AA17" s="105"/>
      <c r="AB17" s="11"/>
      <c r="AC17" s="11"/>
      <c r="AD17" s="11"/>
      <c r="AE17" s="11"/>
    </row>
    <row r="18" spans="1:31" x14ac:dyDescent="0.25">
      <c r="A18" s="105"/>
      <c r="B18" s="60">
        <v>43995</v>
      </c>
      <c r="C18" s="109">
        <v>3</v>
      </c>
      <c r="D18" s="18">
        <f t="shared" si="0"/>
        <v>600000</v>
      </c>
      <c r="E18" s="18">
        <v>0</v>
      </c>
      <c r="F18" s="18">
        <f t="shared" si="3"/>
        <v>0</v>
      </c>
      <c r="G18" s="109">
        <v>4</v>
      </c>
      <c r="H18" s="41">
        <f t="shared" si="12"/>
        <v>1200000</v>
      </c>
      <c r="I18" s="41"/>
      <c r="J18" s="41"/>
      <c r="K18" s="112">
        <v>1</v>
      </c>
      <c r="L18" s="42">
        <f t="shared" si="5"/>
        <v>30000</v>
      </c>
      <c r="M18" s="14">
        <v>2</v>
      </c>
      <c r="N18" s="17">
        <f t="shared" si="6"/>
        <v>600000</v>
      </c>
      <c r="O18" s="14">
        <v>2</v>
      </c>
      <c r="P18" s="20">
        <f t="shared" si="7"/>
        <v>1200000</v>
      </c>
      <c r="Q18" s="14">
        <v>0</v>
      </c>
      <c r="R18" s="14">
        <f t="shared" si="8"/>
        <v>0</v>
      </c>
      <c r="S18" s="13">
        <v>0</v>
      </c>
      <c r="T18" s="52">
        <f t="shared" si="1"/>
        <v>0</v>
      </c>
      <c r="U18" s="106">
        <v>1</v>
      </c>
      <c r="V18" s="117">
        <f t="shared" si="9"/>
        <v>700000</v>
      </c>
      <c r="W18" s="113">
        <v>0</v>
      </c>
      <c r="X18" s="19">
        <f t="shared" si="10"/>
        <v>0</v>
      </c>
      <c r="Y18" s="19">
        <f t="shared" si="13"/>
        <v>2530000</v>
      </c>
      <c r="Z18" s="18">
        <f t="shared" si="2"/>
        <v>4330000</v>
      </c>
      <c r="AA18" s="105"/>
      <c r="AB18" s="11"/>
      <c r="AC18" s="11"/>
      <c r="AD18" s="11"/>
      <c r="AE18" s="11"/>
    </row>
    <row r="19" spans="1:31" x14ac:dyDescent="0.25">
      <c r="A19" s="105"/>
      <c r="B19" s="60">
        <v>43996</v>
      </c>
      <c r="C19" s="109">
        <v>4</v>
      </c>
      <c r="D19" s="18">
        <f t="shared" si="0"/>
        <v>800000</v>
      </c>
      <c r="E19" s="18">
        <v>0</v>
      </c>
      <c r="F19" s="18">
        <f t="shared" si="3"/>
        <v>0</v>
      </c>
      <c r="G19" s="109">
        <v>17</v>
      </c>
      <c r="H19" s="41">
        <f t="shared" si="12"/>
        <v>5100000</v>
      </c>
      <c r="I19" s="41"/>
      <c r="J19" s="41"/>
      <c r="K19" s="112">
        <v>0</v>
      </c>
      <c r="L19" s="42">
        <f t="shared" si="5"/>
        <v>0</v>
      </c>
      <c r="M19" s="14">
        <v>13</v>
      </c>
      <c r="N19" s="17">
        <f t="shared" si="6"/>
        <v>3900000</v>
      </c>
      <c r="O19" s="14">
        <v>2</v>
      </c>
      <c r="P19" s="20">
        <f t="shared" si="7"/>
        <v>1200000</v>
      </c>
      <c r="Q19" s="14">
        <v>0</v>
      </c>
      <c r="R19" s="14">
        <f t="shared" si="8"/>
        <v>0</v>
      </c>
      <c r="S19" s="13">
        <v>0</v>
      </c>
      <c r="T19" s="52">
        <f t="shared" si="1"/>
        <v>0</v>
      </c>
      <c r="U19" s="106">
        <v>0</v>
      </c>
      <c r="V19" s="117">
        <f t="shared" si="9"/>
        <v>0</v>
      </c>
      <c r="W19" s="113">
        <v>0</v>
      </c>
      <c r="X19" s="19">
        <f t="shared" si="10"/>
        <v>0</v>
      </c>
      <c r="Y19" s="19">
        <f t="shared" si="13"/>
        <v>5100000</v>
      </c>
      <c r="Z19" s="18">
        <f t="shared" si="2"/>
        <v>11000000</v>
      </c>
      <c r="AA19" s="105"/>
      <c r="AB19" s="11"/>
      <c r="AC19" s="11"/>
      <c r="AD19" s="11"/>
      <c r="AE19" s="11"/>
    </row>
    <row r="20" spans="1:31" x14ac:dyDescent="0.25">
      <c r="A20" s="105"/>
      <c r="B20" s="60">
        <v>43997</v>
      </c>
      <c r="C20" s="109">
        <v>8</v>
      </c>
      <c r="D20" s="18">
        <f t="shared" si="0"/>
        <v>1600000</v>
      </c>
      <c r="E20" s="18">
        <v>0</v>
      </c>
      <c r="F20" s="18">
        <f t="shared" si="3"/>
        <v>0</v>
      </c>
      <c r="G20" s="109">
        <v>2</v>
      </c>
      <c r="H20" s="41">
        <f t="shared" si="12"/>
        <v>600000</v>
      </c>
      <c r="I20" s="41"/>
      <c r="J20" s="41"/>
      <c r="K20" s="112">
        <v>2</v>
      </c>
      <c r="L20" s="42">
        <f t="shared" si="5"/>
        <v>60000</v>
      </c>
      <c r="M20" s="14">
        <v>0</v>
      </c>
      <c r="N20" s="17">
        <f t="shared" si="6"/>
        <v>0</v>
      </c>
      <c r="O20" s="14">
        <v>2</v>
      </c>
      <c r="P20" s="20">
        <f t="shared" si="7"/>
        <v>1200000</v>
      </c>
      <c r="Q20" s="14">
        <v>0</v>
      </c>
      <c r="R20" s="14">
        <f t="shared" si="8"/>
        <v>0</v>
      </c>
      <c r="S20" s="13">
        <v>0</v>
      </c>
      <c r="T20" s="52">
        <f t="shared" si="1"/>
        <v>0</v>
      </c>
      <c r="U20" s="106">
        <v>0</v>
      </c>
      <c r="V20" s="117">
        <f t="shared" si="9"/>
        <v>0</v>
      </c>
      <c r="W20" s="113">
        <v>2</v>
      </c>
      <c r="X20" s="19">
        <f t="shared" si="10"/>
        <v>2600000</v>
      </c>
      <c r="Y20" s="19">
        <f t="shared" si="13"/>
        <v>3860000</v>
      </c>
      <c r="Z20" s="18">
        <f t="shared" si="2"/>
        <v>6060000</v>
      </c>
      <c r="AA20" s="105"/>
      <c r="AB20" s="11"/>
      <c r="AC20" s="11"/>
      <c r="AD20" s="11"/>
      <c r="AE20" s="11"/>
    </row>
    <row r="21" spans="1:31" x14ac:dyDescent="0.25">
      <c r="A21" s="105"/>
      <c r="B21" s="60">
        <v>43998</v>
      </c>
      <c r="C21" s="109">
        <v>2</v>
      </c>
      <c r="D21" s="18">
        <f t="shared" si="0"/>
        <v>400000</v>
      </c>
      <c r="E21" s="18">
        <v>0</v>
      </c>
      <c r="F21" s="18">
        <f t="shared" si="3"/>
        <v>0</v>
      </c>
      <c r="G21" s="109">
        <v>2</v>
      </c>
      <c r="H21" s="41">
        <f t="shared" si="12"/>
        <v>600000</v>
      </c>
      <c r="I21" s="41"/>
      <c r="J21" s="41"/>
      <c r="K21" s="112">
        <v>0</v>
      </c>
      <c r="L21" s="42">
        <f t="shared" si="5"/>
        <v>0</v>
      </c>
      <c r="M21" s="14">
        <v>1</v>
      </c>
      <c r="N21" s="17">
        <f t="shared" si="6"/>
        <v>300000</v>
      </c>
      <c r="O21" s="14">
        <v>1</v>
      </c>
      <c r="P21" s="20">
        <f t="shared" si="7"/>
        <v>600000</v>
      </c>
      <c r="Q21" s="14">
        <v>3</v>
      </c>
      <c r="R21" s="14">
        <f t="shared" si="8"/>
        <v>90000</v>
      </c>
      <c r="S21" s="13">
        <v>0</v>
      </c>
      <c r="T21" s="52">
        <f t="shared" si="1"/>
        <v>0</v>
      </c>
      <c r="U21" s="106">
        <v>0</v>
      </c>
      <c r="V21" s="117">
        <f t="shared" si="9"/>
        <v>0</v>
      </c>
      <c r="W21" s="113">
        <v>0</v>
      </c>
      <c r="X21" s="19">
        <f t="shared" si="10"/>
        <v>0</v>
      </c>
      <c r="Y21" s="19">
        <f t="shared" si="13"/>
        <v>990000</v>
      </c>
      <c r="Z21" s="18">
        <f t="shared" si="2"/>
        <v>1990000</v>
      </c>
      <c r="AA21" s="105"/>
      <c r="AB21" s="11"/>
      <c r="AC21" s="11"/>
      <c r="AD21" s="11"/>
      <c r="AE21" s="11"/>
    </row>
    <row r="22" spans="1:31" x14ac:dyDescent="0.25">
      <c r="A22" s="105"/>
      <c r="B22" s="60">
        <v>43999</v>
      </c>
      <c r="C22" s="109">
        <v>4</v>
      </c>
      <c r="D22" s="18">
        <f t="shared" si="0"/>
        <v>800000</v>
      </c>
      <c r="E22" s="18">
        <v>1</v>
      </c>
      <c r="F22" s="18">
        <f t="shared" si="3"/>
        <v>100000</v>
      </c>
      <c r="G22" s="109">
        <v>2</v>
      </c>
      <c r="H22" s="41">
        <f t="shared" si="12"/>
        <v>600000</v>
      </c>
      <c r="I22" s="41"/>
      <c r="J22" s="41"/>
      <c r="K22" s="112">
        <v>0</v>
      </c>
      <c r="L22" s="42">
        <f t="shared" si="5"/>
        <v>0</v>
      </c>
      <c r="M22" s="14">
        <v>0</v>
      </c>
      <c r="N22" s="17">
        <f t="shared" si="6"/>
        <v>0</v>
      </c>
      <c r="O22" s="14">
        <v>0</v>
      </c>
      <c r="P22" s="20">
        <f t="shared" si="7"/>
        <v>0</v>
      </c>
      <c r="Q22" s="14">
        <v>0</v>
      </c>
      <c r="R22" s="14">
        <f t="shared" si="8"/>
        <v>0</v>
      </c>
      <c r="S22" s="13">
        <v>0</v>
      </c>
      <c r="T22" s="52">
        <f t="shared" si="1"/>
        <v>0</v>
      </c>
      <c r="U22" s="106">
        <v>0</v>
      </c>
      <c r="V22" s="117">
        <f t="shared" si="9"/>
        <v>0</v>
      </c>
      <c r="W22" s="113">
        <v>0</v>
      </c>
      <c r="X22" s="19">
        <f t="shared" si="10"/>
        <v>0</v>
      </c>
      <c r="Y22" s="19">
        <f t="shared" si="13"/>
        <v>0</v>
      </c>
      <c r="Z22" s="18">
        <f t="shared" si="2"/>
        <v>1400000</v>
      </c>
      <c r="AA22" s="105"/>
      <c r="AB22" s="11"/>
      <c r="AC22" s="11"/>
      <c r="AD22" s="11"/>
      <c r="AE22" s="11"/>
    </row>
    <row r="23" spans="1:31" x14ac:dyDescent="0.25">
      <c r="A23" s="105"/>
      <c r="B23" s="60">
        <v>44000</v>
      </c>
      <c r="C23" s="109">
        <v>6</v>
      </c>
      <c r="D23" s="18">
        <f t="shared" si="0"/>
        <v>1200000</v>
      </c>
      <c r="E23" s="18">
        <v>0</v>
      </c>
      <c r="F23" s="18">
        <f t="shared" si="3"/>
        <v>0</v>
      </c>
      <c r="G23" s="109">
        <v>4</v>
      </c>
      <c r="H23" s="41">
        <f t="shared" si="12"/>
        <v>1200000</v>
      </c>
      <c r="I23" s="41"/>
      <c r="J23" s="41"/>
      <c r="K23" s="112">
        <v>0</v>
      </c>
      <c r="L23" s="42">
        <f t="shared" si="5"/>
        <v>0</v>
      </c>
      <c r="M23" s="14">
        <v>2</v>
      </c>
      <c r="N23" s="17">
        <f t="shared" si="6"/>
        <v>600000</v>
      </c>
      <c r="O23" s="14">
        <v>1</v>
      </c>
      <c r="P23" s="20">
        <f t="shared" si="7"/>
        <v>600000</v>
      </c>
      <c r="Q23" s="14">
        <v>0</v>
      </c>
      <c r="R23" s="14">
        <f t="shared" si="8"/>
        <v>0</v>
      </c>
      <c r="S23" s="13">
        <v>0</v>
      </c>
      <c r="T23" s="52">
        <f t="shared" si="1"/>
        <v>0</v>
      </c>
      <c r="U23" s="106">
        <v>1</v>
      </c>
      <c r="V23" s="117">
        <f t="shared" si="9"/>
        <v>700000</v>
      </c>
      <c r="W23" s="113">
        <v>0</v>
      </c>
      <c r="X23" s="19">
        <f t="shared" si="10"/>
        <v>0</v>
      </c>
      <c r="Y23" s="19">
        <f t="shared" si="13"/>
        <v>1900000</v>
      </c>
      <c r="Z23" s="18">
        <f t="shared" si="2"/>
        <v>4300000</v>
      </c>
      <c r="AA23" s="105"/>
      <c r="AB23" s="11"/>
      <c r="AC23" s="11"/>
      <c r="AD23" s="11"/>
      <c r="AE23" s="11"/>
    </row>
    <row r="24" spans="1:31" x14ac:dyDescent="0.25">
      <c r="A24" s="105"/>
      <c r="B24" s="60">
        <v>44001</v>
      </c>
      <c r="C24" s="109">
        <v>2</v>
      </c>
      <c r="D24" s="18">
        <f t="shared" si="0"/>
        <v>400000</v>
      </c>
      <c r="E24" s="18">
        <v>0</v>
      </c>
      <c r="F24" s="18">
        <f t="shared" si="3"/>
        <v>0</v>
      </c>
      <c r="G24" s="109">
        <v>6</v>
      </c>
      <c r="H24" s="41">
        <f t="shared" si="12"/>
        <v>1800000</v>
      </c>
      <c r="I24" s="41"/>
      <c r="J24" s="41"/>
      <c r="K24" s="112">
        <v>0</v>
      </c>
      <c r="L24" s="42">
        <f t="shared" si="5"/>
        <v>0</v>
      </c>
      <c r="M24" s="14">
        <v>1</v>
      </c>
      <c r="N24" s="17">
        <f t="shared" si="6"/>
        <v>300000</v>
      </c>
      <c r="O24" s="14">
        <v>0</v>
      </c>
      <c r="P24" s="20">
        <f t="shared" si="7"/>
        <v>0</v>
      </c>
      <c r="Q24" s="14">
        <v>0</v>
      </c>
      <c r="R24" s="14">
        <f t="shared" si="8"/>
        <v>0</v>
      </c>
      <c r="S24" s="13">
        <v>0</v>
      </c>
      <c r="T24" s="52">
        <f t="shared" si="1"/>
        <v>0</v>
      </c>
      <c r="U24" s="106">
        <v>0</v>
      </c>
      <c r="V24" s="117">
        <f t="shared" si="9"/>
        <v>0</v>
      </c>
      <c r="W24" s="113">
        <v>1</v>
      </c>
      <c r="X24" s="19">
        <f t="shared" si="10"/>
        <v>1300000</v>
      </c>
      <c r="Y24" s="19">
        <f t="shared" si="13"/>
        <v>1600000</v>
      </c>
      <c r="Z24" s="18">
        <f t="shared" si="2"/>
        <v>3800000</v>
      </c>
      <c r="AA24" s="105"/>
      <c r="AB24" s="11"/>
      <c r="AC24" s="11"/>
      <c r="AD24" s="11"/>
      <c r="AE24" s="11"/>
    </row>
    <row r="25" spans="1:31" x14ac:dyDescent="0.25">
      <c r="A25" s="105"/>
      <c r="B25" s="60">
        <v>44002</v>
      </c>
      <c r="C25" s="109">
        <v>3</v>
      </c>
      <c r="D25" s="18">
        <f t="shared" si="0"/>
        <v>600000</v>
      </c>
      <c r="E25" s="18">
        <v>0</v>
      </c>
      <c r="F25" s="18">
        <f t="shared" si="3"/>
        <v>0</v>
      </c>
      <c r="G25" s="109">
        <v>6</v>
      </c>
      <c r="H25" s="41">
        <f t="shared" si="12"/>
        <v>1800000</v>
      </c>
      <c r="I25" s="41"/>
      <c r="J25" s="41"/>
      <c r="K25" s="112">
        <v>0</v>
      </c>
      <c r="L25" s="42">
        <f t="shared" si="5"/>
        <v>0</v>
      </c>
      <c r="M25" s="14">
        <v>2</v>
      </c>
      <c r="N25" s="17">
        <f t="shared" si="6"/>
        <v>600000</v>
      </c>
      <c r="O25" s="14">
        <v>1</v>
      </c>
      <c r="P25" s="20">
        <f t="shared" si="7"/>
        <v>600000</v>
      </c>
      <c r="Q25" s="14">
        <v>0</v>
      </c>
      <c r="R25" s="14">
        <f t="shared" si="8"/>
        <v>0</v>
      </c>
      <c r="S25" s="13">
        <v>0</v>
      </c>
      <c r="T25" s="52">
        <f t="shared" si="1"/>
        <v>0</v>
      </c>
      <c r="U25" s="106">
        <v>0</v>
      </c>
      <c r="V25" s="117">
        <f t="shared" si="9"/>
        <v>0</v>
      </c>
      <c r="W25" s="113">
        <v>0</v>
      </c>
      <c r="X25" s="19">
        <f t="shared" si="10"/>
        <v>0</v>
      </c>
      <c r="Y25" s="19">
        <f t="shared" si="13"/>
        <v>1200000</v>
      </c>
      <c r="Z25" s="18">
        <f t="shared" si="2"/>
        <v>3600000</v>
      </c>
      <c r="AA25" s="105"/>
      <c r="AB25" s="11"/>
      <c r="AC25" s="11"/>
      <c r="AD25" s="11"/>
      <c r="AE25" s="11"/>
    </row>
    <row r="26" spans="1:31" x14ac:dyDescent="0.25">
      <c r="A26" s="105"/>
      <c r="B26" s="60">
        <v>44003</v>
      </c>
      <c r="C26" s="109">
        <v>4</v>
      </c>
      <c r="D26" s="18">
        <f t="shared" si="0"/>
        <v>800000</v>
      </c>
      <c r="E26" s="18">
        <v>0</v>
      </c>
      <c r="F26" s="18">
        <f t="shared" si="3"/>
        <v>0</v>
      </c>
      <c r="G26" s="109">
        <v>9</v>
      </c>
      <c r="H26" s="41">
        <f t="shared" si="12"/>
        <v>2700000</v>
      </c>
      <c r="I26" s="41"/>
      <c r="J26" s="41"/>
      <c r="K26" s="112">
        <v>1</v>
      </c>
      <c r="L26" s="42">
        <f t="shared" si="5"/>
        <v>30000</v>
      </c>
      <c r="M26" s="14">
        <v>9</v>
      </c>
      <c r="N26" s="17">
        <f t="shared" si="6"/>
        <v>2700000</v>
      </c>
      <c r="O26" s="14">
        <v>0</v>
      </c>
      <c r="P26" s="20">
        <f t="shared" si="7"/>
        <v>0</v>
      </c>
      <c r="Q26" s="14">
        <v>0</v>
      </c>
      <c r="R26" s="14">
        <f t="shared" si="8"/>
        <v>0</v>
      </c>
      <c r="S26" s="13">
        <v>0</v>
      </c>
      <c r="T26" s="52">
        <f t="shared" si="1"/>
        <v>0</v>
      </c>
      <c r="U26" s="106">
        <v>0</v>
      </c>
      <c r="V26" s="117">
        <f t="shared" si="9"/>
        <v>0</v>
      </c>
      <c r="W26" s="113">
        <v>0</v>
      </c>
      <c r="X26" s="19">
        <f t="shared" si="10"/>
        <v>0</v>
      </c>
      <c r="Y26" s="19">
        <f t="shared" si="13"/>
        <v>2730000</v>
      </c>
      <c r="Z26" s="18">
        <f t="shared" si="2"/>
        <v>6230000</v>
      </c>
      <c r="AA26" s="105"/>
      <c r="AB26" s="11"/>
      <c r="AC26" s="11"/>
      <c r="AD26" s="11"/>
      <c r="AE26" s="11"/>
    </row>
    <row r="27" spans="1:31" x14ac:dyDescent="0.25">
      <c r="A27" s="105"/>
      <c r="B27" s="60">
        <v>44004</v>
      </c>
      <c r="C27" s="109">
        <v>5</v>
      </c>
      <c r="D27" s="18">
        <f t="shared" si="0"/>
        <v>1000000</v>
      </c>
      <c r="E27" s="18">
        <v>0</v>
      </c>
      <c r="F27" s="18">
        <f t="shared" si="3"/>
        <v>0</v>
      </c>
      <c r="G27" s="109">
        <v>4</v>
      </c>
      <c r="H27" s="41">
        <f t="shared" si="12"/>
        <v>1200000</v>
      </c>
      <c r="I27" s="41"/>
      <c r="J27" s="41"/>
      <c r="K27" s="112">
        <v>0</v>
      </c>
      <c r="L27" s="42">
        <f t="shared" si="5"/>
        <v>0</v>
      </c>
      <c r="M27" s="14">
        <v>0</v>
      </c>
      <c r="N27" s="17">
        <f t="shared" si="6"/>
        <v>0</v>
      </c>
      <c r="O27" s="14">
        <v>0</v>
      </c>
      <c r="P27" s="20">
        <f t="shared" si="7"/>
        <v>0</v>
      </c>
      <c r="Q27" s="14">
        <v>0</v>
      </c>
      <c r="R27" s="14">
        <v>0</v>
      </c>
      <c r="S27" s="13">
        <v>0</v>
      </c>
      <c r="T27" s="52">
        <f t="shared" si="1"/>
        <v>0</v>
      </c>
      <c r="U27" s="106">
        <v>0</v>
      </c>
      <c r="V27" s="117">
        <f t="shared" si="9"/>
        <v>0</v>
      </c>
      <c r="W27" s="113">
        <v>0</v>
      </c>
      <c r="X27" s="19">
        <f t="shared" si="10"/>
        <v>0</v>
      </c>
      <c r="Y27" s="19">
        <f t="shared" si="13"/>
        <v>0</v>
      </c>
      <c r="Z27" s="18">
        <f t="shared" si="2"/>
        <v>2200000</v>
      </c>
      <c r="AA27" s="105"/>
      <c r="AB27" s="11"/>
      <c r="AC27" s="11"/>
      <c r="AD27" s="11"/>
      <c r="AE27" s="11"/>
    </row>
    <row r="28" spans="1:31" x14ac:dyDescent="0.25">
      <c r="A28" s="105"/>
      <c r="B28" s="60">
        <v>44005</v>
      </c>
      <c r="C28" s="109">
        <v>8</v>
      </c>
      <c r="D28" s="18">
        <f t="shared" si="0"/>
        <v>1600000</v>
      </c>
      <c r="E28" s="18">
        <v>0</v>
      </c>
      <c r="F28" s="18">
        <f t="shared" si="3"/>
        <v>0</v>
      </c>
      <c r="G28" s="109">
        <v>1</v>
      </c>
      <c r="H28" s="41">
        <f t="shared" si="12"/>
        <v>300000</v>
      </c>
      <c r="I28" s="41"/>
      <c r="J28" s="41"/>
      <c r="K28" s="112">
        <v>0</v>
      </c>
      <c r="L28" s="42">
        <f t="shared" si="5"/>
        <v>0</v>
      </c>
      <c r="M28" s="14">
        <v>0</v>
      </c>
      <c r="N28" s="17">
        <f t="shared" si="6"/>
        <v>0</v>
      </c>
      <c r="O28" s="14">
        <v>0</v>
      </c>
      <c r="P28" s="20">
        <f t="shared" si="7"/>
        <v>0</v>
      </c>
      <c r="Q28" s="14">
        <v>0</v>
      </c>
      <c r="R28" s="14">
        <f t="shared" si="8"/>
        <v>0</v>
      </c>
      <c r="S28" s="13">
        <v>0</v>
      </c>
      <c r="T28" s="52">
        <f t="shared" si="1"/>
        <v>0</v>
      </c>
      <c r="U28" s="106">
        <v>0</v>
      </c>
      <c r="V28" s="117">
        <f t="shared" si="9"/>
        <v>0</v>
      </c>
      <c r="W28" s="113">
        <v>0</v>
      </c>
      <c r="X28" s="19">
        <f t="shared" si="10"/>
        <v>0</v>
      </c>
      <c r="Y28" s="19">
        <f t="shared" si="13"/>
        <v>0</v>
      </c>
      <c r="Z28" s="18">
        <f t="shared" si="2"/>
        <v>1900000</v>
      </c>
      <c r="AA28" s="105"/>
      <c r="AB28" s="11"/>
      <c r="AC28" s="11"/>
      <c r="AD28" s="11"/>
      <c r="AE28" s="11"/>
    </row>
    <row r="29" spans="1:31" x14ac:dyDescent="0.25">
      <c r="A29" s="105"/>
      <c r="B29" s="60">
        <v>44006</v>
      </c>
      <c r="C29" s="109">
        <v>2</v>
      </c>
      <c r="D29" s="18">
        <f t="shared" si="0"/>
        <v>400000</v>
      </c>
      <c r="E29" s="18">
        <v>0</v>
      </c>
      <c r="F29" s="18">
        <f t="shared" si="3"/>
        <v>0</v>
      </c>
      <c r="G29" s="109">
        <v>2</v>
      </c>
      <c r="H29" s="41">
        <f t="shared" si="12"/>
        <v>600000</v>
      </c>
      <c r="I29" s="41"/>
      <c r="J29" s="41"/>
      <c r="K29" s="112">
        <v>0</v>
      </c>
      <c r="L29" s="42">
        <f t="shared" si="5"/>
        <v>0</v>
      </c>
      <c r="M29" s="14">
        <v>0</v>
      </c>
      <c r="N29" s="17">
        <f t="shared" si="6"/>
        <v>0</v>
      </c>
      <c r="O29" s="14">
        <v>0</v>
      </c>
      <c r="P29" s="20">
        <f t="shared" si="7"/>
        <v>0</v>
      </c>
      <c r="Q29" s="14">
        <v>0</v>
      </c>
      <c r="R29" s="14">
        <f t="shared" si="8"/>
        <v>0</v>
      </c>
      <c r="S29" s="13">
        <v>0</v>
      </c>
      <c r="T29" s="52">
        <f t="shared" si="1"/>
        <v>0</v>
      </c>
      <c r="U29" s="106">
        <v>0</v>
      </c>
      <c r="V29" s="117">
        <f t="shared" si="9"/>
        <v>0</v>
      </c>
      <c r="W29" s="113">
        <v>0</v>
      </c>
      <c r="X29" s="19">
        <f t="shared" si="10"/>
        <v>0</v>
      </c>
      <c r="Y29" s="19">
        <f t="shared" si="13"/>
        <v>0</v>
      </c>
      <c r="Z29" s="18">
        <f t="shared" si="2"/>
        <v>1000000</v>
      </c>
      <c r="AA29" s="105"/>
      <c r="AB29" s="11"/>
      <c r="AC29" s="11"/>
      <c r="AD29" s="11"/>
      <c r="AE29" s="11"/>
    </row>
    <row r="30" spans="1:31" x14ac:dyDescent="0.25">
      <c r="A30" s="105"/>
      <c r="B30" s="60">
        <v>44007</v>
      </c>
      <c r="C30" s="109">
        <v>7</v>
      </c>
      <c r="D30" s="18">
        <f t="shared" si="0"/>
        <v>1400000</v>
      </c>
      <c r="E30" s="18">
        <v>1</v>
      </c>
      <c r="F30" s="18">
        <f t="shared" si="3"/>
        <v>100000</v>
      </c>
      <c r="G30" s="109">
        <v>0</v>
      </c>
      <c r="H30" s="41">
        <f t="shared" si="12"/>
        <v>0</v>
      </c>
      <c r="I30" s="41"/>
      <c r="J30" s="41"/>
      <c r="K30" s="112">
        <v>0</v>
      </c>
      <c r="L30" s="42">
        <f t="shared" si="5"/>
        <v>0</v>
      </c>
      <c r="M30" s="14">
        <v>0</v>
      </c>
      <c r="N30" s="17">
        <f t="shared" si="6"/>
        <v>0</v>
      </c>
      <c r="O30" s="14">
        <v>0</v>
      </c>
      <c r="P30" s="20">
        <f t="shared" si="7"/>
        <v>0</v>
      </c>
      <c r="Q30" s="14">
        <v>0</v>
      </c>
      <c r="R30" s="14">
        <f t="shared" si="8"/>
        <v>0</v>
      </c>
      <c r="S30" s="13">
        <v>0</v>
      </c>
      <c r="T30" s="52">
        <f t="shared" si="1"/>
        <v>0</v>
      </c>
      <c r="U30" s="106">
        <v>0</v>
      </c>
      <c r="V30" s="117">
        <f t="shared" si="9"/>
        <v>0</v>
      </c>
      <c r="W30" s="113">
        <v>0</v>
      </c>
      <c r="X30" s="19">
        <f t="shared" si="10"/>
        <v>0</v>
      </c>
      <c r="Y30" s="19">
        <f t="shared" si="13"/>
        <v>0</v>
      </c>
      <c r="Z30" s="18">
        <f t="shared" si="2"/>
        <v>1400000</v>
      </c>
      <c r="AA30" s="105"/>
      <c r="AB30" s="11"/>
      <c r="AC30" s="11"/>
      <c r="AD30" s="11"/>
      <c r="AE30" s="11"/>
    </row>
    <row r="31" spans="1:31" x14ac:dyDescent="0.25">
      <c r="A31" s="105"/>
      <c r="B31" s="60">
        <v>44008</v>
      </c>
      <c r="C31" s="109">
        <v>7</v>
      </c>
      <c r="D31" s="18">
        <f t="shared" si="0"/>
        <v>1400000</v>
      </c>
      <c r="E31" s="18">
        <v>2</v>
      </c>
      <c r="F31" s="18">
        <f t="shared" si="3"/>
        <v>200000</v>
      </c>
      <c r="G31" s="109">
        <v>5</v>
      </c>
      <c r="H31" s="41">
        <f t="shared" si="12"/>
        <v>1500000</v>
      </c>
      <c r="I31" s="41"/>
      <c r="J31" s="41"/>
      <c r="K31" s="112">
        <v>1</v>
      </c>
      <c r="L31" s="42">
        <f t="shared" si="5"/>
        <v>30000</v>
      </c>
      <c r="M31" s="14">
        <v>0</v>
      </c>
      <c r="N31" s="17">
        <f t="shared" si="6"/>
        <v>0</v>
      </c>
      <c r="O31" s="14">
        <v>0</v>
      </c>
      <c r="P31" s="20">
        <f t="shared" si="7"/>
        <v>0</v>
      </c>
      <c r="Q31" s="14">
        <v>2</v>
      </c>
      <c r="R31" s="14">
        <f t="shared" si="8"/>
        <v>60000</v>
      </c>
      <c r="S31" s="13">
        <v>0</v>
      </c>
      <c r="T31" s="52">
        <f t="shared" si="1"/>
        <v>0</v>
      </c>
      <c r="U31" s="106">
        <v>1</v>
      </c>
      <c r="V31" s="117">
        <f t="shared" si="9"/>
        <v>700000</v>
      </c>
      <c r="W31" s="113">
        <v>0</v>
      </c>
      <c r="X31" s="19">
        <f t="shared" si="10"/>
        <v>0</v>
      </c>
      <c r="Y31" s="19">
        <f t="shared" si="13"/>
        <v>790000</v>
      </c>
      <c r="Z31" s="18">
        <f t="shared" si="2"/>
        <v>3690000</v>
      </c>
      <c r="AA31" s="105"/>
      <c r="AB31" s="11"/>
      <c r="AC31" s="11"/>
      <c r="AD31" s="11"/>
      <c r="AE31" s="11"/>
    </row>
    <row r="32" spans="1:31" x14ac:dyDescent="0.25">
      <c r="A32" s="105"/>
      <c r="B32" s="60">
        <v>44009</v>
      </c>
      <c r="C32" s="109">
        <v>5</v>
      </c>
      <c r="D32" s="18">
        <f t="shared" si="0"/>
        <v>1000000</v>
      </c>
      <c r="E32" s="18">
        <v>0</v>
      </c>
      <c r="F32" s="18">
        <f t="shared" si="3"/>
        <v>0</v>
      </c>
      <c r="G32" s="109">
        <v>6</v>
      </c>
      <c r="H32" s="41">
        <f t="shared" si="12"/>
        <v>1800000</v>
      </c>
      <c r="I32" s="41"/>
      <c r="J32" s="41"/>
      <c r="K32" s="112">
        <v>1</v>
      </c>
      <c r="L32" s="42">
        <f t="shared" si="5"/>
        <v>30000</v>
      </c>
      <c r="M32" s="14">
        <v>6</v>
      </c>
      <c r="N32" s="17">
        <f t="shared" si="6"/>
        <v>1800000</v>
      </c>
      <c r="O32" s="14">
        <v>1</v>
      </c>
      <c r="P32" s="20">
        <f t="shared" si="7"/>
        <v>600000</v>
      </c>
      <c r="Q32" s="14">
        <v>0</v>
      </c>
      <c r="R32" s="14">
        <f t="shared" si="8"/>
        <v>0</v>
      </c>
      <c r="S32" s="13">
        <v>0</v>
      </c>
      <c r="T32" s="52">
        <f t="shared" si="1"/>
        <v>0</v>
      </c>
      <c r="U32" s="106">
        <v>0</v>
      </c>
      <c r="V32" s="117">
        <f t="shared" si="9"/>
        <v>0</v>
      </c>
      <c r="W32" s="113">
        <v>0</v>
      </c>
      <c r="X32" s="19">
        <f t="shared" si="10"/>
        <v>0</v>
      </c>
      <c r="Y32" s="19">
        <f t="shared" si="13"/>
        <v>2430000</v>
      </c>
      <c r="Z32" s="18">
        <f t="shared" si="2"/>
        <v>5230000</v>
      </c>
      <c r="AA32" s="105"/>
      <c r="AB32" s="11"/>
      <c r="AC32" s="11"/>
      <c r="AD32" s="11"/>
      <c r="AE32" s="11"/>
    </row>
    <row r="33" spans="1:31" x14ac:dyDescent="0.25">
      <c r="A33" s="105"/>
      <c r="B33" s="60">
        <v>44010</v>
      </c>
      <c r="C33" s="109">
        <v>5</v>
      </c>
      <c r="D33" s="18">
        <f t="shared" si="0"/>
        <v>1000000</v>
      </c>
      <c r="E33" s="18">
        <v>0</v>
      </c>
      <c r="F33" s="18">
        <f t="shared" si="3"/>
        <v>0</v>
      </c>
      <c r="G33" s="109">
        <v>13</v>
      </c>
      <c r="H33" s="41">
        <f t="shared" si="12"/>
        <v>3900000</v>
      </c>
      <c r="I33" s="41"/>
      <c r="J33" s="41"/>
      <c r="K33" s="129">
        <v>0</v>
      </c>
      <c r="L33" s="42">
        <f t="shared" si="5"/>
        <v>0</v>
      </c>
      <c r="M33" s="14">
        <v>10</v>
      </c>
      <c r="N33" s="17">
        <f t="shared" si="6"/>
        <v>3000000</v>
      </c>
      <c r="O33" s="14">
        <v>4</v>
      </c>
      <c r="P33" s="20">
        <f t="shared" si="7"/>
        <v>2400000</v>
      </c>
      <c r="Q33" s="14">
        <v>3</v>
      </c>
      <c r="R33" s="14">
        <f t="shared" si="8"/>
        <v>90000</v>
      </c>
      <c r="S33" s="13">
        <v>0</v>
      </c>
      <c r="T33" s="52">
        <f t="shared" si="1"/>
        <v>0</v>
      </c>
      <c r="U33" s="106">
        <v>0</v>
      </c>
      <c r="V33" s="117">
        <f t="shared" si="9"/>
        <v>0</v>
      </c>
      <c r="W33" s="113">
        <v>0</v>
      </c>
      <c r="X33" s="19">
        <f t="shared" si="10"/>
        <v>0</v>
      </c>
      <c r="Y33" s="19">
        <f t="shared" si="13"/>
        <v>5490000</v>
      </c>
      <c r="Z33" s="18">
        <f t="shared" si="2"/>
        <v>10390000</v>
      </c>
      <c r="AA33" s="105"/>
      <c r="AB33" s="11"/>
      <c r="AC33" s="11"/>
      <c r="AD33" s="11"/>
      <c r="AE33" s="11"/>
    </row>
    <row r="34" spans="1:31" x14ac:dyDescent="0.25">
      <c r="A34" s="109"/>
      <c r="B34" s="60">
        <v>44011</v>
      </c>
      <c r="C34" s="109">
        <v>5</v>
      </c>
      <c r="D34" s="18">
        <f t="shared" si="0"/>
        <v>1000000</v>
      </c>
      <c r="E34" s="18">
        <v>0</v>
      </c>
      <c r="F34" s="18">
        <f t="shared" si="3"/>
        <v>0</v>
      </c>
      <c r="G34" s="109">
        <v>1</v>
      </c>
      <c r="H34" s="41">
        <f t="shared" si="12"/>
        <v>300000</v>
      </c>
      <c r="I34" s="41"/>
      <c r="J34" s="41"/>
      <c r="K34" s="129">
        <v>0</v>
      </c>
      <c r="L34" s="42">
        <f t="shared" si="5"/>
        <v>0</v>
      </c>
      <c r="M34" s="14">
        <v>1</v>
      </c>
      <c r="N34" s="17">
        <f t="shared" si="6"/>
        <v>300000</v>
      </c>
      <c r="O34" s="14">
        <v>0</v>
      </c>
      <c r="P34" s="20">
        <f t="shared" si="7"/>
        <v>0</v>
      </c>
      <c r="Q34" s="14">
        <v>0</v>
      </c>
      <c r="R34" s="14">
        <f t="shared" si="8"/>
        <v>0</v>
      </c>
      <c r="S34" s="13">
        <v>0</v>
      </c>
      <c r="T34" s="52">
        <f t="shared" si="1"/>
        <v>0</v>
      </c>
      <c r="U34" s="113">
        <v>0</v>
      </c>
      <c r="V34" s="117">
        <f t="shared" si="9"/>
        <v>0</v>
      </c>
      <c r="W34" s="113">
        <v>0</v>
      </c>
      <c r="X34" s="19">
        <f t="shared" si="10"/>
        <v>0</v>
      </c>
      <c r="Y34" s="19"/>
      <c r="Z34" s="18">
        <f>SUM(D34,H34,Y34)</f>
        <v>1300000</v>
      </c>
      <c r="AA34" s="109"/>
      <c r="AB34" s="11"/>
      <c r="AC34" s="11"/>
      <c r="AD34" s="11"/>
      <c r="AE34" s="11"/>
    </row>
    <row r="35" spans="1:31" x14ac:dyDescent="0.25">
      <c r="A35" s="109"/>
      <c r="B35" s="60">
        <v>44012</v>
      </c>
      <c r="C35" s="109">
        <v>8</v>
      </c>
      <c r="D35" s="18">
        <f t="shared" si="0"/>
        <v>1600000</v>
      </c>
      <c r="E35" s="18">
        <v>0</v>
      </c>
      <c r="F35" s="18">
        <f t="shared" si="3"/>
        <v>0</v>
      </c>
      <c r="G35" s="109">
        <v>4</v>
      </c>
      <c r="H35" s="41">
        <f t="shared" si="12"/>
        <v>1200000</v>
      </c>
      <c r="I35" s="41"/>
      <c r="J35" s="41"/>
      <c r="K35" s="112">
        <v>0</v>
      </c>
      <c r="L35" s="42">
        <f t="shared" si="5"/>
        <v>0</v>
      </c>
      <c r="M35" s="14">
        <v>2</v>
      </c>
      <c r="N35" s="17">
        <f t="shared" si="6"/>
        <v>600000</v>
      </c>
      <c r="O35" s="14">
        <v>0</v>
      </c>
      <c r="P35" s="20">
        <f t="shared" si="7"/>
        <v>0</v>
      </c>
      <c r="Q35" s="14">
        <v>0</v>
      </c>
      <c r="R35" s="14">
        <f t="shared" si="8"/>
        <v>0</v>
      </c>
      <c r="S35" s="13">
        <v>0</v>
      </c>
      <c r="T35" s="52">
        <f t="shared" si="1"/>
        <v>0</v>
      </c>
      <c r="U35" s="113">
        <v>0</v>
      </c>
      <c r="V35" s="117">
        <f t="shared" si="9"/>
        <v>0</v>
      </c>
      <c r="W35" s="113">
        <v>0</v>
      </c>
      <c r="X35" s="19">
        <f t="shared" si="10"/>
        <v>0</v>
      </c>
      <c r="Y35" s="19"/>
      <c r="Z35" s="18">
        <f>SUM(D35,H35,Y35)</f>
        <v>2800000</v>
      </c>
      <c r="AA35" s="109"/>
      <c r="AB35" s="11"/>
      <c r="AC35" s="11"/>
      <c r="AD35" s="11"/>
      <c r="AE35" s="11"/>
    </row>
    <row r="36" spans="1:31" x14ac:dyDescent="0.25">
      <c r="A36" s="4"/>
      <c r="B36" s="60" t="s">
        <v>8</v>
      </c>
      <c r="C36" s="7"/>
      <c r="D36" s="40">
        <f>SUM(D6:D35)</f>
        <v>28800000</v>
      </c>
      <c r="E36" s="40">
        <f t="shared" ref="E36:Z36" si="14">SUM(E6:E35)</f>
        <v>4</v>
      </c>
      <c r="F36" s="40">
        <f t="shared" si="14"/>
        <v>400000</v>
      </c>
      <c r="G36" s="40">
        <f t="shared" si="14"/>
        <v>147</v>
      </c>
      <c r="H36" s="40">
        <f t="shared" si="14"/>
        <v>44100000</v>
      </c>
      <c r="I36" s="40">
        <f t="shared" si="14"/>
        <v>0</v>
      </c>
      <c r="J36" s="40">
        <f t="shared" si="14"/>
        <v>0</v>
      </c>
      <c r="K36" s="40">
        <f t="shared" si="14"/>
        <v>11</v>
      </c>
      <c r="L36" s="40">
        <f t="shared" si="14"/>
        <v>330000</v>
      </c>
      <c r="M36" s="40">
        <f t="shared" si="14"/>
        <v>73</v>
      </c>
      <c r="N36" s="40">
        <f t="shared" si="14"/>
        <v>21900000</v>
      </c>
      <c r="O36" s="40">
        <f t="shared" si="14"/>
        <v>21</v>
      </c>
      <c r="P36" s="40">
        <f t="shared" si="14"/>
        <v>12600000</v>
      </c>
      <c r="Q36" s="40">
        <f t="shared" si="14"/>
        <v>17</v>
      </c>
      <c r="R36" s="40">
        <f t="shared" si="14"/>
        <v>510000</v>
      </c>
      <c r="S36" s="40">
        <f t="shared" si="14"/>
        <v>0</v>
      </c>
      <c r="T36" s="40">
        <f t="shared" si="14"/>
        <v>0</v>
      </c>
      <c r="U36" s="40">
        <f t="shared" si="14"/>
        <v>3</v>
      </c>
      <c r="V36" s="40">
        <f t="shared" si="14"/>
        <v>2100000</v>
      </c>
      <c r="W36" s="40">
        <f t="shared" si="14"/>
        <v>3</v>
      </c>
      <c r="X36" s="40">
        <f t="shared" si="14"/>
        <v>3900000</v>
      </c>
      <c r="Y36" s="40">
        <f t="shared" si="14"/>
        <v>40440000</v>
      </c>
      <c r="Z36" s="40">
        <f t="shared" si="14"/>
        <v>113340000</v>
      </c>
      <c r="AA36" s="72"/>
    </row>
    <row r="37" spans="1:31" x14ac:dyDescent="0.25">
      <c r="A37" s="56"/>
      <c r="B37" s="62" t="s">
        <v>24</v>
      </c>
      <c r="C37" s="154">
        <v>80</v>
      </c>
      <c r="D37" s="154"/>
      <c r="E37" s="127"/>
      <c r="F37" s="127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</row>
    <row r="38" spans="1:31" s="11" customFormat="1" x14ac:dyDescent="0.25">
      <c r="B38" s="61" t="s">
        <v>52</v>
      </c>
      <c r="C38" s="141">
        <v>247</v>
      </c>
      <c r="D38" s="141"/>
      <c r="E38" s="128"/>
      <c r="F38" s="128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D38" s="11" t="s">
        <v>9</v>
      </c>
    </row>
    <row r="39" spans="1:31" x14ac:dyDescent="0.25">
      <c r="H39" s="2"/>
      <c r="I39" s="2"/>
      <c r="J39" s="55"/>
    </row>
    <row r="41" spans="1:31" x14ac:dyDescent="0.25">
      <c r="AA41" s="1"/>
    </row>
  </sheetData>
  <autoFilter ref="AA4:AA38" xr:uid="{00000000-0009-0000-0000-000000000000}"/>
  <mergeCells count="21">
    <mergeCell ref="A4:A5"/>
    <mergeCell ref="B4:B5"/>
    <mergeCell ref="C4:D4"/>
    <mergeCell ref="G4:H4"/>
    <mergeCell ref="C37:D37"/>
    <mergeCell ref="G38:AA38"/>
    <mergeCell ref="C38:D38"/>
    <mergeCell ref="B2:AA2"/>
    <mergeCell ref="Z4:Z5"/>
    <mergeCell ref="AA4:AA5"/>
    <mergeCell ref="K4:L4"/>
    <mergeCell ref="M4:N4"/>
    <mergeCell ref="O4:P4"/>
    <mergeCell ref="Q4:R4"/>
    <mergeCell ref="S4:T4"/>
    <mergeCell ref="U4:V4"/>
    <mergeCell ref="Y4:Y5"/>
    <mergeCell ref="G37:AA37"/>
    <mergeCell ref="I4:J4"/>
    <mergeCell ref="W4:X4"/>
    <mergeCell ref="E4:F4"/>
  </mergeCells>
  <printOptions horizontalCentered="1"/>
  <pageMargins left="0.25" right="0" top="0.75" bottom="0.75" header="0.3" footer="0.3"/>
  <pageSetup paperSize="9" scale="62" orientation="landscape" verticalDpi="300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topLeftCell="A14" workbookViewId="0">
      <selection activeCell="F43" sqref="F43"/>
    </sheetView>
  </sheetViews>
  <sheetFormatPr defaultRowHeight="15" x14ac:dyDescent="0.25"/>
  <cols>
    <col min="2" max="2" width="11.5703125" style="21" customWidth="1"/>
    <col min="3" max="5" width="15.7109375" style="8" customWidth="1"/>
    <col min="6" max="6" width="23.85546875" customWidth="1"/>
  </cols>
  <sheetData>
    <row r="1" spans="1:6" ht="31.5" x14ac:dyDescent="0.5">
      <c r="A1" s="155" t="s">
        <v>110</v>
      </c>
      <c r="B1" s="155"/>
      <c r="C1" s="155"/>
      <c r="D1" s="155"/>
      <c r="E1" s="155"/>
      <c r="F1" s="155"/>
    </row>
    <row r="3" spans="1:6" x14ac:dyDescent="0.25">
      <c r="A3" s="23" t="s">
        <v>0</v>
      </c>
      <c r="B3" s="22" t="s">
        <v>1</v>
      </c>
      <c r="C3" s="25" t="s">
        <v>19</v>
      </c>
      <c r="D3" s="25" t="s">
        <v>20</v>
      </c>
      <c r="E3" s="25" t="s">
        <v>18</v>
      </c>
      <c r="F3" s="23" t="s">
        <v>4</v>
      </c>
    </row>
    <row r="4" spans="1:6" x14ac:dyDescent="0.25">
      <c r="A4" s="23">
        <v>1</v>
      </c>
      <c r="B4" s="22">
        <v>43983</v>
      </c>
      <c r="C4" s="43">
        <v>687310</v>
      </c>
      <c r="D4" s="43">
        <v>1292000</v>
      </c>
      <c r="E4" s="43">
        <f>SUM(D4,-C4)</f>
        <v>604690</v>
      </c>
      <c r="F4" s="23"/>
    </row>
    <row r="5" spans="1:6" x14ac:dyDescent="0.25">
      <c r="A5" s="35">
        <v>2</v>
      </c>
      <c r="B5" s="22">
        <v>43984</v>
      </c>
      <c r="C5" s="43">
        <v>2199528</v>
      </c>
      <c r="D5" s="43">
        <v>3103000</v>
      </c>
      <c r="E5" s="43">
        <f t="shared" ref="E5:E33" si="0">SUM(D5,-C5)</f>
        <v>903472</v>
      </c>
      <c r="F5" s="23"/>
    </row>
    <row r="6" spans="1:6" x14ac:dyDescent="0.25">
      <c r="A6" s="35">
        <v>3</v>
      </c>
      <c r="B6" s="22">
        <v>43985</v>
      </c>
      <c r="C6" s="43">
        <v>1689447</v>
      </c>
      <c r="D6" s="43">
        <v>2198000</v>
      </c>
      <c r="E6" s="43">
        <f t="shared" si="0"/>
        <v>508553</v>
      </c>
      <c r="F6" s="23"/>
    </row>
    <row r="7" spans="1:6" x14ac:dyDescent="0.25">
      <c r="A7" s="35">
        <v>4</v>
      </c>
      <c r="B7" s="22">
        <v>43986</v>
      </c>
      <c r="C7" s="43">
        <v>2337078</v>
      </c>
      <c r="D7" s="43">
        <v>2900000</v>
      </c>
      <c r="E7" s="43">
        <f t="shared" si="0"/>
        <v>562922</v>
      </c>
      <c r="F7" s="23"/>
    </row>
    <row r="8" spans="1:6" x14ac:dyDescent="0.25">
      <c r="A8" s="35">
        <v>5</v>
      </c>
      <c r="B8" s="22">
        <v>43987</v>
      </c>
      <c r="C8" s="43">
        <v>1783744</v>
      </c>
      <c r="D8" s="43">
        <v>2290000</v>
      </c>
      <c r="E8" s="43">
        <f t="shared" si="0"/>
        <v>506256</v>
      </c>
      <c r="F8" s="65"/>
    </row>
    <row r="9" spans="1:6" x14ac:dyDescent="0.25">
      <c r="A9" s="35">
        <v>6</v>
      </c>
      <c r="B9" s="22">
        <v>43988</v>
      </c>
      <c r="C9" s="43">
        <v>2701133</v>
      </c>
      <c r="D9" s="43">
        <v>3975000</v>
      </c>
      <c r="E9" s="43">
        <f t="shared" si="0"/>
        <v>1273867</v>
      </c>
      <c r="F9" s="65"/>
    </row>
    <row r="10" spans="1:6" x14ac:dyDescent="0.25">
      <c r="A10" s="35">
        <v>7</v>
      </c>
      <c r="B10" s="22">
        <v>43989</v>
      </c>
      <c r="C10" s="43">
        <v>4856052</v>
      </c>
      <c r="D10" s="43">
        <v>6408000</v>
      </c>
      <c r="E10" s="43">
        <f t="shared" si="0"/>
        <v>1551948</v>
      </c>
      <c r="F10" s="65"/>
    </row>
    <row r="11" spans="1:6" x14ac:dyDescent="0.25">
      <c r="A11" s="35">
        <v>8</v>
      </c>
      <c r="B11" s="22">
        <v>43990</v>
      </c>
      <c r="C11" s="43">
        <v>1547723</v>
      </c>
      <c r="D11" s="43">
        <v>2026000</v>
      </c>
      <c r="E11" s="43">
        <f>SUM(D11,-C11)</f>
        <v>478277</v>
      </c>
      <c r="F11" s="65"/>
    </row>
    <row r="12" spans="1:6" x14ac:dyDescent="0.25">
      <c r="A12" s="35">
        <v>9</v>
      </c>
      <c r="B12" s="22">
        <v>43991</v>
      </c>
      <c r="C12" s="48">
        <v>1026561</v>
      </c>
      <c r="D12" s="8">
        <v>1470000</v>
      </c>
      <c r="E12" s="43">
        <f>SUM(D12,-C12)</f>
        <v>443439</v>
      </c>
      <c r="F12" s="65"/>
    </row>
    <row r="13" spans="1:6" x14ac:dyDescent="0.25">
      <c r="A13" s="35">
        <v>10</v>
      </c>
      <c r="B13" s="22">
        <v>43992</v>
      </c>
      <c r="C13" s="43">
        <v>597160</v>
      </c>
      <c r="D13" s="43">
        <v>825000</v>
      </c>
      <c r="E13" s="43">
        <f>SUM(D13,-C13)</f>
        <v>227840</v>
      </c>
      <c r="F13" s="65"/>
    </row>
    <row r="14" spans="1:6" x14ac:dyDescent="0.25">
      <c r="A14" s="35">
        <v>11</v>
      </c>
      <c r="B14" s="22">
        <v>43993</v>
      </c>
      <c r="C14" s="43">
        <v>3135484</v>
      </c>
      <c r="D14" s="43">
        <v>4489000</v>
      </c>
      <c r="E14" s="43">
        <f>SUM(D14,-C14)</f>
        <v>1353516</v>
      </c>
      <c r="F14" s="65"/>
    </row>
    <row r="15" spans="1:6" x14ac:dyDescent="0.25">
      <c r="A15" s="35">
        <v>12</v>
      </c>
      <c r="B15" s="22">
        <v>43994</v>
      </c>
      <c r="C15" s="43">
        <v>1941840</v>
      </c>
      <c r="D15" s="43">
        <v>2780000</v>
      </c>
      <c r="E15" s="43">
        <f t="shared" si="0"/>
        <v>838160</v>
      </c>
      <c r="F15" s="65"/>
    </row>
    <row r="16" spans="1:6" x14ac:dyDescent="0.25">
      <c r="A16" s="35">
        <v>13</v>
      </c>
      <c r="B16" s="22">
        <v>43995</v>
      </c>
      <c r="C16" s="43">
        <v>2094106</v>
      </c>
      <c r="D16" s="43">
        <v>2988000</v>
      </c>
      <c r="E16" s="43">
        <f t="shared" si="0"/>
        <v>893894</v>
      </c>
      <c r="F16" s="65"/>
    </row>
    <row r="17" spans="1:6" x14ac:dyDescent="0.25">
      <c r="A17" s="35">
        <v>14</v>
      </c>
      <c r="B17" s="22">
        <v>43996</v>
      </c>
      <c r="C17" s="43">
        <v>3405540</v>
      </c>
      <c r="D17" s="43">
        <v>4515000</v>
      </c>
      <c r="E17" s="43">
        <f t="shared" si="0"/>
        <v>1109460</v>
      </c>
      <c r="F17" s="65"/>
    </row>
    <row r="18" spans="1:6" x14ac:dyDescent="0.25">
      <c r="A18" s="35">
        <v>15</v>
      </c>
      <c r="B18" s="22">
        <v>43997</v>
      </c>
      <c r="C18" s="43">
        <v>651310</v>
      </c>
      <c r="D18" s="43">
        <v>1010000</v>
      </c>
      <c r="E18" s="43">
        <f t="shared" si="0"/>
        <v>358690</v>
      </c>
      <c r="F18" s="65"/>
    </row>
    <row r="19" spans="1:6" x14ac:dyDescent="0.25">
      <c r="A19" s="35">
        <v>16</v>
      </c>
      <c r="B19" s="22">
        <v>43998</v>
      </c>
      <c r="C19" s="43">
        <v>519295</v>
      </c>
      <c r="D19" s="43">
        <v>685000</v>
      </c>
      <c r="E19" s="43">
        <f t="shared" si="0"/>
        <v>165705</v>
      </c>
      <c r="F19" s="65"/>
    </row>
    <row r="20" spans="1:6" x14ac:dyDescent="0.25">
      <c r="A20" s="35">
        <v>17</v>
      </c>
      <c r="B20" s="22">
        <v>43999</v>
      </c>
      <c r="C20" s="43">
        <v>376840</v>
      </c>
      <c r="D20" s="43">
        <v>566000</v>
      </c>
      <c r="E20" s="43">
        <f t="shared" si="0"/>
        <v>189160</v>
      </c>
      <c r="F20" s="65"/>
    </row>
    <row r="21" spans="1:6" x14ac:dyDescent="0.25">
      <c r="A21" s="35">
        <v>18</v>
      </c>
      <c r="B21" s="22">
        <v>44000</v>
      </c>
      <c r="C21" s="43">
        <v>1486633</v>
      </c>
      <c r="D21" s="43">
        <v>2370000</v>
      </c>
      <c r="E21" s="43">
        <f t="shared" si="0"/>
        <v>883367</v>
      </c>
      <c r="F21" s="65"/>
    </row>
    <row r="22" spans="1:6" x14ac:dyDescent="0.25">
      <c r="A22" s="35">
        <v>19</v>
      </c>
      <c r="B22" s="22">
        <v>44001</v>
      </c>
      <c r="C22" s="43">
        <v>2047499</v>
      </c>
      <c r="D22" s="43">
        <v>2700000</v>
      </c>
      <c r="E22" s="43">
        <f t="shared" si="0"/>
        <v>652501</v>
      </c>
      <c r="F22" s="65"/>
    </row>
    <row r="23" spans="1:6" x14ac:dyDescent="0.25">
      <c r="A23" s="35">
        <v>20</v>
      </c>
      <c r="B23" s="22">
        <v>44002</v>
      </c>
      <c r="C23" s="43">
        <v>1966315</v>
      </c>
      <c r="D23" s="43">
        <v>2880000</v>
      </c>
      <c r="E23" s="43">
        <f t="shared" si="0"/>
        <v>913685</v>
      </c>
      <c r="F23" s="65"/>
    </row>
    <row r="24" spans="1:6" x14ac:dyDescent="0.25">
      <c r="A24" s="35">
        <v>21</v>
      </c>
      <c r="B24" s="22">
        <v>44003</v>
      </c>
      <c r="C24" s="43">
        <v>2301651</v>
      </c>
      <c r="D24" s="43">
        <v>3066000</v>
      </c>
      <c r="E24" s="43">
        <f t="shared" si="0"/>
        <v>764349</v>
      </c>
      <c r="F24" s="65"/>
    </row>
    <row r="25" spans="1:6" x14ac:dyDescent="0.25">
      <c r="A25" s="35">
        <v>22</v>
      </c>
      <c r="B25" s="22">
        <v>44004</v>
      </c>
      <c r="C25" s="134">
        <v>2895336</v>
      </c>
      <c r="D25" s="43">
        <v>4030000</v>
      </c>
      <c r="E25" s="43">
        <f>SUM(D25,-C25)</f>
        <v>1134664</v>
      </c>
      <c r="F25" s="65"/>
    </row>
    <row r="26" spans="1:6" x14ac:dyDescent="0.25">
      <c r="A26" s="35">
        <v>23</v>
      </c>
      <c r="B26" s="22">
        <v>44005</v>
      </c>
      <c r="C26" s="43">
        <v>908064</v>
      </c>
      <c r="D26" s="43">
        <v>1275000</v>
      </c>
      <c r="E26" s="43">
        <f t="shared" si="0"/>
        <v>366936</v>
      </c>
      <c r="F26" s="51"/>
    </row>
    <row r="27" spans="1:6" x14ac:dyDescent="0.25">
      <c r="A27" s="35">
        <v>24</v>
      </c>
      <c r="B27" s="22">
        <v>44006</v>
      </c>
      <c r="C27" s="43">
        <v>908240</v>
      </c>
      <c r="D27" s="43">
        <v>1265000</v>
      </c>
      <c r="E27" s="43">
        <f t="shared" si="0"/>
        <v>356760</v>
      </c>
      <c r="F27" s="51"/>
    </row>
    <row r="28" spans="1:6" x14ac:dyDescent="0.25">
      <c r="A28" s="35">
        <v>25</v>
      </c>
      <c r="B28" s="22">
        <v>44007</v>
      </c>
      <c r="C28" s="43">
        <v>698780</v>
      </c>
      <c r="D28" s="43">
        <v>1120000</v>
      </c>
      <c r="E28" s="43">
        <f t="shared" si="0"/>
        <v>421220</v>
      </c>
      <c r="F28" s="51"/>
    </row>
    <row r="29" spans="1:6" x14ac:dyDescent="0.25">
      <c r="A29" s="35">
        <v>26</v>
      </c>
      <c r="B29" s="22">
        <v>44008</v>
      </c>
      <c r="C29" s="43">
        <v>2792686</v>
      </c>
      <c r="D29" s="43">
        <v>3832000</v>
      </c>
      <c r="E29" s="43">
        <f t="shared" si="0"/>
        <v>1039314</v>
      </c>
      <c r="F29" s="23"/>
    </row>
    <row r="30" spans="1:6" x14ac:dyDescent="0.25">
      <c r="A30" s="35">
        <v>27</v>
      </c>
      <c r="B30" s="22">
        <v>44009</v>
      </c>
      <c r="C30" s="43">
        <v>2417784</v>
      </c>
      <c r="D30" s="43">
        <v>3305000</v>
      </c>
      <c r="E30" s="43">
        <f t="shared" si="0"/>
        <v>887216</v>
      </c>
      <c r="F30" s="23"/>
    </row>
    <row r="31" spans="1:6" x14ac:dyDescent="0.25">
      <c r="A31" s="35">
        <v>28</v>
      </c>
      <c r="B31" s="22">
        <v>44010</v>
      </c>
      <c r="C31" s="43">
        <v>2840340</v>
      </c>
      <c r="D31" s="43">
        <v>3900000</v>
      </c>
      <c r="E31" s="43">
        <f t="shared" si="0"/>
        <v>1059660</v>
      </c>
      <c r="F31" s="23"/>
    </row>
    <row r="32" spans="1:6" s="110" customFormat="1" x14ac:dyDescent="0.25">
      <c r="A32" s="35">
        <v>29</v>
      </c>
      <c r="B32" s="22">
        <v>44011</v>
      </c>
      <c r="C32" s="43">
        <v>1405068</v>
      </c>
      <c r="D32" s="43">
        <v>2420000</v>
      </c>
      <c r="E32" s="43">
        <f t="shared" si="0"/>
        <v>1014932</v>
      </c>
      <c r="F32" s="35"/>
    </row>
    <row r="33" spans="1:6" s="110" customFormat="1" x14ac:dyDescent="0.25">
      <c r="A33" s="35">
        <v>30</v>
      </c>
      <c r="B33" s="22">
        <v>44012</v>
      </c>
      <c r="C33" s="43">
        <v>2671542</v>
      </c>
      <c r="D33" s="43">
        <v>3573000</v>
      </c>
      <c r="E33" s="43">
        <f t="shared" si="0"/>
        <v>901458</v>
      </c>
      <c r="F33" s="35"/>
    </row>
    <row r="34" spans="1:6" x14ac:dyDescent="0.25">
      <c r="A34" s="35">
        <v>32</v>
      </c>
      <c r="B34" s="22" t="s">
        <v>8</v>
      </c>
      <c r="C34" s="44">
        <f>SUM(C4:C33)</f>
        <v>56890089</v>
      </c>
      <c r="D34" s="44">
        <f>SUM(D4:D33)</f>
        <v>79256000</v>
      </c>
      <c r="E34" s="44">
        <f>SUM(E4:E33)</f>
        <v>22365911</v>
      </c>
      <c r="F34" s="24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F57"/>
  <sheetViews>
    <sheetView view="pageBreakPreview" topLeftCell="A27" zoomScaleNormal="100" zoomScaleSheetLayoutView="100" workbookViewId="0">
      <selection activeCell="F51" sqref="F51"/>
    </sheetView>
  </sheetViews>
  <sheetFormatPr defaultRowHeight="15" x14ac:dyDescent="0.25"/>
  <cols>
    <col min="1" max="1" width="5.42578125" style="89" customWidth="1"/>
    <col min="2" max="2" width="9.140625" style="21" customWidth="1"/>
    <col min="3" max="3" width="18" style="96" customWidth="1"/>
    <col min="4" max="4" width="15.85546875" style="78" customWidth="1"/>
    <col min="5" max="5" width="18.7109375" style="86" customWidth="1"/>
    <col min="6" max="6" width="22" style="80" customWidth="1"/>
    <col min="8" max="8" width="15.5703125" customWidth="1"/>
    <col min="9" max="9" width="14.85546875" customWidth="1"/>
    <col min="13" max="13" width="9.28515625" customWidth="1"/>
  </cols>
  <sheetData>
    <row r="2" spans="1:6" s="100" customFormat="1" ht="31.5" x14ac:dyDescent="0.5">
      <c r="A2" s="162" t="s">
        <v>58</v>
      </c>
      <c r="B2" s="162"/>
      <c r="C2" s="162"/>
      <c r="D2" s="162"/>
      <c r="E2" s="162"/>
      <c r="F2" s="162"/>
    </row>
    <row r="3" spans="1:6" ht="31.5" x14ac:dyDescent="0.5">
      <c r="B3" s="26"/>
    </row>
    <row r="4" spans="1:6" ht="31.5" customHeight="1" x14ac:dyDescent="0.25">
      <c r="A4" s="69" t="s">
        <v>0</v>
      </c>
      <c r="B4" s="98" t="s">
        <v>1</v>
      </c>
      <c r="C4" s="101" t="s">
        <v>57</v>
      </c>
      <c r="D4" s="103" t="s">
        <v>22</v>
      </c>
      <c r="E4" s="103" t="s">
        <v>23</v>
      </c>
      <c r="F4" s="69" t="s">
        <v>4</v>
      </c>
    </row>
    <row r="5" spans="1:6" x14ac:dyDescent="0.25">
      <c r="A5" s="70"/>
      <c r="B5" s="99"/>
      <c r="C5" s="102"/>
      <c r="D5" s="94"/>
      <c r="E5" s="104"/>
      <c r="F5" s="70"/>
    </row>
    <row r="6" spans="1:6" s="75" customFormat="1" x14ac:dyDescent="0.25">
      <c r="A6" s="92">
        <v>1</v>
      </c>
      <c r="B6" s="98">
        <v>43983</v>
      </c>
      <c r="C6" s="83"/>
      <c r="D6" s="94"/>
      <c r="E6" s="95"/>
      <c r="F6" s="81"/>
    </row>
    <row r="7" spans="1:6" s="75" customFormat="1" x14ac:dyDescent="0.25">
      <c r="A7" s="92">
        <v>2</v>
      </c>
      <c r="B7" s="156">
        <v>43984</v>
      </c>
      <c r="C7" s="93" t="s">
        <v>59</v>
      </c>
      <c r="D7" s="94">
        <v>2800000</v>
      </c>
      <c r="E7" s="95"/>
      <c r="F7" s="81"/>
    </row>
    <row r="8" spans="1:6" s="122" customFormat="1" x14ac:dyDescent="0.25">
      <c r="A8" s="121"/>
      <c r="B8" s="158"/>
      <c r="C8" s="93" t="s">
        <v>65</v>
      </c>
      <c r="D8" s="94">
        <v>5300000</v>
      </c>
      <c r="E8" s="95"/>
      <c r="F8" s="81"/>
    </row>
    <row r="9" spans="1:6" s="79" customFormat="1" x14ac:dyDescent="0.25">
      <c r="A9" s="92">
        <v>3</v>
      </c>
      <c r="B9" s="119">
        <v>43985</v>
      </c>
      <c r="C9" s="83"/>
      <c r="D9" s="107"/>
      <c r="E9" s="95"/>
      <c r="F9" s="118"/>
    </row>
    <row r="10" spans="1:6" s="116" customFormat="1" x14ac:dyDescent="0.25">
      <c r="A10" s="120">
        <v>6</v>
      </c>
      <c r="B10" s="119">
        <v>43986</v>
      </c>
      <c r="C10" s="83" t="s">
        <v>60</v>
      </c>
      <c r="D10" s="107">
        <v>772000</v>
      </c>
      <c r="E10" s="95"/>
      <c r="F10" s="118"/>
    </row>
    <row r="11" spans="1:6" s="84" customFormat="1" x14ac:dyDescent="0.25">
      <c r="A11" s="92">
        <v>7</v>
      </c>
      <c r="B11" s="119">
        <v>43987</v>
      </c>
      <c r="C11" s="93"/>
      <c r="D11" s="94"/>
      <c r="E11" s="95"/>
      <c r="F11" s="81"/>
    </row>
    <row r="12" spans="1:6" s="84" customFormat="1" x14ac:dyDescent="0.25">
      <c r="A12" s="92">
        <v>8</v>
      </c>
      <c r="B12" s="119">
        <v>43988</v>
      </c>
      <c r="C12" s="83"/>
      <c r="D12" s="107"/>
      <c r="E12" s="95"/>
      <c r="F12" s="81"/>
    </row>
    <row r="13" spans="1:6" s="122" customFormat="1" x14ac:dyDescent="0.25">
      <c r="A13" s="121"/>
      <c r="B13" s="156">
        <v>43989</v>
      </c>
      <c r="C13" s="83" t="s">
        <v>62</v>
      </c>
      <c r="D13" s="107">
        <v>1020000</v>
      </c>
      <c r="E13" s="95"/>
      <c r="F13" s="81"/>
    </row>
    <row r="14" spans="1:6" s="122" customFormat="1" x14ac:dyDescent="0.25">
      <c r="A14" s="121"/>
      <c r="B14" s="157"/>
      <c r="C14" s="83" t="s">
        <v>63</v>
      </c>
      <c r="D14" s="107">
        <v>30000</v>
      </c>
      <c r="E14" s="95"/>
      <c r="F14" s="81"/>
    </row>
    <row r="15" spans="1:6" s="122" customFormat="1" ht="30" x14ac:dyDescent="0.25">
      <c r="A15" s="121"/>
      <c r="B15" s="157"/>
      <c r="C15" s="83" t="s">
        <v>64</v>
      </c>
      <c r="D15" s="107"/>
      <c r="E15" s="95">
        <v>1500000</v>
      </c>
      <c r="F15" s="81"/>
    </row>
    <row r="16" spans="1:6" s="75" customFormat="1" x14ac:dyDescent="0.25">
      <c r="A16" s="92">
        <v>9</v>
      </c>
      <c r="B16" s="158"/>
      <c r="C16" s="83" t="s">
        <v>61</v>
      </c>
      <c r="D16" s="107">
        <v>780000</v>
      </c>
      <c r="E16" s="95"/>
      <c r="F16" s="81"/>
    </row>
    <row r="17" spans="1:6" s="75" customFormat="1" x14ac:dyDescent="0.25">
      <c r="A17" s="92">
        <v>10</v>
      </c>
      <c r="B17" s="119">
        <v>43990</v>
      </c>
      <c r="C17" s="93"/>
      <c r="D17" s="94"/>
      <c r="E17" s="95"/>
      <c r="F17" s="81"/>
    </row>
    <row r="18" spans="1:6" s="124" customFormat="1" x14ac:dyDescent="0.25">
      <c r="A18" s="121"/>
      <c r="B18" s="156">
        <v>43991</v>
      </c>
      <c r="C18" s="93" t="s">
        <v>103</v>
      </c>
      <c r="D18" s="94">
        <v>244000</v>
      </c>
      <c r="E18" s="95"/>
      <c r="F18" s="81"/>
    </row>
    <row r="19" spans="1:6" s="124" customFormat="1" x14ac:dyDescent="0.25">
      <c r="A19" s="121"/>
      <c r="B19" s="157"/>
      <c r="C19" s="93" t="s">
        <v>102</v>
      </c>
      <c r="D19" s="94">
        <v>2120000</v>
      </c>
      <c r="E19" s="95"/>
      <c r="F19" s="81"/>
    </row>
    <row r="20" spans="1:6" s="124" customFormat="1" x14ac:dyDescent="0.25">
      <c r="A20" s="121"/>
      <c r="B20" s="157"/>
      <c r="C20" s="93" t="s">
        <v>101</v>
      </c>
      <c r="D20" s="94">
        <v>540000</v>
      </c>
      <c r="E20" s="95"/>
      <c r="F20" s="81"/>
    </row>
    <row r="21" spans="1:6" s="116" customFormat="1" x14ac:dyDescent="0.25">
      <c r="A21" s="121">
        <v>11</v>
      </c>
      <c r="B21" s="158"/>
      <c r="C21" s="93" t="s">
        <v>100</v>
      </c>
      <c r="D21" s="94">
        <v>1250000</v>
      </c>
      <c r="E21" s="95"/>
      <c r="F21" s="81"/>
    </row>
    <row r="22" spans="1:6" s="85" customFormat="1" x14ac:dyDescent="0.25">
      <c r="A22" s="92">
        <v>12</v>
      </c>
      <c r="B22" s="119">
        <v>43992</v>
      </c>
      <c r="C22" s="83"/>
      <c r="D22" s="94"/>
      <c r="E22" s="95"/>
      <c r="F22" s="81"/>
    </row>
    <row r="23" spans="1:6" s="85" customFormat="1" x14ac:dyDescent="0.25">
      <c r="A23" s="92">
        <v>13</v>
      </c>
      <c r="B23" s="119">
        <v>43993</v>
      </c>
      <c r="C23" s="93"/>
      <c r="D23" s="94"/>
      <c r="E23" s="95"/>
      <c r="F23" s="81"/>
    </row>
    <row r="24" spans="1:6" s="125" customFormat="1" x14ac:dyDescent="0.25">
      <c r="A24" s="121"/>
      <c r="B24" s="156">
        <v>43994</v>
      </c>
      <c r="C24" s="93" t="s">
        <v>109</v>
      </c>
      <c r="D24" s="94">
        <v>1075000</v>
      </c>
      <c r="E24" s="95"/>
      <c r="F24" s="81"/>
    </row>
    <row r="25" spans="1:6" s="125" customFormat="1" x14ac:dyDescent="0.25">
      <c r="A25" s="121"/>
      <c r="B25" s="157"/>
      <c r="C25" s="93" t="s">
        <v>105</v>
      </c>
      <c r="D25" s="94">
        <v>96000</v>
      </c>
      <c r="E25" s="95"/>
      <c r="F25" s="81"/>
    </row>
    <row r="26" spans="1:6" s="125" customFormat="1" x14ac:dyDescent="0.25">
      <c r="A26" s="121"/>
      <c r="B26" s="157"/>
      <c r="C26" s="93" t="s">
        <v>106</v>
      </c>
      <c r="D26" s="94">
        <v>630000</v>
      </c>
      <c r="E26" s="95"/>
      <c r="F26" s="81"/>
    </row>
    <row r="27" spans="1:6" s="125" customFormat="1" x14ac:dyDescent="0.25">
      <c r="A27" s="121"/>
      <c r="B27" s="157"/>
      <c r="C27" s="93" t="s">
        <v>107</v>
      </c>
      <c r="D27" s="94">
        <v>122000</v>
      </c>
      <c r="E27" s="95"/>
      <c r="F27" s="81"/>
    </row>
    <row r="28" spans="1:6" s="125" customFormat="1" x14ac:dyDescent="0.25">
      <c r="A28" s="121"/>
      <c r="B28" s="157"/>
      <c r="C28" s="93" t="s">
        <v>61</v>
      </c>
      <c r="D28" s="94">
        <v>2340000</v>
      </c>
      <c r="E28" s="95"/>
      <c r="F28" s="81"/>
    </row>
    <row r="29" spans="1:6" s="114" customFormat="1" x14ac:dyDescent="0.25">
      <c r="A29" s="92">
        <v>14</v>
      </c>
      <c r="B29" s="158"/>
      <c r="C29" s="93" t="s">
        <v>108</v>
      </c>
      <c r="D29" s="94">
        <v>1750000</v>
      </c>
      <c r="E29" s="95"/>
      <c r="F29" s="81"/>
    </row>
    <row r="30" spans="1:6" s="85" customFormat="1" x14ac:dyDescent="0.25">
      <c r="A30" s="92">
        <v>15</v>
      </c>
      <c r="B30" s="119">
        <v>43995</v>
      </c>
      <c r="C30" s="93" t="s">
        <v>112</v>
      </c>
      <c r="D30" s="94">
        <v>1610000</v>
      </c>
      <c r="E30" s="95"/>
      <c r="F30" s="81"/>
    </row>
    <row r="31" spans="1:6" s="85" customFormat="1" x14ac:dyDescent="0.25">
      <c r="A31" s="92">
        <v>16</v>
      </c>
      <c r="B31" s="119">
        <v>43996</v>
      </c>
      <c r="C31" s="83" t="s">
        <v>113</v>
      </c>
      <c r="D31" s="94">
        <v>4860000</v>
      </c>
      <c r="E31" s="95"/>
      <c r="F31" s="81"/>
    </row>
    <row r="32" spans="1:6" x14ac:dyDescent="0.25">
      <c r="A32" s="92">
        <v>17</v>
      </c>
      <c r="B32" s="119">
        <v>43997</v>
      </c>
      <c r="C32" s="93" t="s">
        <v>114</v>
      </c>
      <c r="D32" s="94">
        <v>1440000</v>
      </c>
      <c r="E32" s="95"/>
      <c r="F32" s="81"/>
    </row>
    <row r="33" spans="1:6" x14ac:dyDescent="0.25">
      <c r="A33" s="92">
        <v>18</v>
      </c>
      <c r="B33" s="119">
        <v>43998</v>
      </c>
      <c r="C33" s="83" t="s">
        <v>115</v>
      </c>
      <c r="D33" s="94">
        <v>840000</v>
      </c>
      <c r="E33" s="95"/>
      <c r="F33" s="81"/>
    </row>
    <row r="34" spans="1:6" s="87" customFormat="1" x14ac:dyDescent="0.25">
      <c r="A34" s="92">
        <v>19</v>
      </c>
      <c r="B34" s="119">
        <v>43999</v>
      </c>
      <c r="C34" s="83" t="s">
        <v>116</v>
      </c>
      <c r="D34" s="94">
        <v>500000</v>
      </c>
      <c r="E34" s="95"/>
      <c r="F34" s="81"/>
    </row>
    <row r="35" spans="1:6" s="67" customFormat="1" x14ac:dyDescent="0.25">
      <c r="A35" s="92">
        <v>20</v>
      </c>
      <c r="B35" s="119">
        <v>44000</v>
      </c>
      <c r="C35" s="93"/>
      <c r="D35" s="94"/>
      <c r="E35" s="95"/>
      <c r="F35" s="81"/>
    </row>
    <row r="36" spans="1:6" s="74" customFormat="1" x14ac:dyDescent="0.25">
      <c r="A36" s="92">
        <v>21</v>
      </c>
      <c r="B36" s="119">
        <v>44001</v>
      </c>
      <c r="C36" s="93"/>
      <c r="D36" s="94"/>
      <c r="E36" s="95"/>
      <c r="F36" s="81"/>
    </row>
    <row r="37" spans="1:6" s="88" customFormat="1" x14ac:dyDescent="0.25">
      <c r="A37" s="92">
        <v>22</v>
      </c>
      <c r="B37" s="119">
        <v>44002</v>
      </c>
      <c r="C37" s="93" t="s">
        <v>112</v>
      </c>
      <c r="D37" s="94">
        <v>2300000</v>
      </c>
      <c r="E37" s="95"/>
      <c r="F37" s="81"/>
    </row>
    <row r="38" spans="1:6" s="114" customFormat="1" x14ac:dyDescent="0.25">
      <c r="A38" s="92">
        <v>23</v>
      </c>
      <c r="B38" s="119">
        <v>44003</v>
      </c>
      <c r="C38" s="93"/>
      <c r="D38" s="94"/>
      <c r="E38" s="95"/>
      <c r="F38" s="81"/>
    </row>
    <row r="39" spans="1:6" s="68" customFormat="1" ht="15" customHeight="1" x14ac:dyDescent="0.25">
      <c r="A39" s="92">
        <v>24</v>
      </c>
      <c r="B39" s="119">
        <v>44004</v>
      </c>
      <c r="C39" s="24"/>
      <c r="D39" s="24"/>
      <c r="E39" s="95"/>
      <c r="F39" s="81"/>
    </row>
    <row r="40" spans="1:6" ht="15" customHeight="1" x14ac:dyDescent="0.25">
      <c r="A40" s="92">
        <v>25</v>
      </c>
      <c r="B40" s="119">
        <v>44005</v>
      </c>
      <c r="C40" s="135" t="s">
        <v>117</v>
      </c>
      <c r="D40" s="115">
        <v>2668000</v>
      </c>
      <c r="E40" s="95"/>
      <c r="F40" s="81"/>
    </row>
    <row r="41" spans="1:6" s="64" customFormat="1" ht="15" customHeight="1" x14ac:dyDescent="0.25">
      <c r="A41" s="92">
        <v>26</v>
      </c>
      <c r="B41" s="156"/>
      <c r="C41" s="93" t="s">
        <v>118</v>
      </c>
      <c r="D41" s="94">
        <v>365000</v>
      </c>
      <c r="E41" s="95"/>
      <c r="F41" s="81"/>
    </row>
    <row r="42" spans="1:6" s="130" customFormat="1" ht="15" customHeight="1" x14ac:dyDescent="0.25">
      <c r="A42" s="121"/>
      <c r="B42" s="157"/>
      <c r="C42" s="93" t="s">
        <v>119</v>
      </c>
      <c r="D42" s="94">
        <v>435000</v>
      </c>
      <c r="E42" s="95"/>
      <c r="F42" s="81"/>
    </row>
    <row r="43" spans="1:6" s="130" customFormat="1" ht="15" customHeight="1" x14ac:dyDescent="0.25">
      <c r="A43" s="121"/>
      <c r="B43" s="158"/>
      <c r="C43" s="93" t="s">
        <v>120</v>
      </c>
      <c r="D43" s="94">
        <v>490000</v>
      </c>
      <c r="E43" s="95"/>
      <c r="F43" s="81"/>
    </row>
    <row r="44" spans="1:6" ht="15" customHeight="1" x14ac:dyDescent="0.25">
      <c r="A44" s="92">
        <v>26</v>
      </c>
      <c r="B44" s="156">
        <v>44008</v>
      </c>
      <c r="C44" s="93" t="s">
        <v>56</v>
      </c>
      <c r="D44" s="94">
        <v>1553000</v>
      </c>
      <c r="E44" s="95"/>
      <c r="F44" s="81" t="s">
        <v>134</v>
      </c>
    </row>
    <row r="45" spans="1:6" ht="15" customHeight="1" x14ac:dyDescent="0.25">
      <c r="A45" s="92">
        <v>27</v>
      </c>
      <c r="B45" s="158"/>
      <c r="C45" s="93" t="s">
        <v>121</v>
      </c>
      <c r="D45" s="94">
        <v>4300000</v>
      </c>
      <c r="E45" s="95"/>
      <c r="F45" s="81"/>
    </row>
    <row r="46" spans="1:6" s="71" customFormat="1" ht="15" customHeight="1" x14ac:dyDescent="0.25">
      <c r="A46" s="92">
        <v>28</v>
      </c>
      <c r="B46" s="119">
        <v>44009</v>
      </c>
      <c r="C46" s="93" t="s">
        <v>122</v>
      </c>
      <c r="D46" s="94">
        <v>630000</v>
      </c>
      <c r="E46" s="95"/>
      <c r="F46" s="81"/>
    </row>
    <row r="47" spans="1:6" ht="15" customHeight="1" x14ac:dyDescent="0.25">
      <c r="A47" s="159">
        <v>29</v>
      </c>
      <c r="B47" s="156">
        <v>44010</v>
      </c>
      <c r="C47" s="93" t="s">
        <v>123</v>
      </c>
      <c r="D47" s="94">
        <v>910000</v>
      </c>
      <c r="E47" s="95"/>
      <c r="F47" s="81"/>
    </row>
    <row r="48" spans="1:6" s="130" customFormat="1" ht="15" customHeight="1" x14ac:dyDescent="0.25">
      <c r="A48" s="160"/>
      <c r="B48" s="157"/>
      <c r="C48" s="93" t="s">
        <v>124</v>
      </c>
      <c r="D48" s="94">
        <v>900000</v>
      </c>
      <c r="E48" s="95"/>
      <c r="F48" s="81"/>
    </row>
    <row r="49" spans="1:6" s="130" customFormat="1" ht="15" customHeight="1" x14ac:dyDescent="0.25">
      <c r="A49" s="160"/>
      <c r="B49" s="157"/>
      <c r="C49" s="93" t="s">
        <v>125</v>
      </c>
      <c r="D49" s="94">
        <v>549920</v>
      </c>
      <c r="E49" s="95"/>
      <c r="F49" s="81"/>
    </row>
    <row r="50" spans="1:6" s="130" customFormat="1" ht="15" customHeight="1" x14ac:dyDescent="0.25">
      <c r="A50" s="160"/>
      <c r="B50" s="157"/>
      <c r="C50" s="93" t="s">
        <v>126</v>
      </c>
      <c r="D50" s="94">
        <v>530000</v>
      </c>
      <c r="E50" s="95"/>
      <c r="F50" s="81"/>
    </row>
    <row r="51" spans="1:6" s="130" customFormat="1" ht="15" customHeight="1" x14ac:dyDescent="0.25">
      <c r="A51" s="160"/>
      <c r="B51" s="157"/>
      <c r="C51" s="93" t="s">
        <v>127</v>
      </c>
      <c r="D51" s="94">
        <v>350000</v>
      </c>
      <c r="E51" s="95"/>
      <c r="F51" s="81"/>
    </row>
    <row r="52" spans="1:6" s="130" customFormat="1" ht="15" customHeight="1" x14ac:dyDescent="0.25">
      <c r="A52" s="161"/>
      <c r="B52" s="158"/>
      <c r="C52" s="93" t="s">
        <v>128</v>
      </c>
      <c r="D52" s="94">
        <v>364000</v>
      </c>
      <c r="E52" s="95"/>
      <c r="F52" s="81"/>
    </row>
    <row r="53" spans="1:6" ht="15" customHeight="1" x14ac:dyDescent="0.25">
      <c r="A53" s="92">
        <v>30</v>
      </c>
      <c r="B53" s="119">
        <v>44011</v>
      </c>
      <c r="C53" s="93"/>
      <c r="D53" s="94"/>
      <c r="E53" s="95"/>
      <c r="F53" s="81"/>
    </row>
    <row r="54" spans="1:6" s="73" customFormat="1" ht="15" customHeight="1" x14ac:dyDescent="0.25">
      <c r="A54" s="92">
        <v>32</v>
      </c>
      <c r="B54" s="156">
        <v>44012</v>
      </c>
      <c r="C54" s="93" t="s">
        <v>129</v>
      </c>
      <c r="D54" s="94">
        <v>750000</v>
      </c>
      <c r="E54" s="95"/>
      <c r="F54" s="81"/>
    </row>
    <row r="55" spans="1:6" x14ac:dyDescent="0.25">
      <c r="A55" s="92"/>
      <c r="B55" s="158"/>
      <c r="C55" s="93" t="s">
        <v>114</v>
      </c>
      <c r="D55" s="94">
        <v>995000</v>
      </c>
      <c r="E55" s="43"/>
      <c r="F55" s="81"/>
    </row>
    <row r="56" spans="1:6" x14ac:dyDescent="0.25">
      <c r="A56" s="35">
        <v>35</v>
      </c>
      <c r="B56" s="22" t="s">
        <v>8</v>
      </c>
      <c r="C56" s="93"/>
      <c r="D56" s="94">
        <f>SUM(D6:D55)</f>
        <v>48208920</v>
      </c>
      <c r="E56" s="94"/>
      <c r="F56" s="82"/>
    </row>
    <row r="57" spans="1:6" s="108" customFormat="1" x14ac:dyDescent="0.25">
      <c r="A57" s="89"/>
      <c r="B57" s="21"/>
      <c r="C57" s="96"/>
      <c r="D57" s="78"/>
      <c r="E57" s="86"/>
      <c r="F57" s="80"/>
    </row>
  </sheetData>
  <mergeCells count="10">
    <mergeCell ref="A2:F2"/>
    <mergeCell ref="B7:B8"/>
    <mergeCell ref="B13:B16"/>
    <mergeCell ref="B18:B21"/>
    <mergeCell ref="B24:B29"/>
    <mergeCell ref="B41:B43"/>
    <mergeCell ref="B44:B45"/>
    <mergeCell ref="B47:B52"/>
    <mergeCell ref="A47:A52"/>
    <mergeCell ref="B54:B55"/>
  </mergeCells>
  <printOptions horizontalCentered="1"/>
  <pageMargins left="0.25" right="0" top="0.75" bottom="0.75" header="0.3" footer="0.3"/>
  <pageSetup paperSize="9" scale="83" fitToWidth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7"/>
  <sheetViews>
    <sheetView topLeftCell="A3" workbookViewId="0">
      <selection activeCell="F24" sqref="F24"/>
    </sheetView>
  </sheetViews>
  <sheetFormatPr defaultRowHeight="15" x14ac:dyDescent="0.25"/>
  <cols>
    <col min="1" max="1" width="4.5703125" style="29" customWidth="1"/>
    <col min="2" max="2" width="9.140625" style="138"/>
    <col min="3" max="3" width="25" customWidth="1"/>
    <col min="4" max="4" width="9.28515625" customWidth="1"/>
    <col min="5" max="5" width="10.5703125" style="8" customWidth="1"/>
    <col min="6" max="6" width="25.5703125" customWidth="1"/>
  </cols>
  <sheetData>
    <row r="2" spans="1:6" ht="28.5" x14ac:dyDescent="0.45">
      <c r="A2" s="163" t="s">
        <v>66</v>
      </c>
      <c r="B2" s="163"/>
      <c r="C2" s="163"/>
      <c r="D2" s="163"/>
      <c r="E2" s="163"/>
      <c r="F2" s="163"/>
    </row>
    <row r="4" spans="1:6" x14ac:dyDescent="0.25">
      <c r="A4" s="27" t="s">
        <v>0</v>
      </c>
      <c r="B4" s="136" t="s">
        <v>21</v>
      </c>
      <c r="C4" s="27" t="s">
        <v>36</v>
      </c>
      <c r="D4" s="27" t="s">
        <v>39</v>
      </c>
      <c r="E4" s="34" t="s">
        <v>37</v>
      </c>
      <c r="F4" s="27" t="s">
        <v>38</v>
      </c>
    </row>
    <row r="5" spans="1:6" x14ac:dyDescent="0.25">
      <c r="A5" s="27">
        <v>1</v>
      </c>
      <c r="B5" s="136">
        <v>43983</v>
      </c>
      <c r="C5" s="27"/>
      <c r="D5" s="27"/>
      <c r="E5" s="43"/>
      <c r="F5" s="27"/>
    </row>
    <row r="6" spans="1:6" x14ac:dyDescent="0.25">
      <c r="A6" s="27">
        <v>2</v>
      </c>
      <c r="B6" s="136">
        <v>43984</v>
      </c>
      <c r="C6" s="35"/>
      <c r="D6" s="35"/>
      <c r="E6" s="43"/>
      <c r="F6" s="35"/>
    </row>
    <row r="7" spans="1:6" s="124" customFormat="1" x14ac:dyDescent="0.25">
      <c r="A7" s="35"/>
      <c r="B7" s="164">
        <v>43985</v>
      </c>
      <c r="C7" s="35" t="s">
        <v>104</v>
      </c>
      <c r="D7" s="35">
        <v>3</v>
      </c>
      <c r="E7" s="43">
        <v>30000</v>
      </c>
      <c r="F7" s="35"/>
    </row>
    <row r="8" spans="1:6" x14ac:dyDescent="0.25">
      <c r="A8" s="27">
        <v>3</v>
      </c>
      <c r="B8" s="165"/>
      <c r="C8" s="35" t="s">
        <v>67</v>
      </c>
      <c r="D8" s="35" t="s">
        <v>68</v>
      </c>
      <c r="E8" s="43">
        <v>140000</v>
      </c>
      <c r="F8" s="35"/>
    </row>
    <row r="9" spans="1:6" s="76" customFormat="1" x14ac:dyDescent="0.25">
      <c r="A9" s="35">
        <v>4</v>
      </c>
      <c r="B9" s="136">
        <v>43986</v>
      </c>
      <c r="C9" s="35"/>
      <c r="D9" s="35"/>
      <c r="E9" s="43"/>
      <c r="F9" s="35"/>
    </row>
    <row r="10" spans="1:6" x14ac:dyDescent="0.25">
      <c r="A10" s="35">
        <v>5</v>
      </c>
      <c r="B10" s="136">
        <v>43987</v>
      </c>
      <c r="C10" s="35"/>
      <c r="D10" s="35"/>
      <c r="E10" s="43"/>
      <c r="F10" s="35"/>
    </row>
    <row r="11" spans="1:6" x14ac:dyDescent="0.25">
      <c r="A11" s="35">
        <v>6</v>
      </c>
      <c r="B11" s="137">
        <v>43988</v>
      </c>
      <c r="C11" s="35" t="s">
        <v>69</v>
      </c>
      <c r="D11" s="35"/>
      <c r="E11" s="43">
        <v>65000</v>
      </c>
      <c r="F11" s="35"/>
    </row>
    <row r="12" spans="1:6" x14ac:dyDescent="0.25">
      <c r="A12" s="35">
        <v>7</v>
      </c>
      <c r="B12" s="136">
        <v>43989</v>
      </c>
      <c r="C12" s="35"/>
      <c r="D12" s="35"/>
      <c r="E12" s="43"/>
      <c r="F12" s="35"/>
    </row>
    <row r="13" spans="1:6" x14ac:dyDescent="0.25">
      <c r="A13" s="35">
        <v>8</v>
      </c>
      <c r="B13" s="136">
        <v>43990</v>
      </c>
      <c r="C13" s="35"/>
      <c r="D13" s="35"/>
      <c r="E13" s="43"/>
      <c r="F13" s="35"/>
    </row>
    <row r="14" spans="1:6" x14ac:dyDescent="0.25">
      <c r="A14" s="35">
        <v>9</v>
      </c>
      <c r="B14" s="137">
        <v>43991</v>
      </c>
      <c r="C14" s="35"/>
      <c r="D14" s="35"/>
      <c r="E14" s="43"/>
      <c r="F14" s="35"/>
    </row>
    <row r="15" spans="1:6" s="87" customFormat="1" x14ac:dyDescent="0.25">
      <c r="A15" s="35">
        <v>10</v>
      </c>
      <c r="B15" s="136">
        <v>43992</v>
      </c>
      <c r="C15" s="35"/>
      <c r="D15" s="35"/>
      <c r="E15" s="43"/>
      <c r="F15" s="35"/>
    </row>
    <row r="16" spans="1:6" x14ac:dyDescent="0.25">
      <c r="A16" s="35">
        <v>11</v>
      </c>
      <c r="B16" s="136">
        <v>43993</v>
      </c>
      <c r="C16" s="35"/>
      <c r="D16" s="35"/>
      <c r="E16" s="43"/>
      <c r="F16" s="35"/>
    </row>
    <row r="17" spans="1:6" x14ac:dyDescent="0.25">
      <c r="A17" s="35">
        <v>12</v>
      </c>
      <c r="B17" s="137">
        <v>43994</v>
      </c>
      <c r="C17" s="35"/>
      <c r="D17" s="35"/>
      <c r="E17" s="43"/>
      <c r="F17" s="35"/>
    </row>
    <row r="18" spans="1:6" x14ac:dyDescent="0.25">
      <c r="A18" s="35">
        <v>13</v>
      </c>
      <c r="B18" s="136">
        <v>43995</v>
      </c>
      <c r="C18" s="35"/>
      <c r="D18" s="35"/>
      <c r="E18" s="43"/>
      <c r="F18" s="35"/>
    </row>
    <row r="19" spans="1:6" x14ac:dyDescent="0.25">
      <c r="A19" s="35">
        <v>14</v>
      </c>
      <c r="B19" s="136">
        <v>43996</v>
      </c>
      <c r="C19" s="35"/>
      <c r="D19" s="35"/>
      <c r="E19" s="43"/>
      <c r="F19" s="35"/>
    </row>
    <row r="20" spans="1:6" x14ac:dyDescent="0.25">
      <c r="A20" s="35">
        <v>15</v>
      </c>
      <c r="B20" s="137">
        <v>43997</v>
      </c>
      <c r="C20" s="35"/>
      <c r="D20" s="35"/>
      <c r="E20" s="43"/>
      <c r="F20" s="35"/>
    </row>
    <row r="21" spans="1:6" s="77" customFormat="1" x14ac:dyDescent="0.25">
      <c r="A21" s="35">
        <v>16</v>
      </c>
      <c r="B21" s="136">
        <v>43998</v>
      </c>
      <c r="C21" s="35"/>
      <c r="D21" s="35"/>
      <c r="E21" s="43"/>
      <c r="F21" s="35"/>
    </row>
    <row r="22" spans="1:6" x14ac:dyDescent="0.25">
      <c r="A22" s="35">
        <v>17</v>
      </c>
      <c r="B22" s="136">
        <v>43999</v>
      </c>
      <c r="C22" s="35"/>
      <c r="D22" s="35"/>
      <c r="E22" s="43"/>
      <c r="F22" s="35"/>
    </row>
    <row r="23" spans="1:6" x14ac:dyDescent="0.25">
      <c r="A23" s="35">
        <v>18</v>
      </c>
      <c r="B23" s="137">
        <v>44000</v>
      </c>
      <c r="C23" s="35"/>
      <c r="D23" s="35"/>
      <c r="E23" s="43"/>
      <c r="F23" s="35"/>
    </row>
    <row r="24" spans="1:6" x14ac:dyDescent="0.25">
      <c r="A24" s="35">
        <v>19</v>
      </c>
      <c r="B24" s="136">
        <v>44001</v>
      </c>
      <c r="C24" s="35"/>
      <c r="D24" s="35"/>
      <c r="E24" s="43"/>
      <c r="F24" s="35"/>
    </row>
    <row r="25" spans="1:6" x14ac:dyDescent="0.25">
      <c r="A25" s="35">
        <v>20</v>
      </c>
      <c r="B25" s="136">
        <v>44002</v>
      </c>
      <c r="C25" s="35"/>
      <c r="D25" s="35"/>
      <c r="E25" s="43"/>
      <c r="F25" s="35"/>
    </row>
    <row r="26" spans="1:6" x14ac:dyDescent="0.25">
      <c r="A26" s="35">
        <v>21</v>
      </c>
      <c r="B26" s="137">
        <v>44003</v>
      </c>
      <c r="C26" s="35"/>
      <c r="D26" s="35"/>
      <c r="E26" s="43"/>
      <c r="F26" s="35"/>
    </row>
    <row r="27" spans="1:6" x14ac:dyDescent="0.25">
      <c r="A27" s="35">
        <v>22</v>
      </c>
      <c r="B27" s="136">
        <v>44004</v>
      </c>
      <c r="C27" s="35"/>
      <c r="D27" s="35"/>
      <c r="E27" s="43"/>
      <c r="F27" s="35"/>
    </row>
    <row r="28" spans="1:6" x14ac:dyDescent="0.25">
      <c r="A28" s="35">
        <v>23</v>
      </c>
      <c r="B28" s="136">
        <v>44005</v>
      </c>
      <c r="C28" s="35" t="s">
        <v>130</v>
      </c>
      <c r="D28" s="35"/>
      <c r="E28" s="43">
        <v>30000</v>
      </c>
      <c r="F28" s="35"/>
    </row>
    <row r="29" spans="1:6" x14ac:dyDescent="0.25">
      <c r="A29" s="35">
        <v>24</v>
      </c>
      <c r="B29" s="137">
        <v>44006</v>
      </c>
      <c r="C29" s="35"/>
      <c r="D29" s="35"/>
      <c r="E29" s="43"/>
      <c r="F29" s="35"/>
    </row>
    <row r="30" spans="1:6" s="108" customFormat="1" x14ac:dyDescent="0.25">
      <c r="A30" s="35">
        <v>25</v>
      </c>
      <c r="B30" s="166">
        <v>44008</v>
      </c>
      <c r="C30" s="35" t="s">
        <v>131</v>
      </c>
      <c r="D30" s="35"/>
      <c r="E30" s="43">
        <v>180000</v>
      </c>
      <c r="F30" s="35"/>
    </row>
    <row r="31" spans="1:6" s="108" customFormat="1" x14ac:dyDescent="0.25">
      <c r="A31" s="35">
        <v>26</v>
      </c>
      <c r="B31" s="167"/>
      <c r="C31" s="35" t="s">
        <v>132</v>
      </c>
      <c r="D31" s="35"/>
      <c r="E31" s="43">
        <v>30000</v>
      </c>
      <c r="F31" s="35"/>
    </row>
    <row r="32" spans="1:6" x14ac:dyDescent="0.25">
      <c r="A32" s="35">
        <v>27</v>
      </c>
      <c r="B32" s="137">
        <v>44009</v>
      </c>
      <c r="C32" s="35"/>
      <c r="D32" s="35"/>
      <c r="E32" s="43"/>
      <c r="F32" s="35"/>
    </row>
    <row r="33" spans="1:6" s="73" customFormat="1" x14ac:dyDescent="0.25">
      <c r="A33" s="35">
        <v>28</v>
      </c>
      <c r="B33" s="136">
        <v>44010</v>
      </c>
      <c r="C33" s="35" t="s">
        <v>133</v>
      </c>
      <c r="D33" s="35"/>
      <c r="E33" s="43">
        <v>25000</v>
      </c>
      <c r="F33" s="35"/>
    </row>
    <row r="34" spans="1:6" s="73" customFormat="1" x14ac:dyDescent="0.25">
      <c r="A34" s="35">
        <v>29</v>
      </c>
      <c r="B34" s="136">
        <v>44011</v>
      </c>
      <c r="C34" s="35"/>
      <c r="D34" s="35"/>
      <c r="E34" s="43"/>
      <c r="F34" s="35"/>
    </row>
    <row r="35" spans="1:6" x14ac:dyDescent="0.25">
      <c r="A35" s="35">
        <v>30</v>
      </c>
      <c r="B35" s="137">
        <v>44012</v>
      </c>
      <c r="C35" s="35"/>
      <c r="D35" s="35"/>
      <c r="E35" s="43"/>
      <c r="F35" s="35"/>
    </row>
    <row r="36" spans="1:6" x14ac:dyDescent="0.25">
      <c r="A36" s="35">
        <v>31</v>
      </c>
      <c r="B36" s="136">
        <v>43982</v>
      </c>
      <c r="C36" s="35"/>
      <c r="D36" s="35"/>
      <c r="E36" s="43"/>
      <c r="F36" s="35"/>
    </row>
    <row r="37" spans="1:6" x14ac:dyDescent="0.25">
      <c r="A37" s="27">
        <v>32</v>
      </c>
      <c r="B37" s="136"/>
      <c r="C37" s="27" t="s">
        <v>8</v>
      </c>
      <c r="D37" s="27"/>
      <c r="E37" s="44">
        <f>SUM(E5:E36)</f>
        <v>500000</v>
      </c>
      <c r="F37" s="27"/>
    </row>
  </sheetData>
  <mergeCells count="3">
    <mergeCell ref="A2:F2"/>
    <mergeCell ref="B7:B8"/>
    <mergeCell ref="B30:B31"/>
  </mergeCells>
  <printOptions horizontalCentered="1"/>
  <pageMargins left="0.25" right="0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5"/>
  <sheetViews>
    <sheetView workbookViewId="0">
      <selection activeCell="M17" sqref="M17"/>
    </sheetView>
  </sheetViews>
  <sheetFormatPr defaultRowHeight="15" x14ac:dyDescent="0.25"/>
  <cols>
    <col min="1" max="1" width="4.42578125" customWidth="1"/>
    <col min="2" max="2" width="13.85546875" style="46" customWidth="1"/>
    <col min="3" max="3" width="24.7109375" style="38" customWidth="1"/>
    <col min="4" max="4" width="9.7109375" style="38" bestFit="1" customWidth="1"/>
    <col min="5" max="5" width="18.42578125" style="8" customWidth="1"/>
    <col min="6" max="6" width="10.140625" bestFit="1" customWidth="1"/>
  </cols>
  <sheetData>
    <row r="2" spans="1:6" ht="20.25" x14ac:dyDescent="0.3">
      <c r="B2" s="168" t="s">
        <v>70</v>
      </c>
      <c r="C2" s="169"/>
      <c r="D2" s="169"/>
      <c r="E2" s="169"/>
    </row>
    <row r="3" spans="1:6" x14ac:dyDescent="0.25">
      <c r="A3" s="24" t="s">
        <v>0</v>
      </c>
      <c r="B3" s="47" t="s">
        <v>21</v>
      </c>
      <c r="C3" s="35" t="s">
        <v>45</v>
      </c>
      <c r="D3" s="35" t="s">
        <v>15</v>
      </c>
      <c r="E3" s="111" t="s">
        <v>46</v>
      </c>
    </row>
    <row r="4" spans="1:6" s="122" customFormat="1" x14ac:dyDescent="0.25">
      <c r="A4" s="24"/>
      <c r="B4" s="123">
        <v>43926</v>
      </c>
      <c r="C4" s="35" t="s">
        <v>71</v>
      </c>
      <c r="D4" s="35" t="s">
        <v>72</v>
      </c>
      <c r="E4" s="115">
        <v>16950000</v>
      </c>
    </row>
    <row r="5" spans="1:6" s="122" customFormat="1" x14ac:dyDescent="0.25">
      <c r="A5" s="24"/>
      <c r="B5" s="123" t="s">
        <v>73</v>
      </c>
      <c r="C5" s="35" t="s">
        <v>74</v>
      </c>
      <c r="D5" s="35" t="s">
        <v>75</v>
      </c>
      <c r="E5" s="115">
        <v>5825000</v>
      </c>
    </row>
    <row r="6" spans="1:6" s="122" customFormat="1" x14ac:dyDescent="0.25">
      <c r="A6" s="24"/>
      <c r="B6" s="171" t="s">
        <v>76</v>
      </c>
      <c r="C6" s="83" t="s">
        <v>77</v>
      </c>
      <c r="D6" s="35" t="s">
        <v>79</v>
      </c>
      <c r="E6" s="95">
        <v>1500000</v>
      </c>
    </row>
    <row r="7" spans="1:6" s="122" customFormat="1" x14ac:dyDescent="0.25">
      <c r="A7" s="24"/>
      <c r="B7" s="172"/>
      <c r="C7" s="83" t="s">
        <v>78</v>
      </c>
      <c r="D7" s="35" t="s">
        <v>79</v>
      </c>
      <c r="E7" s="95">
        <v>1500000</v>
      </c>
    </row>
    <row r="8" spans="1:6" s="131" customFormat="1" x14ac:dyDescent="0.25">
      <c r="A8" s="24"/>
      <c r="B8" s="133">
        <v>44018</v>
      </c>
      <c r="C8" s="184" t="s">
        <v>135</v>
      </c>
      <c r="D8" s="35" t="s">
        <v>79</v>
      </c>
      <c r="E8" s="95">
        <v>1500000</v>
      </c>
    </row>
    <row r="9" spans="1:6" s="131" customFormat="1" x14ac:dyDescent="0.25">
      <c r="A9" s="24"/>
      <c r="B9" s="133" t="s">
        <v>138</v>
      </c>
      <c r="C9" s="83" t="s">
        <v>136</v>
      </c>
      <c r="D9" s="35" t="s">
        <v>139</v>
      </c>
      <c r="E9" s="95">
        <v>1032000</v>
      </c>
    </row>
    <row r="10" spans="1:6" s="131" customFormat="1" x14ac:dyDescent="0.25">
      <c r="A10" s="24"/>
      <c r="B10" s="133" t="s">
        <v>138</v>
      </c>
      <c r="C10" s="83" t="s">
        <v>137</v>
      </c>
      <c r="D10" s="35" t="s">
        <v>140</v>
      </c>
      <c r="E10" s="95">
        <v>780000</v>
      </c>
    </row>
    <row r="11" spans="1:6" s="79" customFormat="1" x14ac:dyDescent="0.25">
      <c r="A11" s="24"/>
      <c r="B11" s="170" t="s">
        <v>34</v>
      </c>
      <c r="C11" s="170"/>
      <c r="D11" s="170"/>
      <c r="E11" s="49">
        <f>SUM(E4:E10)</f>
        <v>29087000</v>
      </c>
    </row>
    <row r="13" spans="1:6" x14ac:dyDescent="0.25">
      <c r="C13" s="66"/>
      <c r="D13" s="66"/>
      <c r="E13" s="66"/>
    </row>
    <row r="14" spans="1:6" x14ac:dyDescent="0.25">
      <c r="C14" s="66"/>
      <c r="D14" s="66"/>
      <c r="E14" s="66"/>
    </row>
    <row r="15" spans="1:6" x14ac:dyDescent="0.25">
      <c r="B15"/>
      <c r="C15"/>
      <c r="D15"/>
      <c r="E15"/>
      <c r="F15" s="66"/>
    </row>
    <row r="16" spans="1:6" x14ac:dyDescent="0.25">
      <c r="B16"/>
      <c r="C16"/>
      <c r="D16"/>
      <c r="E16"/>
      <c r="F16" s="66"/>
    </row>
    <row r="17" spans="2:22" x14ac:dyDescent="0.25">
      <c r="B17"/>
      <c r="C17"/>
      <c r="D17"/>
      <c r="E17"/>
    </row>
    <row r="18" spans="2:22" x14ac:dyDescent="0.25">
      <c r="B18"/>
      <c r="C18"/>
      <c r="D18"/>
      <c r="E18"/>
    </row>
    <row r="19" spans="2:22" x14ac:dyDescent="0.25">
      <c r="B19"/>
      <c r="C19"/>
      <c r="D19"/>
      <c r="E19"/>
    </row>
    <row r="20" spans="2:22" x14ac:dyDescent="0.25">
      <c r="B20"/>
      <c r="C20"/>
      <c r="D20"/>
      <c r="E20"/>
    </row>
    <row r="21" spans="2:22" x14ac:dyDescent="0.25">
      <c r="B21"/>
      <c r="C21"/>
      <c r="D21"/>
      <c r="E21"/>
    </row>
    <row r="22" spans="2:22" x14ac:dyDescent="0.25">
      <c r="B22" s="63"/>
      <c r="C22" s="63"/>
      <c r="D22" s="63"/>
      <c r="E22" s="63"/>
    </row>
    <row r="23" spans="2:22" x14ac:dyDescent="0.25">
      <c r="B23"/>
      <c r="C23"/>
      <c r="D23"/>
      <c r="E23"/>
      <c r="K23" s="66"/>
    </row>
    <row r="24" spans="2:22" x14ac:dyDescent="0.25">
      <c r="B24"/>
      <c r="C24"/>
      <c r="D24"/>
      <c r="E24"/>
      <c r="F24" s="63"/>
      <c r="G24" s="63"/>
      <c r="H24" s="63"/>
      <c r="I24" s="63"/>
      <c r="J24" s="63"/>
      <c r="K24" s="66"/>
      <c r="O24" s="63"/>
      <c r="P24" s="63"/>
      <c r="Q24" s="63"/>
      <c r="R24" s="63"/>
      <c r="S24" s="63"/>
      <c r="T24" s="63"/>
      <c r="U24" s="63"/>
      <c r="V24" s="63"/>
    </row>
    <row r="25" spans="2:22" x14ac:dyDescent="0.25">
      <c r="B25"/>
      <c r="C25"/>
      <c r="D25"/>
      <c r="E25"/>
      <c r="K25" s="66"/>
    </row>
    <row r="26" spans="2:22" x14ac:dyDescent="0.25">
      <c r="B26"/>
      <c r="C26"/>
      <c r="D26"/>
      <c r="E26"/>
      <c r="K26" s="66"/>
    </row>
    <row r="27" spans="2:22" x14ac:dyDescent="0.25">
      <c r="B27"/>
      <c r="C27"/>
      <c r="D27"/>
      <c r="E27"/>
      <c r="F27" s="8"/>
      <c r="K27" s="66"/>
    </row>
    <row r="28" spans="2:22" x14ac:dyDescent="0.25">
      <c r="B28"/>
      <c r="C28"/>
      <c r="D28"/>
      <c r="E28"/>
      <c r="K28" s="66"/>
    </row>
    <row r="29" spans="2:22" x14ac:dyDescent="0.25">
      <c r="B29"/>
      <c r="C29"/>
      <c r="D29"/>
      <c r="E29"/>
    </row>
    <row r="30" spans="2:22" x14ac:dyDescent="0.25">
      <c r="B30"/>
      <c r="C30"/>
      <c r="D30"/>
      <c r="E30"/>
      <c r="O30" s="66"/>
      <c r="P30" s="66"/>
      <c r="Q30" s="66"/>
      <c r="R30" s="66"/>
      <c r="S30" s="66"/>
    </row>
    <row r="31" spans="2:22" x14ac:dyDescent="0.25">
      <c r="B31"/>
      <c r="C31"/>
      <c r="D31"/>
      <c r="E31"/>
      <c r="O31" s="66"/>
      <c r="P31" s="66"/>
      <c r="Q31" s="66"/>
      <c r="R31" s="66"/>
      <c r="S31" s="66"/>
    </row>
    <row r="32" spans="2:22" x14ac:dyDescent="0.25">
      <c r="O32" s="66"/>
      <c r="P32" s="66"/>
      <c r="Q32" s="66"/>
      <c r="R32" s="66"/>
      <c r="S32" s="66"/>
    </row>
    <row r="33" spans="15:19" x14ac:dyDescent="0.25">
      <c r="O33" s="66"/>
      <c r="P33" s="66"/>
      <c r="Q33" s="66"/>
      <c r="R33" s="66"/>
      <c r="S33" s="66"/>
    </row>
    <row r="34" spans="15:19" x14ac:dyDescent="0.25">
      <c r="O34" s="66"/>
      <c r="P34" s="66"/>
      <c r="Q34" s="66"/>
      <c r="R34" s="66"/>
      <c r="S34" s="66"/>
    </row>
    <row r="35" spans="15:19" x14ac:dyDescent="0.25">
      <c r="O35" s="66"/>
      <c r="P35" s="66"/>
      <c r="Q35" s="66"/>
      <c r="R35" s="66"/>
      <c r="S35" s="66"/>
    </row>
  </sheetData>
  <mergeCells count="3">
    <mergeCell ref="B2:E2"/>
    <mergeCell ref="B11:D11"/>
    <mergeCell ref="B6:B7"/>
  </mergeCells>
  <phoneticPr fontId="15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G16" sqref="G16"/>
    </sheetView>
  </sheetViews>
  <sheetFormatPr defaultRowHeight="15" x14ac:dyDescent="0.25"/>
  <cols>
    <col min="1" max="1" width="9.85546875" customWidth="1"/>
    <col min="2" max="2" width="14.85546875" customWidth="1"/>
    <col min="3" max="3" width="17.28515625" style="8" customWidth="1"/>
    <col min="4" max="4" width="16.42578125" customWidth="1"/>
    <col min="5" max="5" width="16.85546875" style="8" bestFit="1" customWidth="1"/>
    <col min="6" max="6" width="13.28515625" customWidth="1"/>
    <col min="7" max="7" width="22" customWidth="1"/>
    <col min="8" max="8" width="18.7109375" style="8" customWidth="1"/>
  </cols>
  <sheetData>
    <row r="2" spans="2:8" ht="28.5" x14ac:dyDescent="0.45">
      <c r="B2" s="163" t="s">
        <v>99</v>
      </c>
      <c r="C2" s="163"/>
      <c r="D2" s="163"/>
      <c r="E2" s="163"/>
      <c r="F2" s="163"/>
      <c r="G2" s="163"/>
      <c r="H2" s="163"/>
    </row>
    <row r="5" spans="2:8" x14ac:dyDescent="0.25">
      <c r="B5" s="173" t="s">
        <v>25</v>
      </c>
      <c r="C5" s="173"/>
      <c r="D5" s="173"/>
    </row>
    <row r="6" spans="2:8" x14ac:dyDescent="0.25">
      <c r="C6"/>
      <c r="D6" s="8"/>
    </row>
    <row r="7" spans="2:8" x14ac:dyDescent="0.25">
      <c r="B7" s="32" t="s">
        <v>0</v>
      </c>
      <c r="C7" s="32" t="s">
        <v>41</v>
      </c>
      <c r="D7" s="33" t="s">
        <v>33</v>
      </c>
    </row>
    <row r="8" spans="2:8" x14ac:dyDescent="0.25">
      <c r="B8" s="32">
        <v>1</v>
      </c>
      <c r="C8" s="32" t="s">
        <v>26</v>
      </c>
      <c r="D8" s="43">
        <f>'khám bệnh'!D36+'khám bệnh'!F36+'khám bệnh'!H36</f>
        <v>73300000</v>
      </c>
      <c r="G8" s="24" t="s">
        <v>48</v>
      </c>
      <c r="H8" s="48">
        <f>SUM(D8,D9)</f>
        <v>113740000</v>
      </c>
    </row>
    <row r="9" spans="2:8" x14ac:dyDescent="0.25">
      <c r="B9" s="32">
        <v>2</v>
      </c>
      <c r="C9" s="32" t="s">
        <v>29</v>
      </c>
      <c r="D9" s="43">
        <f>'khám bệnh'!Y36</f>
        <v>40440000</v>
      </c>
      <c r="F9" s="8"/>
      <c r="G9" s="24" t="s">
        <v>49</v>
      </c>
      <c r="H9" s="48">
        <f>SUM(D10,-E21,-chi!E37)</f>
        <v>30547080</v>
      </c>
    </row>
    <row r="10" spans="2:8" x14ac:dyDescent="0.25">
      <c r="B10" s="32">
        <v>3</v>
      </c>
      <c r="C10" s="32" t="s">
        <v>27</v>
      </c>
      <c r="D10" s="43">
        <f>thuốc!D34</f>
        <v>79256000</v>
      </c>
      <c r="G10" s="24" t="s">
        <v>50</v>
      </c>
      <c r="H10" s="48">
        <f>nợ!E11+nhập!E56</f>
        <v>29087000</v>
      </c>
    </row>
    <row r="11" spans="2:8" x14ac:dyDescent="0.25">
      <c r="B11" s="32">
        <v>4</v>
      </c>
      <c r="C11" s="32" t="s">
        <v>8</v>
      </c>
      <c r="D11" s="44">
        <f>SUM(D8:D10)</f>
        <v>192996000</v>
      </c>
      <c r="G11" s="24"/>
      <c r="H11" s="48"/>
    </row>
    <row r="12" spans="2:8" x14ac:dyDescent="0.25">
      <c r="C12"/>
      <c r="D12" s="8"/>
    </row>
    <row r="13" spans="2:8" x14ac:dyDescent="0.25">
      <c r="B13" s="174" t="s">
        <v>28</v>
      </c>
      <c r="C13" s="174"/>
      <c r="D13" s="174"/>
      <c r="E13" s="174"/>
    </row>
    <row r="15" spans="2:8" ht="30.75" customHeight="1" x14ac:dyDescent="0.25"/>
    <row r="16" spans="2:8" x14ac:dyDescent="0.25">
      <c r="B16" s="30" t="s">
        <v>0</v>
      </c>
      <c r="C16" s="27" t="s">
        <v>36</v>
      </c>
      <c r="D16" s="27" t="s">
        <v>32</v>
      </c>
      <c r="E16" s="28" t="s">
        <v>33</v>
      </c>
    </row>
    <row r="17" spans="2:15" x14ac:dyDescent="0.25">
      <c r="B17" s="39">
        <v>1</v>
      </c>
      <c r="C17" s="178" t="s">
        <v>43</v>
      </c>
      <c r="D17" s="35" t="s">
        <v>31</v>
      </c>
      <c r="E17" s="43">
        <v>0</v>
      </c>
    </row>
    <row r="18" spans="2:15" x14ac:dyDescent="0.25">
      <c r="B18" s="39">
        <v>2</v>
      </c>
      <c r="C18" s="178"/>
      <c r="D18" s="35" t="s">
        <v>30</v>
      </c>
      <c r="E18" s="43">
        <v>0</v>
      </c>
    </row>
    <row r="19" spans="2:15" x14ac:dyDescent="0.25">
      <c r="B19" s="39">
        <v>4</v>
      </c>
      <c r="C19" s="178"/>
      <c r="D19" s="35" t="s">
        <v>47</v>
      </c>
      <c r="E19" s="43">
        <v>0</v>
      </c>
    </row>
    <row r="20" spans="2:15" x14ac:dyDescent="0.25">
      <c r="B20" s="39">
        <v>5</v>
      </c>
      <c r="C20" s="178"/>
      <c r="D20" s="35" t="s">
        <v>34</v>
      </c>
      <c r="E20" s="44">
        <f>SUM(E17:E19)</f>
        <v>0</v>
      </c>
    </row>
    <row r="21" spans="2:15" ht="19.5" customHeight="1" x14ac:dyDescent="0.25">
      <c r="B21" s="37">
        <v>6</v>
      </c>
      <c r="C21" s="36" t="s">
        <v>27</v>
      </c>
      <c r="D21" s="36" t="s">
        <v>17</v>
      </c>
      <c r="E21" s="50">
        <f>nhập!D56</f>
        <v>48208920</v>
      </c>
    </row>
    <row r="22" spans="2:15" ht="18.75" customHeight="1" x14ac:dyDescent="0.25">
      <c r="B22" s="31">
        <v>7</v>
      </c>
      <c r="C22" s="30" t="s">
        <v>35</v>
      </c>
      <c r="D22" s="27" t="s">
        <v>34</v>
      </c>
      <c r="E22" s="44">
        <f>chi!E37</f>
        <v>500000</v>
      </c>
    </row>
    <row r="23" spans="2:15" ht="18.75" customHeight="1" x14ac:dyDescent="0.25">
      <c r="B23" s="30">
        <v>8</v>
      </c>
      <c r="C23" s="179" t="s">
        <v>40</v>
      </c>
      <c r="D23" s="180"/>
      <c r="E23" s="45">
        <f>SUM(E20:E22)</f>
        <v>48708920</v>
      </c>
    </row>
    <row r="26" spans="2:15" ht="15.75" thickBot="1" x14ac:dyDescent="0.3">
      <c r="B26" s="173" t="s">
        <v>42</v>
      </c>
      <c r="C26" s="173"/>
      <c r="D26" s="173"/>
      <c r="E26" s="173"/>
    </row>
    <row r="27" spans="2:15" ht="34.5" customHeight="1" thickBot="1" x14ac:dyDescent="0.3">
      <c r="B27" s="175">
        <f>SUM(D11,-E23)</f>
        <v>144287080</v>
      </c>
      <c r="C27" s="176"/>
      <c r="D27" s="176"/>
      <c r="E27" s="177"/>
      <c r="O27" s="8"/>
    </row>
    <row r="28" spans="2:15" x14ac:dyDescent="0.25">
      <c r="O28" s="8"/>
    </row>
    <row r="29" spans="2:15" x14ac:dyDescent="0.25">
      <c r="O29" s="8"/>
    </row>
    <row r="30" spans="2:15" x14ac:dyDescent="0.25">
      <c r="O30" s="8"/>
    </row>
    <row r="31" spans="2:15" x14ac:dyDescent="0.25">
      <c r="O31" s="8"/>
    </row>
    <row r="32" spans="2:15" x14ac:dyDescent="0.25">
      <c r="O32" s="8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topLeftCell="A4" workbookViewId="0">
      <selection activeCell="B36" sqref="B36:B38"/>
    </sheetView>
  </sheetViews>
  <sheetFormatPr defaultRowHeight="15" x14ac:dyDescent="0.25"/>
  <cols>
    <col min="1" max="1" width="15" customWidth="1"/>
    <col min="2" max="2" width="15.28515625" customWidth="1"/>
    <col min="3" max="3" width="20.140625" customWidth="1"/>
    <col min="4" max="4" width="13.28515625" customWidth="1"/>
    <col min="5" max="5" width="12.85546875" customWidth="1"/>
  </cols>
  <sheetData>
    <row r="1" spans="1:5" ht="21" x14ac:dyDescent="0.35">
      <c r="A1" s="183" t="s">
        <v>80</v>
      </c>
      <c r="B1" s="183"/>
      <c r="C1" s="183"/>
      <c r="D1" s="183"/>
      <c r="E1" s="183"/>
    </row>
    <row r="2" spans="1:5" x14ac:dyDescent="0.25">
      <c r="A2" s="174" t="s">
        <v>81</v>
      </c>
      <c r="B2" s="174"/>
      <c r="D2" t="s">
        <v>85</v>
      </c>
    </row>
    <row r="3" spans="1:5" s="131" customFormat="1" x14ac:dyDescent="0.25">
      <c r="A3" s="132"/>
      <c r="B3" s="132"/>
    </row>
    <row r="4" spans="1:5" x14ac:dyDescent="0.25">
      <c r="A4" s="24" t="s">
        <v>82</v>
      </c>
      <c r="B4" s="48">
        <f>E4</f>
        <v>79256000</v>
      </c>
      <c r="D4" s="24" t="s">
        <v>86</v>
      </c>
      <c r="E4" s="48">
        <f>thuốc!D34</f>
        <v>79256000</v>
      </c>
    </row>
    <row r="5" spans="1:5" x14ac:dyDescent="0.25">
      <c r="A5" s="24" t="s">
        <v>83</v>
      </c>
      <c r="B5" s="48">
        <f>Tổng!E23</f>
        <v>48708920</v>
      </c>
      <c r="D5" s="24" t="s">
        <v>87</v>
      </c>
      <c r="E5" s="48">
        <f>thuốc!C34</f>
        <v>56890089</v>
      </c>
    </row>
    <row r="6" spans="1:5" x14ac:dyDescent="0.25">
      <c r="A6" s="24" t="s">
        <v>84</v>
      </c>
      <c r="B6" s="48">
        <f>B4-B5</f>
        <v>30547080</v>
      </c>
      <c r="D6" s="24" t="s">
        <v>88</v>
      </c>
      <c r="E6" s="48">
        <f>E4-E5</f>
        <v>22365911</v>
      </c>
    </row>
    <row r="8" spans="1:5" x14ac:dyDescent="0.25">
      <c r="A8" s="174" t="s">
        <v>89</v>
      </c>
      <c r="B8" s="174"/>
      <c r="C8" s="174"/>
      <c r="D8" s="174"/>
    </row>
    <row r="9" spans="1:5" x14ac:dyDescent="0.25">
      <c r="A9" s="181" t="s">
        <v>90</v>
      </c>
      <c r="B9" s="182"/>
      <c r="C9" s="181" t="s">
        <v>94</v>
      </c>
      <c r="D9" s="182"/>
    </row>
    <row r="10" spans="1:5" x14ac:dyDescent="0.25">
      <c r="A10" s="24" t="s">
        <v>91</v>
      </c>
      <c r="B10" s="48">
        <f>B6</f>
        <v>30547080</v>
      </c>
      <c r="C10" s="24" t="s">
        <v>95</v>
      </c>
      <c r="D10" s="48">
        <v>0</v>
      </c>
    </row>
    <row r="11" spans="1:5" x14ac:dyDescent="0.25">
      <c r="A11" s="24" t="s">
        <v>92</v>
      </c>
      <c r="B11" s="139">
        <v>89187956</v>
      </c>
      <c r="C11" s="24" t="s">
        <v>96</v>
      </c>
      <c r="D11" s="48">
        <f>E6</f>
        <v>22365911</v>
      </c>
    </row>
    <row r="12" spans="1:5" x14ac:dyDescent="0.25">
      <c r="A12" s="24"/>
      <c r="B12" s="48"/>
      <c r="C12" s="24" t="s">
        <v>97</v>
      </c>
      <c r="D12" s="48">
        <v>96325001</v>
      </c>
    </row>
    <row r="13" spans="1:5" x14ac:dyDescent="0.25">
      <c r="A13" s="24" t="s">
        <v>93</v>
      </c>
      <c r="B13" s="48">
        <f>B10+B11</f>
        <v>119735036</v>
      </c>
      <c r="C13" s="24" t="s">
        <v>98</v>
      </c>
      <c r="D13" s="48">
        <f>D12+D11</f>
        <v>118690912</v>
      </c>
    </row>
    <row r="14" spans="1:5" x14ac:dyDescent="0.25">
      <c r="D14" s="8"/>
    </row>
    <row r="20" spans="2:4" x14ac:dyDescent="0.25">
      <c r="D20" s="8"/>
    </row>
    <row r="21" spans="2:4" x14ac:dyDescent="0.25">
      <c r="B21" s="8">
        <f>B13-D13</f>
        <v>1044124</v>
      </c>
    </row>
    <row r="22" spans="2:4" x14ac:dyDescent="0.25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khám bệnh</vt:lpstr>
      <vt:lpstr>thuốc</vt:lpstr>
      <vt:lpstr>nhập</vt:lpstr>
      <vt:lpstr>chi</vt:lpstr>
      <vt:lpstr>nợ</vt:lpstr>
      <vt:lpstr>Tổng</vt:lpstr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2020-07-01T12:07:22Z</dcterms:modified>
</cp:coreProperties>
</file>