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D4C704BD-9E91-4DE1-B1CA-DF937F661AEE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</sheets>
  <definedNames>
    <definedName name="_xlnm._FilterDatabase" localSheetId="0" hidden="1">'khám bệnh'!$AA$4:$AA$39</definedName>
    <definedName name="_xlnm._FilterDatabase" localSheetId="4" hidden="1">nợ!$B$3:$B$8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9" i="4" l="1"/>
  <c r="H10" i="5" s="1"/>
  <c r="E59" i="4"/>
  <c r="E21" i="5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4" i="3"/>
  <c r="E37" i="6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N7" i="1"/>
  <c r="N8" i="1"/>
  <c r="Y8" i="1" s="1"/>
  <c r="N9" i="1"/>
  <c r="N10" i="1"/>
  <c r="N11" i="1"/>
  <c r="N12" i="1"/>
  <c r="Y12" i="1" s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6" i="1"/>
  <c r="L7" i="1"/>
  <c r="Y7" i="1" s="1"/>
  <c r="L8" i="1"/>
  <c r="L9" i="1"/>
  <c r="L10" i="1"/>
  <c r="L11" i="1"/>
  <c r="Y11" i="1" s="1"/>
  <c r="L12" i="1"/>
  <c r="L13" i="1"/>
  <c r="L14" i="1"/>
  <c r="L15" i="1"/>
  <c r="Y15" i="1" s="1"/>
  <c r="L16" i="1"/>
  <c r="Y16" i="1" s="1"/>
  <c r="L17" i="1"/>
  <c r="Y17" i="1" s="1"/>
  <c r="L18" i="1"/>
  <c r="L19" i="1"/>
  <c r="Y19" i="1" s="1"/>
  <c r="L20" i="1"/>
  <c r="L21" i="1"/>
  <c r="Y21" i="1" s="1"/>
  <c r="L22" i="1"/>
  <c r="L23" i="1"/>
  <c r="L24" i="1"/>
  <c r="L25" i="1"/>
  <c r="L26" i="1"/>
  <c r="L27" i="1"/>
  <c r="Y27" i="1" s="1"/>
  <c r="Z27" i="1" s="1"/>
  <c r="L28" i="1"/>
  <c r="Y28" i="1" s="1"/>
  <c r="Z28" i="1" s="1"/>
  <c r="L29" i="1"/>
  <c r="Y29" i="1" s="1"/>
  <c r="Z29" i="1" s="1"/>
  <c r="L30" i="1"/>
  <c r="L31" i="1"/>
  <c r="Y31" i="1" s="1"/>
  <c r="Z31" i="1" s="1"/>
  <c r="L32" i="1"/>
  <c r="Y32" i="1" s="1"/>
  <c r="Z32" i="1" s="1"/>
  <c r="L33" i="1"/>
  <c r="Y33" i="1" s="1"/>
  <c r="Z33" i="1" s="1"/>
  <c r="L34" i="1"/>
  <c r="L35" i="1"/>
  <c r="Y35" i="1" s="1"/>
  <c r="Z35" i="1" s="1"/>
  <c r="L36" i="1"/>
  <c r="Y36" i="1" s="1"/>
  <c r="Z36" i="1" s="1"/>
  <c r="L6" i="1"/>
  <c r="Y6" i="1" s="1"/>
  <c r="H3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J6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C34" i="3"/>
  <c r="D11" i="9"/>
  <c r="B10" i="9"/>
  <c r="W37" i="1"/>
  <c r="U37" i="1"/>
  <c r="S37" i="1"/>
  <c r="Q37" i="1"/>
  <c r="O37" i="1"/>
  <c r="M37" i="1"/>
  <c r="K37" i="1"/>
  <c r="I37" i="1"/>
  <c r="G37" i="1"/>
  <c r="E37" i="1"/>
  <c r="Y25" i="1" l="1"/>
  <c r="Z25" i="1" s="1"/>
  <c r="Y24" i="1"/>
  <c r="Z24" i="1" s="1"/>
  <c r="Y23" i="1"/>
  <c r="Z23" i="1" s="1"/>
  <c r="Z21" i="1"/>
  <c r="Y20" i="1"/>
  <c r="Z20" i="1" s="1"/>
  <c r="Z19" i="1"/>
  <c r="Z17" i="1"/>
  <c r="Z6" i="1"/>
  <c r="Y34" i="1"/>
  <c r="Z34" i="1" s="1"/>
  <c r="Y30" i="1"/>
  <c r="Z30" i="1" s="1"/>
  <c r="Y26" i="1"/>
  <c r="Z26" i="1" s="1"/>
  <c r="Y22" i="1"/>
  <c r="Z22" i="1" s="1"/>
  <c r="Y18" i="1"/>
  <c r="Z18" i="1" s="1"/>
  <c r="Y14" i="1"/>
  <c r="B5" i="9"/>
  <c r="Y13" i="1"/>
  <c r="Z16" i="1"/>
  <c r="Z15" i="1"/>
  <c r="Z14" i="1"/>
  <c r="Z13" i="1"/>
  <c r="Z12" i="1"/>
  <c r="Z11" i="1"/>
  <c r="Y10" i="1"/>
  <c r="Z10" i="1" s="1"/>
  <c r="Y9" i="1"/>
  <c r="Z9" i="1" s="1"/>
  <c r="Z8" i="1"/>
  <c r="Z7" i="1"/>
  <c r="P37" i="1"/>
  <c r="E8" i="8"/>
  <c r="E5" i="9" l="1"/>
  <c r="F37" i="1" l="1"/>
  <c r="D37" i="1" l="1"/>
  <c r="V37" i="1" l="1"/>
  <c r="D34" i="3" l="1"/>
  <c r="E4" i="9" l="1"/>
  <c r="B4" i="9" s="1"/>
  <c r="D10" i="5"/>
  <c r="E6" i="9" l="1"/>
  <c r="D13" i="9" s="1"/>
  <c r="H37" i="1"/>
  <c r="D8" i="5" s="1"/>
  <c r="L37" i="1" l="1"/>
  <c r="R37" i="1"/>
  <c r="X37" i="1"/>
  <c r="N37" i="1"/>
  <c r="J7" i="1" l="1"/>
  <c r="J8" i="1"/>
  <c r="J9" i="1"/>
  <c r="J10" i="1"/>
  <c r="J11" i="1"/>
  <c r="J12" i="1"/>
  <c r="J13" i="1"/>
  <c r="J14" i="1"/>
  <c r="J37" i="1" l="1"/>
  <c r="E34" i="3"/>
  <c r="E20" i="5" l="1"/>
  <c r="Y37" i="1" l="1"/>
  <c r="D9" i="5" s="1"/>
  <c r="T37" i="1"/>
  <c r="Z37" i="1" l="1"/>
  <c r="D11" i="5"/>
  <c r="H8" i="5" l="1"/>
  <c r="B13" i="9"/>
  <c r="B21" i="9" s="1"/>
  <c r="E22" i="5"/>
  <c r="E23" i="5" s="1"/>
  <c r="B27" i="5" s="1"/>
  <c r="B6" i="9"/>
  <c r="H9" i="5"/>
</calcChain>
</file>

<file path=xl/sharedStrings.xml><?xml version="1.0" encoding="utf-8"?>
<sst xmlns="http://schemas.openxmlformats.org/spreadsheetml/2006/main" count="177" uniqueCount="129">
  <si>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</si>
  <si>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</si>
  <si>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</si>
  <si>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</si>
  <si>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</si>
  <si>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</si>
  <si>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</si>
  <si>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</si>
  <si>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</si>
  <si>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</si>
  <si>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</si>
  <si>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</si>
  <si>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</si>
  <si>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</si>
  <si>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</si>
  <si>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</si>
  <si>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</si>
  <si>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</si>
  <si>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</si>
  <si>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</si>
  <si>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</si>
  <si>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</si>
  <si>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</si>
  <si>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</si>
  <si>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</si>
  <si>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</si>
  <si>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</si>
  <si>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</si>
  <si>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</si>
  <si>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</si>
  <si>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</si>
  <si>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</si>
  <si>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</si>
  <si>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</si>
  <si>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</si>
  <si>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</si>
  <si>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</si>
  <si>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</si>
  <si>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</si>
  <si>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</si>
  <si>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</si>
  <si>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</si>
  <si>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</si>
  <si>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</si>
  <si>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</si>
  <si>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</si>
  <si>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</si>
  <si>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</si>
  <si>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</si>
  <si>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</si>
  <si>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CHUYÊN KHOA</t>
  </si>
  <si>
    <t>SLBN</t>
  </si>
  <si>
    <t>BN HEN+ CK</t>
  </si>
  <si>
    <t>Test dị ứng sữa 1</t>
  </si>
  <si>
    <t>Test dị ứng sữa kích thích</t>
  </si>
  <si>
    <t>TÊN THUỐC</t>
  </si>
  <si>
    <t>Adcort</t>
  </si>
  <si>
    <t>21/05/2020</t>
  </si>
  <si>
    <t>klavunamox</t>
  </si>
  <si>
    <t>50 hộp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</si>
  <si>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</si>
  <si>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</si>
  <si>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</si>
  <si>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</si>
  <si>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</si>
  <si>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</si>
  <si>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</si>
  <si>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</si>
  <si>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</si>
  <si>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</si>
  <si>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</si>
  <si>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</si>
  <si>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TỒN THUỐC T6</t>
  </si>
  <si>
    <t>TỔNG TÀI SẢN</t>
  </si>
  <si>
    <t>NGUỒN VỐN</t>
  </si>
  <si>
    <t>VAY</t>
  </si>
  <si>
    <t>LỢI NHUẬN CHƯA CHI</t>
  </si>
  <si>
    <t>TỔNG NGUỒN VỐN</t>
  </si>
  <si>
    <t>50% THƯỜNG</t>
  </si>
  <si>
    <t>Betadin xịt họng</t>
  </si>
  <si>
    <t>Sing 5mg</t>
  </si>
  <si>
    <t>Tinh chất an bì khang</t>
  </si>
  <si>
    <t>Sữa bột</t>
  </si>
  <si>
    <t>Sữa nước</t>
  </si>
  <si>
    <t>4 lon</t>
  </si>
  <si>
    <t>24 lon</t>
  </si>
  <si>
    <t>Báo cáo doanh thu tháng 7/2020</t>
  </si>
  <si>
    <t>Báo cáo bán thuốc, vật tư tháng 7/2020</t>
  </si>
  <si>
    <t>Báo cáo phiếu nhập thuốc + vật tư tháng 7/2020</t>
  </si>
  <si>
    <t>Báo cáo chi khác tháng 7/2020</t>
  </si>
  <si>
    <t>Báo cáo công nợ tháng 7/2020</t>
  </si>
  <si>
    <t>30/07/2020</t>
  </si>
  <si>
    <t>BÁO CÁO TÀI CHÍNH T7/2020</t>
  </si>
  <si>
    <t>TỒN THUỐC T7</t>
  </si>
  <si>
    <t>Aerius</t>
  </si>
  <si>
    <t>Metrogyldenta</t>
  </si>
  <si>
    <t>Ven 100</t>
  </si>
  <si>
    <t>ospenxin 500mg</t>
  </si>
  <si>
    <t>Novafex</t>
  </si>
  <si>
    <t>Aug 500mg</t>
  </si>
  <si>
    <t>Ceradan Soothing</t>
  </si>
  <si>
    <t>Thanh toán mã ngày 04/05/2020</t>
  </si>
  <si>
    <t>Bs Hương T:2 ; H:2</t>
  </si>
  <si>
    <t>Bs Hương T:2 ; H:0</t>
  </si>
  <si>
    <t>Monitazon</t>
  </si>
  <si>
    <t>Enter ống</t>
  </si>
  <si>
    <t>Clarityne viên</t>
  </si>
  <si>
    <t>Flixotide</t>
  </si>
  <si>
    <t>Buồng đệm</t>
  </si>
  <si>
    <t>Máy KD</t>
  </si>
  <si>
    <t>Insotac Fast</t>
  </si>
  <si>
    <t>Vitamin K2-D3</t>
  </si>
  <si>
    <t>Biomucan</t>
  </si>
  <si>
    <t>kem đa năng</t>
  </si>
  <si>
    <t>Lá tắm thảo dược</t>
  </si>
  <si>
    <t>Thanh toán mã ngày 02/07/2020</t>
  </si>
  <si>
    <t>Thanh toán mã ngày 29/05/2020</t>
  </si>
  <si>
    <t>Pumicort</t>
  </si>
  <si>
    <t>Sing 4mg (g)</t>
  </si>
  <si>
    <t>Thanh toán mã ngày 30/06/2020</t>
  </si>
  <si>
    <t>photo</t>
  </si>
  <si>
    <t>dây mạng</t>
  </si>
  <si>
    <t>2 cái</t>
  </si>
  <si>
    <t>kẹp gim</t>
  </si>
  <si>
    <t>1 cái</t>
  </si>
  <si>
    <t>kẹo</t>
  </si>
  <si>
    <t>6 gói</t>
  </si>
  <si>
    <t>Khác</t>
  </si>
  <si>
    <t>tebexerol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</si>
</sst>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</numFmts>
  <fonts count="19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color theme="1"/>
      <name val="V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8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4" xfId="0" applyBorder="1" applyAlignment="1">
      <alignment vertic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/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0" fillId="0" borderId="4" xfId="0" applyNumberFormat="1" applyBorder="1" applyAlignment="1">
      <alignment vertic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0" xfId="0"/>
    <xf numFmtId="3" fontId="0" fillId="0" borderId="1" xfId="0" applyNumberFormat="1" applyBorder="1" applyAlignment="1"/>
    <xf numFmtId="0" fontId="0" fillId="0" borderId="0" xfId="0"/>
    <xf numFmtId="9" fontId="0" fillId="0" borderId="5" xfId="1" applyFont="1" applyBorder="1" applyAlignment="1">
      <alignment horizontal="right" vertical="center"/>
    </xf>
    <xf numFmtId="167" fontId="0" fillId="0" borderId="4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4" xfId="0" applyNumberFormat="1" applyBorder="1" applyAlignment="1">
      <alignment horizontal="left" vertical="center"/>
    </xf>
    <xf numFmtId="168" fontId="0" fillId="0" borderId="0" xfId="0" applyNumberFormat="1" applyAlignment="1">
      <alignment horizontal="left"/>
    </xf>
    <xf numFmtId="3" fontId="16" fillId="0" borderId="0" xfId="0" applyNumberFormat="1" applyFont="1"/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3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Alignment="1"/>
    <xf numFmtId="167" fontId="0" fillId="0" borderId="4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168" fontId="0" fillId="0" borderId="4" xfId="0" applyNumberFormat="1" applyBorder="1" applyAlignment="1">
      <alignment horizontal="left" vertical="center"/>
    </xf>
    <xf numFmtId="168" fontId="0" fillId="0" borderId="5" xfId="0" applyNumberFormat="1" applyBorder="1" applyAlignment="1">
      <alignment horizontal="left" vertical="center"/>
    </xf>
    <xf numFmtId="168" fontId="0" fillId="0" borderId="4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5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7" fillId="0" borderId="1" xfId="0" applyNumberFormat="1" applyFont="1" applyBorder="1"/>
    <xf numFmtId="3" fontId="18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opLeftCell="B1" zoomScaleSheetLayoutView="118" workbookViewId="0">
      <pane xSplit="1" ySplit="5" topLeftCell="C32" activePane="bottomRight" state="frozen"/>
      <selection activeCell="A4" sqref="A4:XFD4"/>
      <selection pane="topRight" activeCell="A4" sqref="A4:XFD4"/>
      <selection pane="bottomLeft" activeCell="A4" sqref="A4:XFD4"/>
      <selection pane="bottomRight" activeCell="H37" sqref="H37"/>
    </sheetView>
  </sheetViews>
  <sheetFormatPr defaultColWidth="9.140625" defaultRowHeight="1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hidden="1" customWidth="1"/>
    <col min="10" max="10" width="9.7109375" style="51" hidden="1" customWidth="1"/>
    <col min="11" max="11" width="4.7109375" style="9" customWidth="1"/>
    <col min="12" max="12" width="9.42578125" style="1" customWidth="1"/>
    <col min="13" max="13" width="4.7109375" style="1" customWidth="1"/>
    <col min="14" max="14" width="9.7109375" style="2" customWidth="1"/>
    <col min="15" max="15" width="4.7109375" style="1" customWidth="1"/>
    <col min="16" max="16" width="10" style="8" customWidth="1"/>
    <col min="17" max="17" width="4.7109375" style="1" customWidth="1"/>
    <col min="18" max="18" width="10.42578125" style="1" customWidth="1"/>
    <col min="19" max="19" width="4.7109375" style="1" customWidth="1"/>
    <col min="20" max="20" width="9.28515625" style="1" customWidth="1"/>
    <col min="21" max="21" width="5.7109375" style="2" customWidth="1"/>
    <col min="22" max="22" width="8.85546875" style="2" customWidth="1"/>
    <col min="23" max="23" width="5.7109375" style="2" customWidth="1"/>
    <col min="24" max="24" width="11.28515625" style="2" customWidth="1"/>
    <col min="25" max="25" width="10.42578125" style="2" customWidth="1"/>
    <col min="26" max="26" width="11.42578125" style="1" customWidth="1"/>
    <col min="27" max="27" width="14.7109375" style="3" customWidth="1"/>
    <col min="28" max="29" width="9.140625" style="1"/>
    <col min="30" max="30" width="10.7109375" style="1" bestFit="1" customWidth="1"/>
    <col min="31" max="31" width="9.140625" style="1"/>
    <col min="32" max="32" width="4.7109375" style="1" customWidth="1"/>
    <col min="33" max="16384" width="9.140625" style="1"/>
  </cols>
  <sheetData>
    <row r="2" spans="1:42" ht="36">
      <c r="B2" s="130" t="s">
        <v>86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</row>
    <row r="4" spans="1:42">
      <c r="A4" s="125" t="s">
        <v>0</v>
      </c>
      <c r="B4" s="126" t="s">
        <v>1</v>
      </c>
      <c r="C4" s="125" t="s">
        <v>2</v>
      </c>
      <c r="D4" s="125"/>
      <c r="E4" s="138" t="s">
        <v>78</v>
      </c>
      <c r="F4" s="139"/>
      <c r="G4" s="125" t="s">
        <v>52</v>
      </c>
      <c r="H4" s="125"/>
      <c r="I4" s="125" t="s">
        <v>50</v>
      </c>
      <c r="J4" s="125"/>
      <c r="K4" s="132" t="s">
        <v>10</v>
      </c>
      <c r="L4" s="132"/>
      <c r="M4" s="125" t="s">
        <v>11</v>
      </c>
      <c r="N4" s="125"/>
      <c r="O4" s="125" t="s">
        <v>12</v>
      </c>
      <c r="P4" s="125"/>
      <c r="Q4" s="125" t="s">
        <v>13</v>
      </c>
      <c r="R4" s="125"/>
      <c r="S4" s="125" t="s">
        <v>14</v>
      </c>
      <c r="T4" s="125"/>
      <c r="U4" s="133" t="s">
        <v>53</v>
      </c>
      <c r="V4" s="133"/>
      <c r="W4" s="136" t="s">
        <v>54</v>
      </c>
      <c r="X4" s="137"/>
      <c r="Y4" s="134" t="s">
        <v>44</v>
      </c>
      <c r="Z4" s="131" t="s">
        <v>3</v>
      </c>
      <c r="AA4" s="125" t="s">
        <v>4</v>
      </c>
    </row>
    <row r="5" spans="1:42" ht="15" customHeight="1">
      <c r="A5" s="125"/>
      <c r="B5" s="126"/>
      <c r="C5" s="50" t="s">
        <v>5</v>
      </c>
      <c r="D5" s="50" t="s">
        <v>6</v>
      </c>
      <c r="E5" s="106" t="s">
        <v>5</v>
      </c>
      <c r="F5" s="106" t="s">
        <v>6</v>
      </c>
      <c r="G5" s="50" t="s">
        <v>5</v>
      </c>
      <c r="H5" s="50" t="s">
        <v>7</v>
      </c>
      <c r="I5" s="50" t="s">
        <v>5</v>
      </c>
      <c r="J5" s="50" t="s">
        <v>6</v>
      </c>
      <c r="K5" s="54" t="s">
        <v>5</v>
      </c>
      <c r="L5" s="13" t="s">
        <v>16</v>
      </c>
      <c r="M5" s="54" t="s">
        <v>5</v>
      </c>
      <c r="N5" s="55" t="s">
        <v>16</v>
      </c>
      <c r="O5" s="54" t="s">
        <v>5</v>
      </c>
      <c r="P5" s="56" t="s">
        <v>16</v>
      </c>
      <c r="Q5" s="54" t="s">
        <v>5</v>
      </c>
      <c r="R5" s="13" t="s">
        <v>16</v>
      </c>
      <c r="S5" s="54" t="s">
        <v>5</v>
      </c>
      <c r="T5" s="13" t="s">
        <v>16</v>
      </c>
      <c r="U5" s="5" t="s">
        <v>5</v>
      </c>
      <c r="V5" s="5" t="s">
        <v>16</v>
      </c>
      <c r="W5" s="89" t="s">
        <v>5</v>
      </c>
      <c r="X5" s="89" t="s">
        <v>16</v>
      </c>
      <c r="Y5" s="135"/>
      <c r="Z5" s="131"/>
      <c r="AA5" s="12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>
      <c r="A6" s="4">
        <v>1</v>
      </c>
      <c r="B6" s="6">
        <v>44013</v>
      </c>
      <c r="C6" s="4">
        <v>4</v>
      </c>
      <c r="D6" s="17">
        <f>PRODUCT(C6,200000)</f>
        <v>800000</v>
      </c>
      <c r="E6" s="17">
        <v>0</v>
      </c>
      <c r="F6" s="17">
        <f>PRODUCT(E6,100000)</f>
        <v>0</v>
      </c>
      <c r="G6" s="4">
        <v>3</v>
      </c>
      <c r="H6" s="40">
        <f>PRODUCT(G6,300000)</f>
        <v>900000</v>
      </c>
      <c r="I6" s="40">
        <v>0</v>
      </c>
      <c r="J6" s="40">
        <f>PRODUCT(I7,300000)</f>
        <v>0</v>
      </c>
      <c r="K6" s="10">
        <v>1</v>
      </c>
      <c r="L6" s="41">
        <f>PRODUCT(K6,30000)</f>
        <v>30000</v>
      </c>
      <c r="M6" s="14">
        <v>0</v>
      </c>
      <c r="N6" s="16">
        <f>PRODUCT(M6,300000)</f>
        <v>0</v>
      </c>
      <c r="O6" s="14">
        <v>0</v>
      </c>
      <c r="P6" s="19">
        <f>PRODUCT(O6,600000)</f>
        <v>0</v>
      </c>
      <c r="Q6" s="14">
        <v>0</v>
      </c>
      <c r="R6" s="14">
        <f>PRODUCT(Q6,30000)</f>
        <v>0</v>
      </c>
      <c r="S6" s="13">
        <v>0</v>
      </c>
      <c r="T6" s="12">
        <f>PRODUCT(S6,50000)</f>
        <v>0</v>
      </c>
      <c r="U6" s="5">
        <v>0</v>
      </c>
      <c r="V6" s="5">
        <f>PRODUCT(U6,700000)</f>
        <v>0</v>
      </c>
      <c r="W6" s="89">
        <v>0</v>
      </c>
      <c r="X6" s="18">
        <f>PRODUCT(W6,1300000)</f>
        <v>0</v>
      </c>
      <c r="Y6" s="18">
        <f>SUM(L6,N6,P6,R6,T6,V6,X6)</f>
        <v>30000</v>
      </c>
      <c r="Z6" s="17">
        <f>SUM(D6,H6,Y6,F6)</f>
        <v>1730000</v>
      </c>
      <c r="AA6" s="68"/>
    </row>
    <row r="7" spans="1:42">
      <c r="A7" s="4">
        <v>2</v>
      </c>
      <c r="B7" s="57">
        <v>44014</v>
      </c>
      <c r="C7" s="118">
        <v>8</v>
      </c>
      <c r="D7" s="17">
        <f t="shared" ref="D7:D36" si="0">PRODUCT(C7,200000)</f>
        <v>1600000</v>
      </c>
      <c r="E7" s="17">
        <v>1</v>
      </c>
      <c r="F7" s="17">
        <f t="shared" ref="F7:F35" si="1">PRODUCT(E7,100000)</f>
        <v>100000</v>
      </c>
      <c r="G7" s="118">
        <v>0</v>
      </c>
      <c r="H7" s="40">
        <f t="shared" ref="H7:H36" si="2">PRODUCT(G7,300000)</f>
        <v>0</v>
      </c>
      <c r="I7" s="40">
        <v>0</v>
      </c>
      <c r="J7" s="40">
        <f t="shared" ref="J7:J14" si="3">PRODUCT(I7,300000)</f>
        <v>0</v>
      </c>
      <c r="K7" s="119">
        <v>0</v>
      </c>
      <c r="L7" s="41">
        <f t="shared" ref="L7:L36" si="4">PRODUCT(K7,30000)</f>
        <v>0</v>
      </c>
      <c r="M7" s="14">
        <v>0</v>
      </c>
      <c r="N7" s="16">
        <f t="shared" ref="N7:N36" si="5">PRODUCT(M7,300000)</f>
        <v>0</v>
      </c>
      <c r="O7" s="14">
        <v>0</v>
      </c>
      <c r="P7" s="19">
        <f t="shared" ref="P7:P36" si="6">PRODUCT(O7,600000)</f>
        <v>0</v>
      </c>
      <c r="Q7" s="14">
        <v>0</v>
      </c>
      <c r="R7" s="14">
        <f t="shared" ref="R7:R36" si="7">PRODUCT(Q7,30000)</f>
        <v>0</v>
      </c>
      <c r="S7" s="13">
        <v>0</v>
      </c>
      <c r="T7" s="12">
        <f t="shared" ref="T7:T36" si="8">PRODUCT(S7,50000)</f>
        <v>0</v>
      </c>
      <c r="U7" s="120">
        <v>0</v>
      </c>
      <c r="V7" s="120">
        <f t="shared" ref="V7:V36" si="9">PRODUCT(U7,700000)</f>
        <v>0</v>
      </c>
      <c r="W7" s="120">
        <v>0</v>
      </c>
      <c r="X7" s="18">
        <f t="shared" ref="X7:X36" si="10">PRODUCT(W7,1300000)</f>
        <v>0</v>
      </c>
      <c r="Y7" s="18">
        <f t="shared" ref="Y7:Y36" si="11">SUM(L7,N7,P7,R7,T7,V7,X7)</f>
        <v>0</v>
      </c>
      <c r="Z7" s="17">
        <f t="shared" ref="Z7:Z36" si="12">SUM(D7,H7,Y7,F7)</f>
        <v>1700000</v>
      </c>
      <c r="AA7" s="85"/>
    </row>
    <row r="8" spans="1:42">
      <c r="A8" s="4">
        <v>3</v>
      </c>
      <c r="B8" s="57">
        <v>44015</v>
      </c>
      <c r="C8" s="118">
        <v>5</v>
      </c>
      <c r="D8" s="17">
        <f t="shared" si="0"/>
        <v>1000000</v>
      </c>
      <c r="E8" s="17">
        <v>0</v>
      </c>
      <c r="F8" s="17">
        <f t="shared" si="1"/>
        <v>0</v>
      </c>
      <c r="G8" s="118">
        <v>3</v>
      </c>
      <c r="H8" s="40">
        <f t="shared" si="2"/>
        <v>900000</v>
      </c>
      <c r="I8" s="40">
        <v>0</v>
      </c>
      <c r="J8" s="40">
        <f t="shared" si="3"/>
        <v>0</v>
      </c>
      <c r="K8" s="119">
        <v>0</v>
      </c>
      <c r="L8" s="41">
        <f t="shared" si="4"/>
        <v>0</v>
      </c>
      <c r="M8" s="14">
        <v>2</v>
      </c>
      <c r="N8" s="16">
        <f t="shared" si="5"/>
        <v>600000</v>
      </c>
      <c r="O8" s="14">
        <v>0</v>
      </c>
      <c r="P8" s="19">
        <f t="shared" si="6"/>
        <v>0</v>
      </c>
      <c r="Q8" s="14">
        <v>0</v>
      </c>
      <c r="R8" s="14">
        <f t="shared" si="7"/>
        <v>0</v>
      </c>
      <c r="S8" s="13">
        <v>0</v>
      </c>
      <c r="T8" s="12">
        <f t="shared" si="8"/>
        <v>0</v>
      </c>
      <c r="U8" s="120">
        <v>0</v>
      </c>
      <c r="V8" s="120">
        <f t="shared" si="9"/>
        <v>0</v>
      </c>
      <c r="W8" s="120">
        <v>0</v>
      </c>
      <c r="X8" s="18">
        <f t="shared" si="10"/>
        <v>0</v>
      </c>
      <c r="Y8" s="18">
        <f t="shared" si="11"/>
        <v>600000</v>
      </c>
      <c r="Z8" s="17">
        <f t="shared" si="12"/>
        <v>2500000</v>
      </c>
      <c r="AA8" s="85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1:42" customFormat="1">
      <c r="A9">
        <v>4</v>
      </c>
      <c r="B9" s="57">
        <v>44016</v>
      </c>
      <c r="C9" s="118">
        <v>4</v>
      </c>
      <c r="D9" s="17">
        <f t="shared" si="0"/>
        <v>800000</v>
      </c>
      <c r="E9" s="17">
        <v>0</v>
      </c>
      <c r="F9" s="17">
        <f t="shared" si="1"/>
        <v>0</v>
      </c>
      <c r="G9" s="118">
        <v>17</v>
      </c>
      <c r="H9" s="40">
        <f t="shared" si="2"/>
        <v>5100000</v>
      </c>
      <c r="I9" s="40">
        <v>0</v>
      </c>
      <c r="J9" s="40">
        <f t="shared" si="3"/>
        <v>0</v>
      </c>
      <c r="K9" s="119">
        <v>2</v>
      </c>
      <c r="L9" s="41">
        <f t="shared" si="4"/>
        <v>60000</v>
      </c>
      <c r="M9" s="14">
        <v>10</v>
      </c>
      <c r="N9" s="16">
        <f t="shared" si="5"/>
        <v>3000000</v>
      </c>
      <c r="O9" s="14">
        <v>2</v>
      </c>
      <c r="P9" s="19">
        <f t="shared" si="6"/>
        <v>1200000</v>
      </c>
      <c r="Q9" s="14">
        <v>0</v>
      </c>
      <c r="R9" s="14">
        <f t="shared" si="7"/>
        <v>0</v>
      </c>
      <c r="S9" s="13">
        <v>0</v>
      </c>
      <c r="T9" s="12">
        <f t="shared" si="8"/>
        <v>0</v>
      </c>
      <c r="U9" s="120">
        <v>0</v>
      </c>
      <c r="V9" s="120">
        <f t="shared" si="9"/>
        <v>0</v>
      </c>
      <c r="W9" s="120">
        <v>0</v>
      </c>
      <c r="X9" s="18">
        <f t="shared" si="10"/>
        <v>0</v>
      </c>
      <c r="Y9" s="18">
        <f t="shared" si="11"/>
        <v>4260000</v>
      </c>
      <c r="Z9" s="17">
        <f t="shared" si="12"/>
        <v>10160000</v>
      </c>
      <c r="AA9" s="85"/>
    </row>
    <row r="10" spans="1:42" customFormat="1">
      <c r="A10">
        <v>5</v>
      </c>
      <c r="B10" s="57">
        <v>44017</v>
      </c>
      <c r="C10" s="118">
        <v>4</v>
      </c>
      <c r="D10" s="17">
        <f t="shared" si="0"/>
        <v>800000</v>
      </c>
      <c r="E10" s="17">
        <v>0</v>
      </c>
      <c r="F10" s="17">
        <f t="shared" si="1"/>
        <v>0</v>
      </c>
      <c r="G10" s="118">
        <v>11</v>
      </c>
      <c r="H10" s="40">
        <f t="shared" si="2"/>
        <v>3300000</v>
      </c>
      <c r="I10" s="40">
        <v>0</v>
      </c>
      <c r="J10" s="40">
        <f t="shared" si="3"/>
        <v>0</v>
      </c>
      <c r="K10" s="119">
        <v>0</v>
      </c>
      <c r="L10" s="41">
        <f t="shared" si="4"/>
        <v>0</v>
      </c>
      <c r="M10" s="14">
        <v>10</v>
      </c>
      <c r="N10" s="16">
        <f t="shared" si="5"/>
        <v>3000000</v>
      </c>
      <c r="O10" s="14">
        <v>1</v>
      </c>
      <c r="P10" s="19">
        <f t="shared" si="6"/>
        <v>600000</v>
      </c>
      <c r="Q10" s="14">
        <v>0</v>
      </c>
      <c r="R10" s="14">
        <f t="shared" si="7"/>
        <v>0</v>
      </c>
      <c r="S10" s="13">
        <v>0</v>
      </c>
      <c r="T10" s="12">
        <f t="shared" si="8"/>
        <v>0</v>
      </c>
      <c r="U10" s="120">
        <v>0</v>
      </c>
      <c r="V10" s="120">
        <f t="shared" si="9"/>
        <v>0</v>
      </c>
      <c r="W10" s="120">
        <v>0</v>
      </c>
      <c r="X10" s="18">
        <f t="shared" si="10"/>
        <v>0</v>
      </c>
      <c r="Y10" s="18">
        <f t="shared" si="11"/>
        <v>3600000</v>
      </c>
      <c r="Z10" s="17">
        <f t="shared" si="12"/>
        <v>7700000</v>
      </c>
      <c r="AA10" s="85"/>
    </row>
    <row r="11" spans="1:42" customFormat="1">
      <c r="A11">
        <v>7</v>
      </c>
      <c r="B11" s="57">
        <v>44018</v>
      </c>
      <c r="C11" s="118">
        <v>5</v>
      </c>
      <c r="D11" s="17">
        <f t="shared" si="0"/>
        <v>1000000</v>
      </c>
      <c r="E11" s="17">
        <v>0</v>
      </c>
      <c r="F11" s="17">
        <f t="shared" si="1"/>
        <v>0</v>
      </c>
      <c r="G11" s="118">
        <v>4</v>
      </c>
      <c r="H11" s="40">
        <f t="shared" si="2"/>
        <v>1200000</v>
      </c>
      <c r="I11" s="40">
        <v>0</v>
      </c>
      <c r="J11" s="40">
        <f t="shared" si="3"/>
        <v>0</v>
      </c>
      <c r="K11" s="119">
        <v>0</v>
      </c>
      <c r="L11" s="41">
        <f t="shared" si="4"/>
        <v>0</v>
      </c>
      <c r="M11" s="14">
        <v>0</v>
      </c>
      <c r="N11" s="16">
        <f t="shared" si="5"/>
        <v>0</v>
      </c>
      <c r="O11" s="14">
        <v>1</v>
      </c>
      <c r="P11" s="19">
        <f t="shared" si="6"/>
        <v>600000</v>
      </c>
      <c r="Q11" s="14">
        <v>0</v>
      </c>
      <c r="R11" s="14">
        <f t="shared" si="7"/>
        <v>0</v>
      </c>
      <c r="S11" s="13">
        <v>0</v>
      </c>
      <c r="T11" s="12">
        <f t="shared" si="8"/>
        <v>0</v>
      </c>
      <c r="U11" s="120">
        <v>0</v>
      </c>
      <c r="V11" s="120">
        <f t="shared" si="9"/>
        <v>0</v>
      </c>
      <c r="W11" s="120">
        <v>0</v>
      </c>
      <c r="X11" s="18">
        <f t="shared" si="10"/>
        <v>0</v>
      </c>
      <c r="Y11" s="18">
        <f t="shared" si="11"/>
        <v>600000</v>
      </c>
      <c r="Z11" s="17">
        <f t="shared" si="12"/>
        <v>2800000</v>
      </c>
      <c r="AA11" s="85"/>
    </row>
    <row r="12" spans="1:42" customFormat="1">
      <c r="A12">
        <v>7</v>
      </c>
      <c r="B12" s="57">
        <v>44019</v>
      </c>
      <c r="C12" s="118">
        <v>10</v>
      </c>
      <c r="D12" s="17">
        <f t="shared" si="0"/>
        <v>2000000</v>
      </c>
      <c r="E12" s="17">
        <v>4</v>
      </c>
      <c r="F12" s="17">
        <f t="shared" si="1"/>
        <v>400000</v>
      </c>
      <c r="G12" s="118">
        <v>2</v>
      </c>
      <c r="H12" s="40">
        <f t="shared" si="2"/>
        <v>600000</v>
      </c>
      <c r="I12" s="40">
        <v>0</v>
      </c>
      <c r="J12" s="40">
        <f t="shared" si="3"/>
        <v>0</v>
      </c>
      <c r="K12" s="119">
        <v>0</v>
      </c>
      <c r="L12" s="41">
        <f t="shared" si="4"/>
        <v>0</v>
      </c>
      <c r="M12" s="14">
        <v>2</v>
      </c>
      <c r="N12" s="16">
        <f t="shared" si="5"/>
        <v>600000</v>
      </c>
      <c r="O12" s="14">
        <v>0</v>
      </c>
      <c r="P12" s="19">
        <f t="shared" si="6"/>
        <v>0</v>
      </c>
      <c r="Q12" s="14">
        <v>0</v>
      </c>
      <c r="R12" s="14">
        <f t="shared" si="7"/>
        <v>0</v>
      </c>
      <c r="S12" s="13">
        <v>0</v>
      </c>
      <c r="T12" s="12">
        <f t="shared" si="8"/>
        <v>0</v>
      </c>
      <c r="U12" s="120">
        <v>0</v>
      </c>
      <c r="V12" s="120">
        <f t="shared" si="9"/>
        <v>0</v>
      </c>
      <c r="W12" s="120">
        <v>0</v>
      </c>
      <c r="X12" s="18">
        <f t="shared" si="10"/>
        <v>0</v>
      </c>
      <c r="Y12" s="18">
        <f t="shared" si="11"/>
        <v>600000</v>
      </c>
      <c r="Z12" s="17">
        <f t="shared" si="12"/>
        <v>3600000</v>
      </c>
      <c r="AA12" s="85"/>
    </row>
    <row r="13" spans="1:42" customFormat="1">
      <c r="A13">
        <v>8</v>
      </c>
      <c r="B13" s="57">
        <v>44020</v>
      </c>
      <c r="C13" s="118">
        <v>5</v>
      </c>
      <c r="D13" s="17">
        <f t="shared" si="0"/>
        <v>1000000</v>
      </c>
      <c r="E13" s="17">
        <v>5</v>
      </c>
      <c r="F13" s="17">
        <f t="shared" si="1"/>
        <v>500000</v>
      </c>
      <c r="G13" s="118">
        <v>5</v>
      </c>
      <c r="H13" s="40">
        <f t="shared" si="2"/>
        <v>1500000</v>
      </c>
      <c r="I13" s="40">
        <v>0</v>
      </c>
      <c r="J13" s="40">
        <f t="shared" si="3"/>
        <v>0</v>
      </c>
      <c r="K13" s="119">
        <v>0</v>
      </c>
      <c r="L13" s="41">
        <f t="shared" si="4"/>
        <v>0</v>
      </c>
      <c r="M13" s="14">
        <v>0</v>
      </c>
      <c r="N13" s="16">
        <f t="shared" si="5"/>
        <v>0</v>
      </c>
      <c r="O13" s="14">
        <v>0</v>
      </c>
      <c r="P13" s="19">
        <f t="shared" si="6"/>
        <v>0</v>
      </c>
      <c r="Q13" s="14">
        <v>1</v>
      </c>
      <c r="R13" s="14">
        <f t="shared" si="7"/>
        <v>30000</v>
      </c>
      <c r="S13" s="13">
        <v>0</v>
      </c>
      <c r="T13" s="12">
        <f t="shared" si="8"/>
        <v>0</v>
      </c>
      <c r="U13" s="120">
        <v>0</v>
      </c>
      <c r="V13" s="120">
        <f t="shared" si="9"/>
        <v>0</v>
      </c>
      <c r="W13" s="120">
        <v>0</v>
      </c>
      <c r="X13" s="18">
        <f t="shared" si="10"/>
        <v>0</v>
      </c>
      <c r="Y13" s="18">
        <f t="shared" si="11"/>
        <v>30000</v>
      </c>
      <c r="Z13" s="17">
        <f t="shared" si="12"/>
        <v>3030000</v>
      </c>
      <c r="AA13" s="85" t="s">
        <v>102</v>
      </c>
    </row>
    <row r="14" spans="1:42">
      <c r="A14" s="4">
        <v>9</v>
      </c>
      <c r="B14" s="57">
        <v>44021</v>
      </c>
      <c r="C14" s="118">
        <v>4</v>
      </c>
      <c r="D14" s="17">
        <f t="shared" si="0"/>
        <v>800000</v>
      </c>
      <c r="E14" s="17">
        <v>0</v>
      </c>
      <c r="F14" s="17">
        <f t="shared" si="1"/>
        <v>0</v>
      </c>
      <c r="G14" s="118">
        <v>3</v>
      </c>
      <c r="H14" s="40">
        <f t="shared" si="2"/>
        <v>900000</v>
      </c>
      <c r="I14" s="40">
        <v>0</v>
      </c>
      <c r="J14" s="40">
        <f t="shared" si="3"/>
        <v>0</v>
      </c>
      <c r="K14" s="119">
        <v>0</v>
      </c>
      <c r="L14" s="41">
        <f t="shared" si="4"/>
        <v>0</v>
      </c>
      <c r="M14" s="14">
        <v>0</v>
      </c>
      <c r="N14" s="16">
        <f t="shared" si="5"/>
        <v>0</v>
      </c>
      <c r="O14" s="14">
        <v>0</v>
      </c>
      <c r="P14" s="19">
        <f t="shared" si="6"/>
        <v>0</v>
      </c>
      <c r="Q14" s="14">
        <v>0</v>
      </c>
      <c r="R14" s="14">
        <f t="shared" si="7"/>
        <v>0</v>
      </c>
      <c r="S14" s="13">
        <v>0</v>
      </c>
      <c r="T14" s="12">
        <f t="shared" si="8"/>
        <v>0</v>
      </c>
      <c r="U14" s="120">
        <v>0</v>
      </c>
      <c r="V14" s="120">
        <f t="shared" si="9"/>
        <v>0</v>
      </c>
      <c r="W14" s="120">
        <v>0</v>
      </c>
      <c r="X14" s="18">
        <f t="shared" si="10"/>
        <v>0</v>
      </c>
      <c r="Y14" s="18">
        <f t="shared" si="11"/>
        <v>0</v>
      </c>
      <c r="Z14" s="17">
        <f t="shared" si="12"/>
        <v>1700000</v>
      </c>
      <c r="AA14" s="85"/>
      <c r="AB14" s="11"/>
      <c r="AC14" s="11"/>
      <c r="AD14" s="11"/>
      <c r="AE14" s="11"/>
    </row>
    <row r="15" spans="1:42">
      <c r="A15" s="92"/>
      <c r="B15" s="57">
        <v>44022</v>
      </c>
      <c r="C15" s="118">
        <v>11</v>
      </c>
      <c r="D15" s="17">
        <f t="shared" si="0"/>
        <v>2200000</v>
      </c>
      <c r="E15" s="17">
        <v>0</v>
      </c>
      <c r="F15" s="17">
        <f t="shared" si="1"/>
        <v>0</v>
      </c>
      <c r="G15" s="118">
        <v>4</v>
      </c>
      <c r="H15" s="40">
        <f t="shared" si="2"/>
        <v>1200000</v>
      </c>
      <c r="I15" s="40"/>
      <c r="J15" s="40"/>
      <c r="K15" s="119">
        <v>0</v>
      </c>
      <c r="L15" s="41">
        <f t="shared" si="4"/>
        <v>0</v>
      </c>
      <c r="M15" s="14">
        <v>0</v>
      </c>
      <c r="N15" s="16">
        <f t="shared" si="5"/>
        <v>0</v>
      </c>
      <c r="O15" s="14">
        <v>0</v>
      </c>
      <c r="P15" s="19">
        <f t="shared" si="6"/>
        <v>0</v>
      </c>
      <c r="Q15" s="14">
        <v>0</v>
      </c>
      <c r="R15" s="14">
        <f t="shared" si="7"/>
        <v>0</v>
      </c>
      <c r="S15" s="13">
        <v>0</v>
      </c>
      <c r="T15" s="12">
        <f t="shared" si="8"/>
        <v>0</v>
      </c>
      <c r="U15" s="120">
        <v>0</v>
      </c>
      <c r="V15" s="120">
        <f t="shared" si="9"/>
        <v>0</v>
      </c>
      <c r="W15" s="120">
        <v>0</v>
      </c>
      <c r="X15" s="18">
        <f t="shared" si="10"/>
        <v>0</v>
      </c>
      <c r="Y15" s="18">
        <f t="shared" si="11"/>
        <v>0</v>
      </c>
      <c r="Z15" s="17">
        <f t="shared" si="12"/>
        <v>3400000</v>
      </c>
      <c r="AA15" s="92"/>
      <c r="AB15" s="11"/>
      <c r="AC15" s="11"/>
      <c r="AD15" s="11"/>
      <c r="AE15" s="11"/>
    </row>
    <row r="16" spans="1:42">
      <c r="A16" s="92"/>
      <c r="B16" s="57">
        <v>44023</v>
      </c>
      <c r="C16" s="118">
        <v>3</v>
      </c>
      <c r="D16" s="17">
        <f t="shared" si="0"/>
        <v>600000</v>
      </c>
      <c r="E16" s="17">
        <v>0</v>
      </c>
      <c r="F16" s="17">
        <f>PRODUCT(E17,100000)</f>
        <v>100000</v>
      </c>
      <c r="G16" s="118">
        <v>9</v>
      </c>
      <c r="H16" s="40">
        <f t="shared" si="2"/>
        <v>2700000</v>
      </c>
      <c r="I16" s="40"/>
      <c r="J16" s="40"/>
      <c r="K16" s="119">
        <v>0</v>
      </c>
      <c r="L16" s="41">
        <f t="shared" si="4"/>
        <v>0</v>
      </c>
      <c r="M16" s="14">
        <v>0</v>
      </c>
      <c r="N16" s="16">
        <f t="shared" si="5"/>
        <v>0</v>
      </c>
      <c r="O16" s="14">
        <v>0</v>
      </c>
      <c r="P16" s="19">
        <f t="shared" si="6"/>
        <v>0</v>
      </c>
      <c r="Q16" s="14">
        <v>0</v>
      </c>
      <c r="R16" s="14">
        <f t="shared" si="7"/>
        <v>0</v>
      </c>
      <c r="S16" s="13">
        <v>0</v>
      </c>
      <c r="T16" s="12">
        <f t="shared" si="8"/>
        <v>0</v>
      </c>
      <c r="U16" s="120">
        <v>0</v>
      </c>
      <c r="V16" s="120">
        <f t="shared" si="9"/>
        <v>0</v>
      </c>
      <c r="W16" s="120">
        <v>0</v>
      </c>
      <c r="X16" s="18">
        <f t="shared" si="10"/>
        <v>0</v>
      </c>
      <c r="Y16" s="18">
        <f t="shared" si="11"/>
        <v>0</v>
      </c>
      <c r="Z16" s="17">
        <f t="shared" si="12"/>
        <v>3400000</v>
      </c>
      <c r="AA16" s="92"/>
      <c r="AB16" s="11"/>
      <c r="AC16" s="11"/>
      <c r="AD16" s="11"/>
      <c r="AE16" s="11"/>
    </row>
    <row r="17" spans="1:31">
      <c r="A17" s="92"/>
      <c r="B17" s="57">
        <v>44024</v>
      </c>
      <c r="C17" s="118">
        <v>7</v>
      </c>
      <c r="D17" s="17">
        <f t="shared" si="0"/>
        <v>1400000</v>
      </c>
      <c r="E17" s="17">
        <v>1</v>
      </c>
      <c r="F17" s="17">
        <f t="shared" si="1"/>
        <v>100000</v>
      </c>
      <c r="G17" s="118">
        <v>19</v>
      </c>
      <c r="H17" s="40">
        <f t="shared" si="2"/>
        <v>5700000</v>
      </c>
      <c r="I17" s="40"/>
      <c r="J17" s="40"/>
      <c r="K17" s="119">
        <v>1</v>
      </c>
      <c r="L17" s="41">
        <f t="shared" si="4"/>
        <v>30000</v>
      </c>
      <c r="M17" s="14">
        <v>13</v>
      </c>
      <c r="N17" s="16">
        <f t="shared" si="5"/>
        <v>3900000</v>
      </c>
      <c r="O17" s="14">
        <v>3</v>
      </c>
      <c r="P17" s="19">
        <f t="shared" si="6"/>
        <v>1800000</v>
      </c>
      <c r="Q17" s="14">
        <v>0</v>
      </c>
      <c r="R17" s="14">
        <f t="shared" si="7"/>
        <v>0</v>
      </c>
      <c r="S17" s="13">
        <v>0</v>
      </c>
      <c r="T17" s="12">
        <f t="shared" si="8"/>
        <v>0</v>
      </c>
      <c r="U17" s="120">
        <v>0</v>
      </c>
      <c r="V17" s="120">
        <f t="shared" si="9"/>
        <v>0</v>
      </c>
      <c r="W17" s="120">
        <v>0</v>
      </c>
      <c r="X17" s="18">
        <f t="shared" si="10"/>
        <v>0</v>
      </c>
      <c r="Y17" s="18">
        <f t="shared" si="11"/>
        <v>5730000</v>
      </c>
      <c r="Z17" s="17">
        <f t="shared" si="12"/>
        <v>12930000</v>
      </c>
      <c r="AA17" s="92"/>
      <c r="AB17" s="11"/>
      <c r="AC17" s="11"/>
      <c r="AD17" s="11"/>
      <c r="AE17" s="11"/>
    </row>
    <row r="18" spans="1:31">
      <c r="A18" s="92"/>
      <c r="B18" s="57">
        <v>44025</v>
      </c>
      <c r="C18" s="118">
        <v>8</v>
      </c>
      <c r="D18" s="17">
        <f t="shared" si="0"/>
        <v>1600000</v>
      </c>
      <c r="E18" s="17">
        <v>0</v>
      </c>
      <c r="F18" s="17">
        <f t="shared" si="1"/>
        <v>0</v>
      </c>
      <c r="G18" s="118">
        <v>2</v>
      </c>
      <c r="H18" s="40">
        <f t="shared" si="2"/>
        <v>600000</v>
      </c>
      <c r="I18" s="40"/>
      <c r="J18" s="40"/>
      <c r="K18" s="119">
        <v>2</v>
      </c>
      <c r="L18" s="41">
        <f t="shared" si="4"/>
        <v>60000</v>
      </c>
      <c r="M18" s="14">
        <v>0</v>
      </c>
      <c r="N18" s="16">
        <f t="shared" si="5"/>
        <v>0</v>
      </c>
      <c r="O18" s="14">
        <v>0</v>
      </c>
      <c r="P18" s="19">
        <f t="shared" si="6"/>
        <v>0</v>
      </c>
      <c r="Q18" s="14">
        <v>0</v>
      </c>
      <c r="R18" s="14">
        <f t="shared" si="7"/>
        <v>0</v>
      </c>
      <c r="S18" s="13">
        <v>0</v>
      </c>
      <c r="T18" s="12">
        <f t="shared" si="8"/>
        <v>0</v>
      </c>
      <c r="U18" s="120">
        <v>0</v>
      </c>
      <c r="V18" s="120">
        <f t="shared" si="9"/>
        <v>0</v>
      </c>
      <c r="W18" s="120">
        <v>0</v>
      </c>
      <c r="X18" s="18">
        <f t="shared" si="10"/>
        <v>0</v>
      </c>
      <c r="Y18" s="18">
        <f t="shared" si="11"/>
        <v>60000</v>
      </c>
      <c r="Z18" s="17">
        <f t="shared" si="12"/>
        <v>2260000</v>
      </c>
      <c r="AA18" s="92"/>
      <c r="AB18" s="11"/>
      <c r="AC18" s="11"/>
      <c r="AD18" s="11"/>
      <c r="AE18" s="11"/>
    </row>
    <row r="19" spans="1:31">
      <c r="A19" s="92"/>
      <c r="B19" s="57">
        <v>44026</v>
      </c>
      <c r="C19" s="118">
        <v>14</v>
      </c>
      <c r="D19" s="17">
        <f t="shared" si="0"/>
        <v>2800000</v>
      </c>
      <c r="E19" s="17">
        <v>0</v>
      </c>
      <c r="F19" s="17">
        <f t="shared" si="1"/>
        <v>0</v>
      </c>
      <c r="G19" s="118">
        <v>2</v>
      </c>
      <c r="H19" s="40">
        <f t="shared" si="2"/>
        <v>600000</v>
      </c>
      <c r="I19" s="40"/>
      <c r="J19" s="40"/>
      <c r="K19" s="119">
        <v>0</v>
      </c>
      <c r="L19" s="41">
        <f t="shared" si="4"/>
        <v>0</v>
      </c>
      <c r="M19" s="14">
        <v>0</v>
      </c>
      <c r="N19" s="16">
        <f t="shared" si="5"/>
        <v>0</v>
      </c>
      <c r="O19" s="14">
        <v>0</v>
      </c>
      <c r="P19" s="19">
        <f t="shared" si="6"/>
        <v>0</v>
      </c>
      <c r="Q19" s="14">
        <v>0</v>
      </c>
      <c r="R19" s="14">
        <f t="shared" si="7"/>
        <v>0</v>
      </c>
      <c r="S19" s="13">
        <v>0</v>
      </c>
      <c r="T19" s="12">
        <f t="shared" si="8"/>
        <v>0</v>
      </c>
      <c r="U19" s="120">
        <v>0</v>
      </c>
      <c r="V19" s="120">
        <f t="shared" si="9"/>
        <v>0</v>
      </c>
      <c r="W19" s="120">
        <v>0</v>
      </c>
      <c r="X19" s="18">
        <f t="shared" si="10"/>
        <v>0</v>
      </c>
      <c r="Y19" s="18">
        <f t="shared" si="11"/>
        <v>0</v>
      </c>
      <c r="Z19" s="17">
        <f t="shared" si="12"/>
        <v>3400000</v>
      </c>
      <c r="AA19" s="124" t="s">
        <v>103</v>
      </c>
      <c r="AB19" s="11"/>
      <c r="AC19" s="11"/>
      <c r="AD19" s="11"/>
      <c r="AE19" s="11"/>
    </row>
    <row r="20" spans="1:31">
      <c r="A20" s="92"/>
      <c r="B20" s="57">
        <v>44027</v>
      </c>
      <c r="C20" s="118">
        <v>11</v>
      </c>
      <c r="D20" s="17">
        <f t="shared" si="0"/>
        <v>2200000</v>
      </c>
      <c r="E20" s="17">
        <v>1</v>
      </c>
      <c r="F20" s="17">
        <f t="shared" si="1"/>
        <v>100000</v>
      </c>
      <c r="G20" s="118">
        <v>6</v>
      </c>
      <c r="H20" s="40">
        <f t="shared" si="2"/>
        <v>1800000</v>
      </c>
      <c r="I20" s="40"/>
      <c r="J20" s="40"/>
      <c r="K20" s="119">
        <v>0</v>
      </c>
      <c r="L20" s="41">
        <f t="shared" si="4"/>
        <v>0</v>
      </c>
      <c r="M20" s="14">
        <v>2</v>
      </c>
      <c r="N20" s="16">
        <f t="shared" si="5"/>
        <v>600000</v>
      </c>
      <c r="O20" s="14">
        <v>0</v>
      </c>
      <c r="P20" s="19">
        <f t="shared" si="6"/>
        <v>0</v>
      </c>
      <c r="Q20" s="14">
        <v>0</v>
      </c>
      <c r="R20" s="14">
        <f t="shared" si="7"/>
        <v>0</v>
      </c>
      <c r="S20" s="13">
        <v>1</v>
      </c>
      <c r="T20" s="12">
        <f t="shared" si="8"/>
        <v>50000</v>
      </c>
      <c r="U20" s="120">
        <v>0</v>
      </c>
      <c r="V20" s="120">
        <f t="shared" si="9"/>
        <v>0</v>
      </c>
      <c r="W20" s="120">
        <v>0</v>
      </c>
      <c r="X20" s="18">
        <f t="shared" si="10"/>
        <v>0</v>
      </c>
      <c r="Y20" s="18">
        <f t="shared" si="11"/>
        <v>650000</v>
      </c>
      <c r="Z20" s="17">
        <f t="shared" si="12"/>
        <v>4750000</v>
      </c>
      <c r="AA20" s="92"/>
      <c r="AB20" s="11"/>
      <c r="AC20" s="11"/>
      <c r="AD20" s="11"/>
      <c r="AE20" s="11"/>
    </row>
    <row r="21" spans="1:31">
      <c r="A21" s="92"/>
      <c r="B21" s="57">
        <v>44028</v>
      </c>
      <c r="C21" s="118">
        <v>2</v>
      </c>
      <c r="D21" s="17">
        <f t="shared" si="0"/>
        <v>400000</v>
      </c>
      <c r="E21" s="17">
        <v>0</v>
      </c>
      <c r="F21" s="17">
        <f t="shared" si="1"/>
        <v>0</v>
      </c>
      <c r="G21" s="118">
        <v>1</v>
      </c>
      <c r="H21" s="40">
        <f t="shared" si="2"/>
        <v>300000</v>
      </c>
      <c r="I21" s="40"/>
      <c r="J21" s="40"/>
      <c r="K21" s="119">
        <v>0</v>
      </c>
      <c r="L21" s="41">
        <f t="shared" si="4"/>
        <v>0</v>
      </c>
      <c r="M21" s="14">
        <v>0</v>
      </c>
      <c r="N21" s="16">
        <f t="shared" si="5"/>
        <v>0</v>
      </c>
      <c r="O21" s="14">
        <v>1</v>
      </c>
      <c r="P21" s="19">
        <f t="shared" si="6"/>
        <v>600000</v>
      </c>
      <c r="Q21" s="14">
        <v>0</v>
      </c>
      <c r="R21" s="14">
        <f t="shared" si="7"/>
        <v>0</v>
      </c>
      <c r="S21" s="13">
        <v>0</v>
      </c>
      <c r="T21" s="12">
        <f t="shared" si="8"/>
        <v>0</v>
      </c>
      <c r="U21" s="120">
        <v>0</v>
      </c>
      <c r="V21" s="120">
        <f t="shared" si="9"/>
        <v>0</v>
      </c>
      <c r="W21" s="120">
        <v>0</v>
      </c>
      <c r="X21" s="18">
        <f t="shared" si="10"/>
        <v>0</v>
      </c>
      <c r="Y21" s="18">
        <f t="shared" si="11"/>
        <v>600000</v>
      </c>
      <c r="Z21" s="17">
        <f t="shared" si="12"/>
        <v>1300000</v>
      </c>
      <c r="AA21" s="92"/>
      <c r="AB21" s="11"/>
      <c r="AC21" s="11"/>
      <c r="AD21" s="11"/>
      <c r="AE21" s="11"/>
    </row>
    <row r="22" spans="1:31">
      <c r="A22" s="92"/>
      <c r="B22" s="57">
        <v>44029</v>
      </c>
      <c r="C22" s="118">
        <v>7</v>
      </c>
      <c r="D22" s="17">
        <f t="shared" si="0"/>
        <v>1400000</v>
      </c>
      <c r="E22" s="17">
        <v>0</v>
      </c>
      <c r="F22" s="17">
        <f t="shared" si="1"/>
        <v>0</v>
      </c>
      <c r="G22" s="118">
        <v>3</v>
      </c>
      <c r="H22" s="40">
        <f t="shared" si="2"/>
        <v>900000</v>
      </c>
      <c r="I22" s="40"/>
      <c r="J22" s="40"/>
      <c r="K22" s="119">
        <v>0</v>
      </c>
      <c r="L22" s="41">
        <f t="shared" si="4"/>
        <v>0</v>
      </c>
      <c r="M22" s="14">
        <v>2</v>
      </c>
      <c r="N22" s="16">
        <f t="shared" si="5"/>
        <v>600000</v>
      </c>
      <c r="O22" s="14">
        <v>2</v>
      </c>
      <c r="P22" s="19">
        <f t="shared" si="6"/>
        <v>1200000</v>
      </c>
      <c r="Q22" s="14">
        <v>1</v>
      </c>
      <c r="R22" s="14">
        <f t="shared" si="7"/>
        <v>30000</v>
      </c>
      <c r="S22" s="13">
        <v>0</v>
      </c>
      <c r="T22" s="12">
        <f t="shared" si="8"/>
        <v>0</v>
      </c>
      <c r="U22" s="120">
        <v>1</v>
      </c>
      <c r="V22" s="120">
        <v>800000</v>
      </c>
      <c r="W22" s="120">
        <v>0</v>
      </c>
      <c r="X22" s="18">
        <f t="shared" si="10"/>
        <v>0</v>
      </c>
      <c r="Y22" s="18">
        <f t="shared" si="11"/>
        <v>2630000</v>
      </c>
      <c r="Z22" s="17">
        <f t="shared" si="12"/>
        <v>4930000</v>
      </c>
      <c r="AA22" s="92"/>
      <c r="AB22" s="11"/>
      <c r="AC22" s="11"/>
      <c r="AD22" s="11"/>
      <c r="AE22" s="11"/>
    </row>
    <row r="23" spans="1:31">
      <c r="A23" s="92"/>
      <c r="B23" s="57">
        <v>44030</v>
      </c>
      <c r="C23" s="118">
        <v>14</v>
      </c>
      <c r="D23" s="17">
        <f t="shared" si="0"/>
        <v>2800000</v>
      </c>
      <c r="E23" s="17">
        <v>1</v>
      </c>
      <c r="F23" s="17">
        <f t="shared" si="1"/>
        <v>100000</v>
      </c>
      <c r="G23" s="118">
        <v>12</v>
      </c>
      <c r="H23" s="40">
        <f t="shared" si="2"/>
        <v>3600000</v>
      </c>
      <c r="I23" s="40"/>
      <c r="J23" s="40"/>
      <c r="K23" s="119">
        <v>0</v>
      </c>
      <c r="L23" s="41">
        <f t="shared" si="4"/>
        <v>0</v>
      </c>
      <c r="M23" s="14">
        <v>7</v>
      </c>
      <c r="N23" s="16">
        <f t="shared" si="5"/>
        <v>2100000</v>
      </c>
      <c r="O23" s="14">
        <v>1</v>
      </c>
      <c r="P23" s="19">
        <f t="shared" si="6"/>
        <v>600000</v>
      </c>
      <c r="Q23" s="14">
        <v>1</v>
      </c>
      <c r="R23" s="14">
        <f t="shared" si="7"/>
        <v>30000</v>
      </c>
      <c r="S23" s="13">
        <v>0</v>
      </c>
      <c r="T23" s="12">
        <f t="shared" si="8"/>
        <v>0</v>
      </c>
      <c r="U23" s="120">
        <v>0</v>
      </c>
      <c r="V23" s="120">
        <f t="shared" si="9"/>
        <v>0</v>
      </c>
      <c r="W23" s="120">
        <v>0</v>
      </c>
      <c r="X23" s="18">
        <f t="shared" si="10"/>
        <v>0</v>
      </c>
      <c r="Y23" s="18">
        <f t="shared" si="11"/>
        <v>2730000</v>
      </c>
      <c r="Z23" s="17">
        <f t="shared" si="12"/>
        <v>9230000</v>
      </c>
      <c r="AA23" s="92"/>
      <c r="AB23" s="11"/>
      <c r="AC23" s="11"/>
      <c r="AD23" s="11"/>
      <c r="AE23" s="11"/>
    </row>
    <row r="24" spans="1:31">
      <c r="A24" s="92"/>
      <c r="B24" s="57">
        <v>44031</v>
      </c>
      <c r="C24" s="118">
        <v>1</v>
      </c>
      <c r="D24" s="17">
        <f t="shared" si="0"/>
        <v>200000</v>
      </c>
      <c r="E24" s="17">
        <v>1</v>
      </c>
      <c r="F24" s="17">
        <f t="shared" si="1"/>
        <v>100000</v>
      </c>
      <c r="G24" s="118">
        <v>12</v>
      </c>
      <c r="H24" s="40">
        <f t="shared" si="2"/>
        <v>3600000</v>
      </c>
      <c r="I24" s="40"/>
      <c r="J24" s="40"/>
      <c r="K24" s="119">
        <v>0</v>
      </c>
      <c r="L24" s="41">
        <f t="shared" si="4"/>
        <v>0</v>
      </c>
      <c r="M24" s="14">
        <v>7</v>
      </c>
      <c r="N24" s="16">
        <f t="shared" si="5"/>
        <v>2100000</v>
      </c>
      <c r="O24" s="14">
        <v>0</v>
      </c>
      <c r="P24" s="19">
        <f t="shared" si="6"/>
        <v>0</v>
      </c>
      <c r="Q24" s="14">
        <v>2</v>
      </c>
      <c r="R24" s="14">
        <f t="shared" si="7"/>
        <v>60000</v>
      </c>
      <c r="S24" s="13">
        <v>0</v>
      </c>
      <c r="T24" s="12">
        <f t="shared" si="8"/>
        <v>0</v>
      </c>
      <c r="U24" s="120">
        <v>0</v>
      </c>
      <c r="V24" s="120">
        <f t="shared" si="9"/>
        <v>0</v>
      </c>
      <c r="W24" s="120">
        <v>0</v>
      </c>
      <c r="X24" s="18">
        <f t="shared" si="10"/>
        <v>0</v>
      </c>
      <c r="Y24" s="18">
        <f t="shared" si="11"/>
        <v>2160000</v>
      </c>
      <c r="Z24" s="17">
        <f t="shared" si="12"/>
        <v>6060000</v>
      </c>
      <c r="AA24" s="92"/>
      <c r="AB24" s="11"/>
      <c r="AC24" s="11"/>
      <c r="AD24" s="11"/>
      <c r="AE24" s="11"/>
    </row>
    <row r="25" spans="1:31">
      <c r="A25" s="92"/>
      <c r="B25" s="57">
        <v>44032</v>
      </c>
      <c r="C25" s="118">
        <v>11</v>
      </c>
      <c r="D25" s="17">
        <f t="shared" si="0"/>
        <v>2200000</v>
      </c>
      <c r="E25" s="17">
        <v>0</v>
      </c>
      <c r="F25" s="17">
        <f t="shared" si="1"/>
        <v>0</v>
      </c>
      <c r="G25" s="118">
        <v>1</v>
      </c>
      <c r="H25" s="40">
        <f t="shared" si="2"/>
        <v>300000</v>
      </c>
      <c r="I25" s="40"/>
      <c r="J25" s="40"/>
      <c r="K25" s="119">
        <v>0</v>
      </c>
      <c r="L25" s="41">
        <f t="shared" si="4"/>
        <v>0</v>
      </c>
      <c r="M25" s="14">
        <v>1</v>
      </c>
      <c r="N25" s="16">
        <f t="shared" si="5"/>
        <v>300000</v>
      </c>
      <c r="O25" s="14">
        <v>0</v>
      </c>
      <c r="P25" s="19">
        <f t="shared" si="6"/>
        <v>0</v>
      </c>
      <c r="Q25" s="14">
        <v>0</v>
      </c>
      <c r="R25" s="14">
        <f t="shared" si="7"/>
        <v>0</v>
      </c>
      <c r="S25" s="13">
        <v>0</v>
      </c>
      <c r="T25" s="12">
        <f t="shared" si="8"/>
        <v>0</v>
      </c>
      <c r="U25" s="120">
        <v>0</v>
      </c>
      <c r="V25" s="120">
        <f t="shared" si="9"/>
        <v>0</v>
      </c>
      <c r="W25" s="120">
        <v>0</v>
      </c>
      <c r="X25" s="18">
        <f t="shared" si="10"/>
        <v>0</v>
      </c>
      <c r="Y25" s="18">
        <f t="shared" si="11"/>
        <v>300000</v>
      </c>
      <c r="Z25" s="17">
        <f t="shared" si="12"/>
        <v>2800000</v>
      </c>
      <c r="AA25" s="92"/>
      <c r="AB25" s="11"/>
      <c r="AC25" s="11"/>
      <c r="AD25" s="11"/>
      <c r="AE25" s="11"/>
    </row>
    <row r="26" spans="1:31">
      <c r="A26" s="92"/>
      <c r="B26" s="57">
        <v>44033</v>
      </c>
      <c r="C26" s="118">
        <v>0</v>
      </c>
      <c r="D26" s="17">
        <f t="shared" si="0"/>
        <v>0</v>
      </c>
      <c r="E26" s="17">
        <v>0</v>
      </c>
      <c r="F26" s="17">
        <f>PRODUCT(E27,100000)</f>
        <v>0</v>
      </c>
      <c r="G26" s="118">
        <v>0</v>
      </c>
      <c r="H26" s="40">
        <f t="shared" si="2"/>
        <v>0</v>
      </c>
      <c r="I26" s="40"/>
      <c r="J26" s="40"/>
      <c r="K26" s="119">
        <v>0</v>
      </c>
      <c r="L26" s="41">
        <f t="shared" si="4"/>
        <v>0</v>
      </c>
      <c r="M26" s="14">
        <v>0</v>
      </c>
      <c r="N26" s="16">
        <f t="shared" si="5"/>
        <v>0</v>
      </c>
      <c r="O26" s="14">
        <v>0</v>
      </c>
      <c r="P26" s="19">
        <f t="shared" si="6"/>
        <v>0</v>
      </c>
      <c r="Q26" s="14">
        <v>0</v>
      </c>
      <c r="R26" s="14">
        <f t="shared" si="7"/>
        <v>0</v>
      </c>
      <c r="S26" s="13">
        <v>0</v>
      </c>
      <c r="T26" s="12">
        <f t="shared" si="8"/>
        <v>0</v>
      </c>
      <c r="U26" s="120">
        <v>0</v>
      </c>
      <c r="V26" s="120">
        <f t="shared" si="9"/>
        <v>0</v>
      </c>
      <c r="W26" s="120">
        <v>0</v>
      </c>
      <c r="X26" s="18">
        <f t="shared" si="10"/>
        <v>0</v>
      </c>
      <c r="Y26" s="18">
        <f t="shared" si="11"/>
        <v>0</v>
      </c>
      <c r="Z26" s="17">
        <f t="shared" si="12"/>
        <v>0</v>
      </c>
      <c r="AA26" s="92"/>
      <c r="AB26" s="11"/>
      <c r="AC26" s="11"/>
      <c r="AD26" s="11"/>
      <c r="AE26" s="11"/>
    </row>
    <row r="27" spans="1:31">
      <c r="A27" s="92"/>
      <c r="B27" s="57">
        <v>44034</v>
      </c>
      <c r="C27" s="118">
        <v>0</v>
      </c>
      <c r="D27" s="17">
        <f t="shared" si="0"/>
        <v>0</v>
      </c>
      <c r="E27" s="17">
        <v>0</v>
      </c>
      <c r="F27" s="17">
        <f t="shared" si="1"/>
        <v>0</v>
      </c>
      <c r="G27" s="118">
        <v>0</v>
      </c>
      <c r="H27" s="40">
        <f t="shared" si="2"/>
        <v>0</v>
      </c>
      <c r="I27" s="40"/>
      <c r="J27" s="40"/>
      <c r="K27" s="119">
        <v>0</v>
      </c>
      <c r="L27" s="41">
        <f t="shared" si="4"/>
        <v>0</v>
      </c>
      <c r="M27" s="14">
        <v>0</v>
      </c>
      <c r="N27" s="16">
        <f t="shared" si="5"/>
        <v>0</v>
      </c>
      <c r="O27" s="14">
        <v>0</v>
      </c>
      <c r="P27" s="19">
        <f t="shared" si="6"/>
        <v>0</v>
      </c>
      <c r="Q27" s="14">
        <v>0</v>
      </c>
      <c r="R27" s="14">
        <f t="shared" si="7"/>
        <v>0</v>
      </c>
      <c r="S27" s="13">
        <v>0</v>
      </c>
      <c r="T27" s="12">
        <f t="shared" si="8"/>
        <v>0</v>
      </c>
      <c r="U27" s="120">
        <v>0</v>
      </c>
      <c r="V27" s="120">
        <f t="shared" si="9"/>
        <v>0</v>
      </c>
      <c r="W27" s="120">
        <v>0</v>
      </c>
      <c r="X27" s="18">
        <f t="shared" si="10"/>
        <v>0</v>
      </c>
      <c r="Y27" s="18">
        <f t="shared" si="11"/>
        <v>0</v>
      </c>
      <c r="Z27" s="17">
        <f t="shared" si="12"/>
        <v>0</v>
      </c>
      <c r="AA27" s="92"/>
      <c r="AB27" s="11"/>
      <c r="AC27" s="11"/>
      <c r="AD27" s="11"/>
      <c r="AE27" s="11"/>
    </row>
    <row r="28" spans="1:31">
      <c r="A28" s="92"/>
      <c r="B28" s="57">
        <v>44035</v>
      </c>
      <c r="C28" s="118">
        <v>0</v>
      </c>
      <c r="D28" s="17">
        <f t="shared" si="0"/>
        <v>0</v>
      </c>
      <c r="E28" s="17">
        <v>0</v>
      </c>
      <c r="F28" s="17">
        <f t="shared" si="1"/>
        <v>0</v>
      </c>
      <c r="G28" s="118">
        <v>0</v>
      </c>
      <c r="H28" s="40">
        <f t="shared" si="2"/>
        <v>0</v>
      </c>
      <c r="I28" s="40"/>
      <c r="J28" s="40"/>
      <c r="K28" s="119">
        <v>0</v>
      </c>
      <c r="L28" s="41">
        <f t="shared" si="4"/>
        <v>0</v>
      </c>
      <c r="M28" s="14">
        <v>0</v>
      </c>
      <c r="N28" s="16">
        <f t="shared" si="5"/>
        <v>0</v>
      </c>
      <c r="O28" s="14">
        <v>0</v>
      </c>
      <c r="P28" s="19">
        <f t="shared" si="6"/>
        <v>0</v>
      </c>
      <c r="Q28" s="14">
        <v>0</v>
      </c>
      <c r="R28" s="14">
        <f t="shared" si="7"/>
        <v>0</v>
      </c>
      <c r="S28" s="13">
        <v>0</v>
      </c>
      <c r="T28" s="12">
        <f t="shared" si="8"/>
        <v>0</v>
      </c>
      <c r="U28" s="120">
        <v>0</v>
      </c>
      <c r="V28" s="120">
        <f t="shared" si="9"/>
        <v>0</v>
      </c>
      <c r="W28" s="120">
        <v>0</v>
      </c>
      <c r="X28" s="18">
        <f t="shared" si="10"/>
        <v>0</v>
      </c>
      <c r="Y28" s="18">
        <f t="shared" si="11"/>
        <v>0</v>
      </c>
      <c r="Z28" s="17">
        <f t="shared" si="12"/>
        <v>0</v>
      </c>
      <c r="AA28" s="92"/>
      <c r="AB28" s="11"/>
      <c r="AC28" s="11"/>
      <c r="AD28" s="11"/>
      <c r="AE28" s="11"/>
    </row>
    <row r="29" spans="1:31">
      <c r="A29" s="92"/>
      <c r="B29" s="57">
        <v>44036</v>
      </c>
      <c r="C29" s="118">
        <v>0</v>
      </c>
      <c r="D29" s="17">
        <f t="shared" si="0"/>
        <v>0</v>
      </c>
      <c r="E29" s="17">
        <v>0</v>
      </c>
      <c r="F29" s="17">
        <f t="shared" si="1"/>
        <v>0</v>
      </c>
      <c r="G29" s="118">
        <v>0</v>
      </c>
      <c r="H29" s="40">
        <f t="shared" si="2"/>
        <v>0</v>
      </c>
      <c r="I29" s="40"/>
      <c r="J29" s="40"/>
      <c r="K29" s="119">
        <v>0</v>
      </c>
      <c r="L29" s="41">
        <f t="shared" si="4"/>
        <v>0</v>
      </c>
      <c r="M29" s="14">
        <v>0</v>
      </c>
      <c r="N29" s="16">
        <f t="shared" si="5"/>
        <v>0</v>
      </c>
      <c r="O29" s="14">
        <v>0</v>
      </c>
      <c r="P29" s="19">
        <f t="shared" si="6"/>
        <v>0</v>
      </c>
      <c r="Q29" s="14">
        <v>0</v>
      </c>
      <c r="R29" s="14">
        <f t="shared" si="7"/>
        <v>0</v>
      </c>
      <c r="S29" s="13">
        <v>0</v>
      </c>
      <c r="T29" s="12">
        <f t="shared" si="8"/>
        <v>0</v>
      </c>
      <c r="U29" s="120">
        <v>0</v>
      </c>
      <c r="V29" s="120">
        <f t="shared" si="9"/>
        <v>0</v>
      </c>
      <c r="W29" s="120">
        <v>0</v>
      </c>
      <c r="X29" s="18">
        <f t="shared" si="10"/>
        <v>0</v>
      </c>
      <c r="Y29" s="18">
        <f t="shared" si="11"/>
        <v>0</v>
      </c>
      <c r="Z29" s="17">
        <f t="shared" si="12"/>
        <v>0</v>
      </c>
      <c r="AA29" s="92"/>
      <c r="AB29" s="11"/>
      <c r="AC29" s="11"/>
      <c r="AD29" s="11"/>
      <c r="AE29" s="11"/>
    </row>
    <row r="30" spans="1:31">
      <c r="A30" s="92"/>
      <c r="B30" s="57">
        <v>44037</v>
      </c>
      <c r="C30" s="118">
        <v>0</v>
      </c>
      <c r="D30" s="17">
        <f t="shared" si="0"/>
        <v>0</v>
      </c>
      <c r="E30" s="17">
        <v>0</v>
      </c>
      <c r="F30" s="17">
        <f t="shared" si="1"/>
        <v>0</v>
      </c>
      <c r="G30" s="118">
        <v>0</v>
      </c>
      <c r="H30" s="40">
        <f t="shared" si="2"/>
        <v>0</v>
      </c>
      <c r="I30" s="40"/>
      <c r="J30" s="40"/>
      <c r="K30" s="119">
        <v>0</v>
      </c>
      <c r="L30" s="41">
        <f t="shared" si="4"/>
        <v>0</v>
      </c>
      <c r="M30" s="14">
        <v>0</v>
      </c>
      <c r="N30" s="16">
        <f t="shared" si="5"/>
        <v>0</v>
      </c>
      <c r="O30" s="14">
        <v>0</v>
      </c>
      <c r="P30" s="19">
        <f t="shared" si="6"/>
        <v>0</v>
      </c>
      <c r="Q30" s="14">
        <v>0</v>
      </c>
      <c r="R30" s="14">
        <f t="shared" si="7"/>
        <v>0</v>
      </c>
      <c r="S30" s="13">
        <v>0</v>
      </c>
      <c r="T30" s="12">
        <f t="shared" si="8"/>
        <v>0</v>
      </c>
      <c r="U30" s="120">
        <v>0</v>
      </c>
      <c r="V30" s="120">
        <f t="shared" si="9"/>
        <v>0</v>
      </c>
      <c r="W30" s="120">
        <v>0</v>
      </c>
      <c r="X30" s="18">
        <f t="shared" si="10"/>
        <v>0</v>
      </c>
      <c r="Y30" s="18">
        <f t="shared" si="11"/>
        <v>0</v>
      </c>
      <c r="Z30" s="17">
        <f t="shared" si="12"/>
        <v>0</v>
      </c>
      <c r="AA30" s="92"/>
      <c r="AB30" s="11"/>
      <c r="AC30" s="11"/>
      <c r="AD30" s="11"/>
      <c r="AE30" s="11"/>
    </row>
    <row r="31" spans="1:31">
      <c r="A31" s="92"/>
      <c r="B31" s="57">
        <v>44039</v>
      </c>
      <c r="C31" s="118">
        <v>0</v>
      </c>
      <c r="D31" s="17">
        <f t="shared" si="0"/>
        <v>0</v>
      </c>
      <c r="E31" s="17">
        <v>0</v>
      </c>
      <c r="F31" s="17">
        <f t="shared" si="1"/>
        <v>0</v>
      </c>
      <c r="G31" s="118">
        <v>0</v>
      </c>
      <c r="H31" s="40">
        <f t="shared" si="2"/>
        <v>0</v>
      </c>
      <c r="I31" s="40"/>
      <c r="J31" s="40"/>
      <c r="K31" s="119">
        <v>0</v>
      </c>
      <c r="L31" s="41">
        <f t="shared" si="4"/>
        <v>0</v>
      </c>
      <c r="M31" s="14">
        <v>0</v>
      </c>
      <c r="N31" s="16">
        <f t="shared" si="5"/>
        <v>0</v>
      </c>
      <c r="O31" s="14">
        <v>0</v>
      </c>
      <c r="P31" s="19">
        <f t="shared" si="6"/>
        <v>0</v>
      </c>
      <c r="Q31" s="14">
        <v>0</v>
      </c>
      <c r="R31" s="14">
        <f t="shared" si="7"/>
        <v>0</v>
      </c>
      <c r="S31" s="13">
        <v>0</v>
      </c>
      <c r="T31" s="12">
        <f t="shared" si="8"/>
        <v>0</v>
      </c>
      <c r="U31" s="120">
        <v>0</v>
      </c>
      <c r="V31" s="120">
        <f t="shared" si="9"/>
        <v>0</v>
      </c>
      <c r="W31" s="120">
        <v>0</v>
      </c>
      <c r="X31" s="18">
        <f t="shared" si="10"/>
        <v>0</v>
      </c>
      <c r="Y31" s="18">
        <f t="shared" si="11"/>
        <v>0</v>
      </c>
      <c r="Z31" s="17">
        <f t="shared" si="12"/>
        <v>0</v>
      </c>
      <c r="AA31" s="92"/>
      <c r="AB31" s="11"/>
      <c r="AC31" s="11"/>
      <c r="AD31" s="11"/>
      <c r="AE31" s="11"/>
    </row>
    <row r="32" spans="1:31">
      <c r="A32" s="92"/>
      <c r="B32" s="57">
        <v>44039</v>
      </c>
      <c r="C32" s="118">
        <v>0</v>
      </c>
      <c r="D32" s="17">
        <f t="shared" si="0"/>
        <v>0</v>
      </c>
      <c r="E32" s="17">
        <v>0</v>
      </c>
      <c r="F32" s="17">
        <f t="shared" si="1"/>
        <v>0</v>
      </c>
      <c r="G32" s="118">
        <v>0</v>
      </c>
      <c r="H32" s="40">
        <f t="shared" si="2"/>
        <v>0</v>
      </c>
      <c r="I32" s="40"/>
      <c r="J32" s="40"/>
      <c r="K32" s="119">
        <v>0</v>
      </c>
      <c r="L32" s="41">
        <f t="shared" si="4"/>
        <v>0</v>
      </c>
      <c r="M32" s="14">
        <v>0</v>
      </c>
      <c r="N32" s="16">
        <f t="shared" si="5"/>
        <v>0</v>
      </c>
      <c r="O32" s="14">
        <v>0</v>
      </c>
      <c r="P32" s="19">
        <f t="shared" si="6"/>
        <v>0</v>
      </c>
      <c r="Q32" s="14">
        <v>0</v>
      </c>
      <c r="R32" s="14">
        <f t="shared" si="7"/>
        <v>0</v>
      </c>
      <c r="S32" s="13">
        <v>0</v>
      </c>
      <c r="T32" s="12">
        <f t="shared" si="8"/>
        <v>0</v>
      </c>
      <c r="U32" s="120">
        <v>0</v>
      </c>
      <c r="V32" s="120">
        <f t="shared" si="9"/>
        <v>0</v>
      </c>
      <c r="W32" s="120">
        <v>0</v>
      </c>
      <c r="X32" s="18">
        <f t="shared" si="10"/>
        <v>0</v>
      </c>
      <c r="Y32" s="18">
        <f t="shared" si="11"/>
        <v>0</v>
      </c>
      <c r="Z32" s="17">
        <f t="shared" si="12"/>
        <v>0</v>
      </c>
      <c r="AA32" s="92"/>
      <c r="AB32" s="11"/>
      <c r="AC32" s="11"/>
      <c r="AD32" s="11"/>
      <c r="AE32" s="11"/>
    </row>
    <row r="33" spans="1:31">
      <c r="A33" s="92"/>
      <c r="B33" s="57">
        <v>44040</v>
      </c>
      <c r="C33" s="118">
        <v>0</v>
      </c>
      <c r="D33" s="17">
        <f t="shared" si="0"/>
        <v>0</v>
      </c>
      <c r="E33" s="17">
        <v>0</v>
      </c>
      <c r="F33" s="17">
        <f t="shared" si="1"/>
        <v>0</v>
      </c>
      <c r="G33" s="118">
        <v>0</v>
      </c>
      <c r="H33" s="40">
        <f t="shared" si="2"/>
        <v>0</v>
      </c>
      <c r="I33" s="40"/>
      <c r="J33" s="40"/>
      <c r="K33" s="119">
        <v>0</v>
      </c>
      <c r="L33" s="41">
        <f t="shared" si="4"/>
        <v>0</v>
      </c>
      <c r="M33" s="14">
        <v>0</v>
      </c>
      <c r="N33" s="16">
        <f t="shared" si="5"/>
        <v>0</v>
      </c>
      <c r="O33" s="14">
        <v>0</v>
      </c>
      <c r="P33" s="19">
        <f t="shared" si="6"/>
        <v>0</v>
      </c>
      <c r="Q33" s="14">
        <v>0</v>
      </c>
      <c r="R33" s="14">
        <f t="shared" si="7"/>
        <v>0</v>
      </c>
      <c r="S33" s="13">
        <v>0</v>
      </c>
      <c r="T33" s="12">
        <f t="shared" si="8"/>
        <v>0</v>
      </c>
      <c r="U33" s="120">
        <v>0</v>
      </c>
      <c r="V33" s="120">
        <f t="shared" si="9"/>
        <v>0</v>
      </c>
      <c r="W33" s="120">
        <v>0</v>
      </c>
      <c r="X33" s="18">
        <f t="shared" si="10"/>
        <v>0</v>
      </c>
      <c r="Y33" s="18">
        <f t="shared" si="11"/>
        <v>0</v>
      </c>
      <c r="Z33" s="17">
        <f t="shared" si="12"/>
        <v>0</v>
      </c>
      <c r="AA33" s="92"/>
      <c r="AB33" s="11"/>
      <c r="AC33" s="11"/>
      <c r="AD33" s="11"/>
      <c r="AE33" s="11"/>
    </row>
    <row r="34" spans="1:31">
      <c r="A34" s="94"/>
      <c r="B34" s="57">
        <v>44041</v>
      </c>
      <c r="C34" s="118">
        <v>0</v>
      </c>
      <c r="D34" s="17">
        <f t="shared" si="0"/>
        <v>0</v>
      </c>
      <c r="E34" s="17">
        <v>0</v>
      </c>
      <c r="F34" s="17">
        <f t="shared" si="1"/>
        <v>0</v>
      </c>
      <c r="G34" s="118">
        <v>0</v>
      </c>
      <c r="H34" s="40">
        <f t="shared" si="2"/>
        <v>0</v>
      </c>
      <c r="I34" s="40"/>
      <c r="J34" s="40"/>
      <c r="K34" s="119">
        <v>0</v>
      </c>
      <c r="L34" s="41">
        <f t="shared" si="4"/>
        <v>0</v>
      </c>
      <c r="M34" s="14">
        <v>0</v>
      </c>
      <c r="N34" s="16">
        <f t="shared" si="5"/>
        <v>0</v>
      </c>
      <c r="O34" s="14">
        <v>0</v>
      </c>
      <c r="P34" s="19">
        <f t="shared" si="6"/>
        <v>0</v>
      </c>
      <c r="Q34" s="14">
        <v>0</v>
      </c>
      <c r="R34" s="14">
        <f t="shared" si="7"/>
        <v>0</v>
      </c>
      <c r="S34" s="13">
        <v>0</v>
      </c>
      <c r="T34" s="12">
        <f t="shared" si="8"/>
        <v>0</v>
      </c>
      <c r="U34" s="120">
        <v>0</v>
      </c>
      <c r="V34" s="120">
        <f t="shared" si="9"/>
        <v>0</v>
      </c>
      <c r="W34" s="120">
        <v>0</v>
      </c>
      <c r="X34" s="18">
        <f t="shared" si="10"/>
        <v>0</v>
      </c>
      <c r="Y34" s="18">
        <f t="shared" si="11"/>
        <v>0</v>
      </c>
      <c r="Z34" s="17">
        <f t="shared" si="12"/>
        <v>0</v>
      </c>
      <c r="AA34" s="94"/>
      <c r="AB34" s="11"/>
      <c r="AC34" s="11"/>
      <c r="AD34" s="11"/>
      <c r="AE34" s="11"/>
    </row>
    <row r="35" spans="1:31">
      <c r="A35" s="94"/>
      <c r="B35" s="57">
        <v>44042</v>
      </c>
      <c r="C35" s="118">
        <v>0</v>
      </c>
      <c r="D35" s="17">
        <f t="shared" si="0"/>
        <v>0</v>
      </c>
      <c r="E35" s="17">
        <v>0</v>
      </c>
      <c r="F35" s="17">
        <f t="shared" si="1"/>
        <v>0</v>
      </c>
      <c r="G35" s="118">
        <v>0</v>
      </c>
      <c r="H35" s="40">
        <f t="shared" si="2"/>
        <v>0</v>
      </c>
      <c r="I35" s="40"/>
      <c r="J35" s="40"/>
      <c r="K35" s="119">
        <v>0</v>
      </c>
      <c r="L35" s="41">
        <f t="shared" si="4"/>
        <v>0</v>
      </c>
      <c r="M35" s="14">
        <v>0</v>
      </c>
      <c r="N35" s="16">
        <f t="shared" si="5"/>
        <v>0</v>
      </c>
      <c r="O35" s="14">
        <v>0</v>
      </c>
      <c r="P35" s="19">
        <f t="shared" si="6"/>
        <v>0</v>
      </c>
      <c r="Q35" s="14">
        <v>0</v>
      </c>
      <c r="R35" s="14">
        <f t="shared" si="7"/>
        <v>0</v>
      </c>
      <c r="S35" s="13">
        <v>0</v>
      </c>
      <c r="T35" s="12">
        <f t="shared" si="8"/>
        <v>0</v>
      </c>
      <c r="U35" s="120">
        <v>0</v>
      </c>
      <c r="V35" s="120">
        <f t="shared" si="9"/>
        <v>0</v>
      </c>
      <c r="W35" s="120">
        <v>0</v>
      </c>
      <c r="X35" s="18">
        <f t="shared" si="10"/>
        <v>0</v>
      </c>
      <c r="Y35" s="18">
        <f t="shared" si="11"/>
        <v>0</v>
      </c>
      <c r="Z35" s="17">
        <f t="shared" si="12"/>
        <v>0</v>
      </c>
      <c r="AA35" s="94"/>
      <c r="AB35" s="11"/>
      <c r="AC35" s="11"/>
      <c r="AD35" s="11"/>
      <c r="AE35" s="11"/>
    </row>
    <row r="36" spans="1:31">
      <c r="A36" s="118"/>
      <c r="B36" s="57">
        <v>44043</v>
      </c>
      <c r="C36" s="118">
        <v>0</v>
      </c>
      <c r="D36" s="17">
        <f t="shared" si="0"/>
        <v>0</v>
      </c>
      <c r="E36" s="17">
        <v>0</v>
      </c>
      <c r="F36" s="17"/>
      <c r="G36" s="118">
        <v>0</v>
      </c>
      <c r="H36" s="40">
        <f t="shared" si="2"/>
        <v>0</v>
      </c>
      <c r="I36" s="40"/>
      <c r="J36" s="40"/>
      <c r="K36" s="119">
        <v>0</v>
      </c>
      <c r="L36" s="41">
        <f t="shared" si="4"/>
        <v>0</v>
      </c>
      <c r="M36" s="14">
        <v>0</v>
      </c>
      <c r="N36" s="16">
        <f t="shared" si="5"/>
        <v>0</v>
      </c>
      <c r="O36" s="14">
        <v>0</v>
      </c>
      <c r="P36" s="19">
        <f t="shared" si="6"/>
        <v>0</v>
      </c>
      <c r="Q36" s="14">
        <v>0</v>
      </c>
      <c r="R36" s="14">
        <f t="shared" si="7"/>
        <v>0</v>
      </c>
      <c r="S36" s="13">
        <v>0</v>
      </c>
      <c r="T36" s="12">
        <f t="shared" si="8"/>
        <v>0</v>
      </c>
      <c r="U36" s="120">
        <v>0</v>
      </c>
      <c r="V36" s="120">
        <f t="shared" si="9"/>
        <v>0</v>
      </c>
      <c r="W36" s="120">
        <v>0</v>
      </c>
      <c r="X36" s="18">
        <f t="shared" si="10"/>
        <v>0</v>
      </c>
      <c r="Y36" s="18">
        <f t="shared" si="11"/>
        <v>0</v>
      </c>
      <c r="Z36" s="17">
        <f t="shared" si="12"/>
        <v>0</v>
      </c>
      <c r="AA36" s="118"/>
      <c r="AB36" s="11"/>
      <c r="AC36" s="11"/>
      <c r="AD36" s="11"/>
      <c r="AE36" s="11"/>
    </row>
    <row r="37" spans="1:31">
      <c r="A37" s="4"/>
      <c r="B37" s="57" t="s">
        <v>8</v>
      </c>
      <c r="C37" s="7"/>
      <c r="D37" s="39">
        <f t="shared" ref="D37:Z37" si="13">SUM(D7:D35)</f>
        <v>26800000</v>
      </c>
      <c r="E37" s="39">
        <f t="shared" si="13"/>
        <v>14</v>
      </c>
      <c r="F37" s="39">
        <f t="shared" si="13"/>
        <v>1500000</v>
      </c>
      <c r="G37" s="39">
        <f t="shared" si="13"/>
        <v>116</v>
      </c>
      <c r="H37" s="39">
        <f t="shared" si="13"/>
        <v>34800000</v>
      </c>
      <c r="I37" s="39">
        <f t="shared" si="13"/>
        <v>0</v>
      </c>
      <c r="J37" s="39">
        <f t="shared" si="13"/>
        <v>0</v>
      </c>
      <c r="K37" s="39">
        <f t="shared" si="13"/>
        <v>5</v>
      </c>
      <c r="L37" s="39">
        <f t="shared" si="13"/>
        <v>150000</v>
      </c>
      <c r="M37" s="39">
        <f t="shared" si="13"/>
        <v>56</v>
      </c>
      <c r="N37" s="39">
        <f t="shared" si="13"/>
        <v>16800000</v>
      </c>
      <c r="O37" s="39">
        <f t="shared" si="13"/>
        <v>11</v>
      </c>
      <c r="P37" s="39">
        <f t="shared" si="13"/>
        <v>6600000</v>
      </c>
      <c r="Q37" s="39">
        <f t="shared" si="13"/>
        <v>5</v>
      </c>
      <c r="R37" s="39">
        <f t="shared" si="13"/>
        <v>150000</v>
      </c>
      <c r="S37" s="39">
        <f t="shared" si="13"/>
        <v>1</v>
      </c>
      <c r="T37" s="39">
        <f t="shared" si="13"/>
        <v>50000</v>
      </c>
      <c r="U37" s="39">
        <f t="shared" si="13"/>
        <v>1</v>
      </c>
      <c r="V37" s="39">
        <f t="shared" si="13"/>
        <v>800000</v>
      </c>
      <c r="W37" s="39">
        <f t="shared" si="13"/>
        <v>0</v>
      </c>
      <c r="X37" s="39">
        <f t="shared" si="13"/>
        <v>0</v>
      </c>
      <c r="Y37" s="39">
        <f t="shared" si="13"/>
        <v>24550000</v>
      </c>
      <c r="Z37" s="39">
        <f t="shared" si="13"/>
        <v>87650000</v>
      </c>
      <c r="AA37" s="68"/>
    </row>
    <row r="38" spans="1:31">
      <c r="A38" s="53"/>
      <c r="B38" s="59" t="s">
        <v>24</v>
      </c>
      <c r="C38" s="127">
        <v>80</v>
      </c>
      <c r="D38" s="127"/>
      <c r="E38" s="107"/>
      <c r="F38" s="107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</row>
    <row r="39" spans="1:31" s="11" customFormat="1">
      <c r="B39" s="58" t="s">
        <v>51</v>
      </c>
      <c r="C39" s="129">
        <v>247</v>
      </c>
      <c r="D39" s="129"/>
      <c r="E39" s="108"/>
      <c r="F39" s="10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D39" s="11" t="s">
        <v>9</v>
      </c>
    </row>
    <row r="40" spans="1:31">
      <c r="H40" s="2"/>
      <c r="I40" s="2"/>
      <c r="J40" s="52"/>
    </row>
    <row r="42" spans="1:31">
      <c r="AA42" s="1"/>
    </row>
  </sheetData>
  <autoFilter ref="AA4:AA39" xr:uid="{00000000-0009-0000-0000-000000000000}"/>
  <mergeCells count="21">
    <mergeCell ref="G39:AA39"/>
    <mergeCell ref="C39:D39"/>
    <mergeCell ref="B2:AA2"/>
    <mergeCell ref="Z4:Z5"/>
    <mergeCell ref="AA4:AA5"/>
    <mergeCell ref="K4:L4"/>
    <mergeCell ref="M4:N4"/>
    <mergeCell ref="O4:P4"/>
    <mergeCell ref="Q4:R4"/>
    <mergeCell ref="S4:T4"/>
    <mergeCell ref="U4:V4"/>
    <mergeCell ref="Y4:Y5"/>
    <mergeCell ref="G38:AA38"/>
    <mergeCell ref="I4:J4"/>
    <mergeCell ref="W4:X4"/>
    <mergeCell ref="E4:F4"/>
    <mergeCell ref="A4:A5"/>
    <mergeCell ref="B4:B5"/>
    <mergeCell ref="C4:D4"/>
    <mergeCell ref="G4:H4"/>
    <mergeCell ref="C38:D38"/>
  </mergeCells>
  <printOptions horizontalCentered="1"/>
  <pageMargins left="0.25" right="0" top="0.75" bottom="0.75" header="0.3" footer="0.3"/>
  <pageSetup paperSize="9" scale="62" orientation="landscape" verticalDpi="300" r:id="rId1"/>
  <colBreaks count="1" manualBreakCount="1">
    <brk id="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4"/>
  <sheetViews>
    <sheetView workbookViewId="0">
      <selection activeCell="L16" sqref="L16"/>
    </sheetView>
  </sheetViews>
  <sheetFormatPr defaultColWidth="8.85546875" defaultRowHeight="1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>
      <c r="A1" s="140" t="s">
        <v>87</v>
      </c>
      <c r="B1" s="140"/>
      <c r="C1" s="140"/>
      <c r="D1" s="140"/>
      <c r="E1" s="140"/>
      <c r="F1" s="140"/>
    </row>
    <row r="3" spans="1:6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>
      <c r="A4" s="34">
        <v>1</v>
      </c>
      <c r="B4" s="21">
        <v>44013</v>
      </c>
      <c r="C4" s="167">
        <v>1388509</v>
      </c>
      <c r="D4" s="167">
        <v>2135000</v>
      </c>
      <c r="E4" s="167">
        <f>SUM(D4,-C4)</f>
        <v>746491</v>
      </c>
      <c r="F4" s="169"/>
    </row>
    <row r="5" spans="1:6">
      <c r="A5" s="34">
        <v>2</v>
      </c>
      <c r="B5" s="21">
        <v>44014</v>
      </c>
      <c r="C5" s="167">
        <v>2289927</v>
      </c>
      <c r="D5" s="167">
        <v>3482000</v>
      </c>
      <c r="E5" s="167">
        <f t="shared" ref="E5:E33" si="0">SUM(D5,-C5)</f>
        <v>1192073</v>
      </c>
      <c r="F5" s="169"/>
    </row>
    <row r="6" spans="1:6">
      <c r="A6" s="34">
        <v>3</v>
      </c>
      <c r="B6" s="21">
        <v>44015</v>
      </c>
      <c r="C6" s="167">
        <v>1208542</v>
      </c>
      <c r="D6" s="167">
        <v>1750000</v>
      </c>
      <c r="E6" s="167">
        <f t="shared" si="0"/>
        <v>541458</v>
      </c>
      <c r="F6" s="169"/>
    </row>
    <row r="7" spans="1:6">
      <c r="A7" s="34">
        <v>4</v>
      </c>
      <c r="B7" s="21">
        <v>44016</v>
      </c>
      <c r="C7" s="167">
        <v>6740207</v>
      </c>
      <c r="D7" s="167">
        <v>9290000</v>
      </c>
      <c r="E7" s="167">
        <f t="shared" si="0"/>
        <v>2549793</v>
      </c>
      <c r="F7" s="169"/>
    </row>
    <row r="8" spans="1:6">
      <c r="A8" s="34">
        <v>5</v>
      </c>
      <c r="B8" s="21">
        <v>44017</v>
      </c>
      <c r="C8" s="167">
        <v>2714582</v>
      </c>
      <c r="D8" s="167">
        <v>11300000</v>
      </c>
      <c r="E8" s="167">
        <f t="shared" si="0"/>
        <v>8585418</v>
      </c>
      <c r="F8" s="62"/>
    </row>
    <row r="9" spans="1:6">
      <c r="A9" s="34">
        <v>7</v>
      </c>
      <c r="B9" s="21">
        <v>44018</v>
      </c>
      <c r="C9" s="170">
        <v>1627218</v>
      </c>
      <c r="D9" s="170">
        <v>5008000</v>
      </c>
      <c r="E9" s="167">
        <f t="shared" si="0"/>
        <v>3380782</v>
      </c>
      <c r="F9" s="62"/>
    </row>
    <row r="10" spans="1:6">
      <c r="A10" s="34">
        <v>7</v>
      </c>
      <c r="B10" s="21">
        <v>44019</v>
      </c>
      <c r="C10" s="170">
        <v>1560518</v>
      </c>
      <c r="D10" s="170">
        <v>6440000</v>
      </c>
      <c r="E10" s="167">
        <f t="shared" si="0"/>
        <v>4879482</v>
      </c>
      <c r="F10" s="62"/>
    </row>
    <row r="11" spans="1:6">
      <c r="A11" s="34">
        <v>8</v>
      </c>
      <c r="B11" s="21">
        <v>44020</v>
      </c>
      <c r="C11" s="170">
        <v>680564</v>
      </c>
      <c r="D11" s="170">
        <v>3656000</v>
      </c>
      <c r="E11" s="167">
        <f t="shared" si="0"/>
        <v>2975436</v>
      </c>
      <c r="F11" s="62"/>
    </row>
    <row r="12" spans="1:6">
      <c r="A12" s="34">
        <v>9</v>
      </c>
      <c r="B12" s="21">
        <v>44021</v>
      </c>
      <c r="C12" s="170">
        <v>665194</v>
      </c>
      <c r="D12" s="170">
        <v>2960000</v>
      </c>
      <c r="E12" s="167">
        <f t="shared" si="0"/>
        <v>2294806</v>
      </c>
      <c r="F12" s="62"/>
    </row>
    <row r="13" spans="1:6">
      <c r="A13" s="34">
        <v>10</v>
      </c>
      <c r="B13" s="21">
        <v>44022</v>
      </c>
      <c r="C13" s="170">
        <v>1724864</v>
      </c>
      <c r="D13" s="170">
        <v>5890000</v>
      </c>
      <c r="E13" s="167">
        <f t="shared" si="0"/>
        <v>4165136</v>
      </c>
      <c r="F13" s="62"/>
    </row>
    <row r="14" spans="1:6">
      <c r="A14" s="34">
        <v>11</v>
      </c>
      <c r="B14" s="21">
        <v>44023</v>
      </c>
      <c r="C14" s="170">
        <v>2975927</v>
      </c>
      <c r="D14" s="170">
        <v>9141000</v>
      </c>
      <c r="E14" s="167">
        <f t="shared" si="0"/>
        <v>6165073</v>
      </c>
      <c r="F14" s="62"/>
    </row>
    <row r="15" spans="1:6">
      <c r="A15" s="34">
        <v>12</v>
      </c>
      <c r="B15" s="21">
        <v>44024</v>
      </c>
      <c r="C15" s="170">
        <v>4290790</v>
      </c>
      <c r="D15" s="170">
        <v>18819000</v>
      </c>
      <c r="E15" s="167">
        <f t="shared" si="0"/>
        <v>14528210</v>
      </c>
      <c r="F15" s="62"/>
    </row>
    <row r="16" spans="1:6">
      <c r="A16" s="34">
        <v>13</v>
      </c>
      <c r="B16" s="21">
        <v>44025</v>
      </c>
      <c r="C16" s="170">
        <v>2084637</v>
      </c>
      <c r="D16" s="170">
        <v>5393000</v>
      </c>
      <c r="E16" s="167">
        <f t="shared" si="0"/>
        <v>3308363</v>
      </c>
      <c r="F16" s="62"/>
    </row>
    <row r="17" spans="1:6">
      <c r="A17" s="34">
        <v>14</v>
      </c>
      <c r="B17" s="21">
        <v>44026</v>
      </c>
      <c r="C17" s="170">
        <v>2762818</v>
      </c>
      <c r="D17" s="170">
        <v>7185000</v>
      </c>
      <c r="E17" s="167">
        <f t="shared" si="0"/>
        <v>4422182</v>
      </c>
      <c r="F17" s="62"/>
    </row>
    <row r="18" spans="1:6">
      <c r="A18" s="34">
        <v>15</v>
      </c>
      <c r="B18" s="21">
        <v>44027</v>
      </c>
      <c r="C18" s="170">
        <v>4590956</v>
      </c>
      <c r="D18" s="170">
        <v>11150000</v>
      </c>
      <c r="E18" s="167">
        <f t="shared" si="0"/>
        <v>6559044</v>
      </c>
      <c r="F18" s="62"/>
    </row>
    <row r="19" spans="1:6">
      <c r="A19" s="34">
        <v>17</v>
      </c>
      <c r="B19" s="21">
        <v>44028</v>
      </c>
      <c r="C19" s="170">
        <v>370481</v>
      </c>
      <c r="D19" s="170">
        <v>1810000</v>
      </c>
      <c r="E19" s="167">
        <f t="shared" si="0"/>
        <v>1439519</v>
      </c>
      <c r="F19" s="62"/>
    </row>
    <row r="20" spans="1:6">
      <c r="A20" s="34">
        <v>17</v>
      </c>
      <c r="B20" s="21">
        <v>44029</v>
      </c>
      <c r="C20" s="170">
        <v>1735853</v>
      </c>
      <c r="D20" s="170">
        <v>7610000</v>
      </c>
      <c r="E20" s="167">
        <f t="shared" si="0"/>
        <v>5874147</v>
      </c>
      <c r="F20" s="62"/>
    </row>
    <row r="21" spans="1:6">
      <c r="A21" s="34">
        <v>18</v>
      </c>
      <c r="B21" s="21">
        <v>44030</v>
      </c>
      <c r="C21" s="170">
        <v>5646367</v>
      </c>
      <c r="D21" s="170">
        <v>17295000</v>
      </c>
      <c r="E21" s="167">
        <f t="shared" si="0"/>
        <v>11648633</v>
      </c>
      <c r="F21" s="62"/>
    </row>
    <row r="22" spans="1:6">
      <c r="A22" s="34">
        <v>19</v>
      </c>
      <c r="B22" s="21">
        <v>44031</v>
      </c>
      <c r="C22" s="170">
        <v>2599301</v>
      </c>
      <c r="D22" s="170">
        <v>9990000</v>
      </c>
      <c r="E22" s="167">
        <f t="shared" si="0"/>
        <v>7390699</v>
      </c>
      <c r="F22" s="62"/>
    </row>
    <row r="23" spans="1:6">
      <c r="A23" s="34">
        <v>20</v>
      </c>
      <c r="B23" s="21">
        <v>44032</v>
      </c>
      <c r="C23" s="170">
        <v>2995309</v>
      </c>
      <c r="D23" s="170">
        <v>7211000</v>
      </c>
      <c r="E23" s="167">
        <f t="shared" si="0"/>
        <v>4215691</v>
      </c>
      <c r="F23" s="62"/>
    </row>
    <row r="24" spans="1:6">
      <c r="A24" s="34">
        <v>21</v>
      </c>
      <c r="B24" s="21">
        <v>44033</v>
      </c>
      <c r="C24" s="167">
        <v>0</v>
      </c>
      <c r="D24" s="167">
        <v>0</v>
      </c>
      <c r="E24" s="167">
        <f t="shared" si="0"/>
        <v>0</v>
      </c>
      <c r="F24" s="62"/>
    </row>
    <row r="25" spans="1:6">
      <c r="A25" s="34">
        <v>22</v>
      </c>
      <c r="B25" s="21">
        <v>44034</v>
      </c>
      <c r="C25" s="171">
        <v>0</v>
      </c>
      <c r="D25" s="171">
        <v>0</v>
      </c>
      <c r="E25" s="167">
        <f t="shared" si="0"/>
        <v>0</v>
      </c>
      <c r="F25" s="62"/>
    </row>
    <row r="26" spans="1:6">
      <c r="A26" s="34">
        <v>23</v>
      </c>
      <c r="B26" s="21">
        <v>44035</v>
      </c>
      <c r="C26" s="167">
        <v>0</v>
      </c>
      <c r="D26" s="167">
        <v>0</v>
      </c>
      <c r="E26" s="167">
        <f t="shared" si="0"/>
        <v>0</v>
      </c>
      <c r="F26" s="168"/>
    </row>
    <row r="27" spans="1:6">
      <c r="A27" s="34">
        <v>24</v>
      </c>
      <c r="B27" s="21">
        <v>44036</v>
      </c>
      <c r="C27" s="167">
        <v>0</v>
      </c>
      <c r="D27" s="167">
        <v>0</v>
      </c>
      <c r="E27" s="167">
        <f t="shared" si="0"/>
        <v>0</v>
      </c>
      <c r="F27" s="168"/>
    </row>
    <row r="28" spans="1:6">
      <c r="A28" s="34">
        <v>25</v>
      </c>
      <c r="B28" s="21">
        <v>44037</v>
      </c>
      <c r="C28" s="167">
        <v>0</v>
      </c>
      <c r="D28" s="167">
        <v>0</v>
      </c>
      <c r="E28" s="167">
        <f t="shared" si="0"/>
        <v>0</v>
      </c>
      <c r="F28" s="168"/>
    </row>
    <row r="29" spans="1:6">
      <c r="A29" s="34">
        <v>27</v>
      </c>
      <c r="B29" s="21">
        <v>44039</v>
      </c>
      <c r="C29" s="42">
        <v>0</v>
      </c>
      <c r="D29" s="42">
        <v>0</v>
      </c>
      <c r="E29" s="42">
        <f t="shared" si="0"/>
        <v>0</v>
      </c>
      <c r="F29" s="22"/>
    </row>
    <row r="30" spans="1:6">
      <c r="A30" s="34">
        <v>27</v>
      </c>
      <c r="B30" s="21">
        <v>44039</v>
      </c>
      <c r="C30" s="42">
        <v>0</v>
      </c>
      <c r="D30" s="42">
        <v>0</v>
      </c>
      <c r="E30" s="42">
        <f t="shared" si="0"/>
        <v>0</v>
      </c>
      <c r="F30" s="22"/>
    </row>
    <row r="31" spans="1:6">
      <c r="A31" s="34">
        <v>28</v>
      </c>
      <c r="B31" s="21">
        <v>44040</v>
      </c>
      <c r="C31" s="42">
        <v>0</v>
      </c>
      <c r="D31" s="42">
        <v>0</v>
      </c>
      <c r="E31" s="42">
        <f t="shared" si="0"/>
        <v>0</v>
      </c>
      <c r="F31" s="22"/>
    </row>
    <row r="32" spans="1:6" s="95" customFormat="1">
      <c r="A32" s="34">
        <v>29</v>
      </c>
      <c r="B32" s="21">
        <v>44041</v>
      </c>
      <c r="C32" s="42">
        <v>0</v>
      </c>
      <c r="D32" s="42">
        <v>0</v>
      </c>
      <c r="E32" s="42">
        <f t="shared" si="0"/>
        <v>0</v>
      </c>
      <c r="F32" s="34"/>
    </row>
    <row r="33" spans="1:6" s="95" customFormat="1">
      <c r="A33" s="34">
        <v>30</v>
      </c>
      <c r="B33" s="21">
        <v>44042</v>
      </c>
      <c r="C33" s="42">
        <v>0</v>
      </c>
      <c r="D33" s="42">
        <v>0</v>
      </c>
      <c r="E33" s="42">
        <f t="shared" si="0"/>
        <v>0</v>
      </c>
      <c r="F33" s="34"/>
    </row>
    <row r="34" spans="1:6">
      <c r="A34" s="34">
        <v>32</v>
      </c>
      <c r="B34" s="21" t="s">
        <v>8</v>
      </c>
      <c r="C34" s="43">
        <f>SUM(C4:C33)</f>
        <v>50652564</v>
      </c>
      <c r="D34" s="43">
        <f>SUM(D4:D33)</f>
        <v>147515000</v>
      </c>
      <c r="E34" s="43">
        <f>SUM(E4:E33)</f>
        <v>96862436</v>
      </c>
      <c r="F34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60"/>
  <sheetViews>
    <sheetView view="pageBreakPreview" topLeftCell="A27" zoomScaleNormal="100" zoomScaleSheetLayoutView="100" workbookViewId="0">
      <selection activeCell="F36" sqref="F36"/>
    </sheetView>
  </sheetViews>
  <sheetFormatPr defaultColWidth="8.85546875" defaultRowHeight="15"/>
  <cols>
    <col min="1" max="1" width="5.42578125" style="84" customWidth="1"/>
    <col min="2" max="2" width="9.140625" style="20" customWidth="1"/>
    <col min="3" max="3" width="5.28515625" style="175" customWidth="1"/>
    <col min="4" max="4" width="18" style="176" customWidth="1"/>
    <col min="5" max="5" width="15.85546875" style="74" customWidth="1"/>
    <col min="6" max="6" width="18.7109375" style="81" customWidth="1"/>
    <col min="7" max="7" width="30" style="76" customWidth="1"/>
    <col min="9" max="9" width="15.42578125" customWidth="1"/>
    <col min="10" max="10" width="14.85546875" customWidth="1"/>
    <col min="14" max="14" width="9.28515625" customWidth="1"/>
  </cols>
  <sheetData>
    <row r="2" spans="1:7" s="91" customFormat="1" ht="31.5">
      <c r="A2" s="141" t="s">
        <v>88</v>
      </c>
      <c r="B2" s="141"/>
      <c r="C2" s="141"/>
      <c r="D2" s="141"/>
      <c r="E2" s="141"/>
      <c r="F2" s="141"/>
      <c r="G2" s="141"/>
    </row>
    <row r="3" spans="1:7" ht="31.5">
      <c r="B3" s="25"/>
      <c r="C3" s="174"/>
    </row>
    <row r="4" spans="1:7" ht="31.5" customHeight="1">
      <c r="A4" s="66" t="s">
        <v>0</v>
      </c>
      <c r="B4" s="90" t="s">
        <v>1</v>
      </c>
      <c r="C4" s="173"/>
      <c r="D4" s="180" t="s">
        <v>55</v>
      </c>
      <c r="E4" s="172" t="s">
        <v>22</v>
      </c>
      <c r="F4" s="172" t="s">
        <v>23</v>
      </c>
      <c r="G4" s="181" t="s">
        <v>4</v>
      </c>
    </row>
    <row r="5" spans="1:7" s="71" customFormat="1">
      <c r="A5" s="145">
        <v>1</v>
      </c>
      <c r="B5" s="142">
        <v>44013</v>
      </c>
      <c r="C5" s="173">
        <v>1</v>
      </c>
      <c r="D5" s="178" t="s">
        <v>94</v>
      </c>
      <c r="E5" s="98">
        <v>750000</v>
      </c>
      <c r="F5" s="182"/>
      <c r="G5" s="183"/>
    </row>
    <row r="6" spans="1:7" s="117" customFormat="1">
      <c r="A6" s="146"/>
      <c r="B6" s="144"/>
      <c r="C6" s="173">
        <v>2</v>
      </c>
      <c r="D6" s="177" t="s">
        <v>80</v>
      </c>
      <c r="E6" s="87">
        <v>365000</v>
      </c>
      <c r="F6" s="88"/>
      <c r="G6" s="77"/>
    </row>
    <row r="7" spans="1:7" s="117" customFormat="1">
      <c r="A7" s="146"/>
      <c r="B7" s="144"/>
      <c r="C7" s="173">
        <v>3</v>
      </c>
      <c r="D7" s="177" t="s">
        <v>95</v>
      </c>
      <c r="E7" s="87">
        <v>560000</v>
      </c>
      <c r="F7" s="88"/>
      <c r="G7" s="77"/>
    </row>
    <row r="8" spans="1:7" s="117" customFormat="1">
      <c r="A8" s="146"/>
      <c r="B8" s="144"/>
      <c r="C8" s="173">
        <v>4</v>
      </c>
      <c r="D8" s="177" t="s">
        <v>96</v>
      </c>
      <c r="E8" s="87">
        <v>870000</v>
      </c>
      <c r="F8" s="88"/>
      <c r="G8" s="77"/>
    </row>
    <row r="9" spans="1:7" s="117" customFormat="1">
      <c r="A9" s="146"/>
      <c r="B9" s="144"/>
      <c r="C9" s="173">
        <v>5</v>
      </c>
      <c r="D9" s="177" t="s">
        <v>97</v>
      </c>
      <c r="E9" s="87">
        <v>275000</v>
      </c>
      <c r="F9" s="88"/>
      <c r="G9" s="77"/>
    </row>
    <row r="10" spans="1:7" s="117" customFormat="1">
      <c r="A10" s="147"/>
      <c r="B10" s="143"/>
      <c r="C10" s="173">
        <v>6</v>
      </c>
      <c r="D10" s="177" t="s">
        <v>79</v>
      </c>
      <c r="E10" s="87">
        <v>360000</v>
      </c>
      <c r="F10" s="88"/>
      <c r="G10" s="77"/>
    </row>
    <row r="11" spans="1:7" s="71" customFormat="1" hidden="1">
      <c r="A11" s="86">
        <v>2</v>
      </c>
      <c r="B11" s="142">
        <v>44014</v>
      </c>
      <c r="C11" s="173"/>
      <c r="D11" s="177"/>
      <c r="E11" s="87">
        <v>0</v>
      </c>
      <c r="F11" s="88"/>
      <c r="G11" s="77"/>
    </row>
    <row r="12" spans="1:7" s="103" customFormat="1" hidden="1">
      <c r="A12" s="102"/>
      <c r="B12" s="143"/>
      <c r="C12" s="173"/>
      <c r="D12" s="177"/>
      <c r="E12" s="87">
        <v>0</v>
      </c>
      <c r="F12" s="88"/>
      <c r="G12" s="77"/>
    </row>
    <row r="13" spans="1:7" s="75" customFormat="1">
      <c r="A13" s="145">
        <v>2</v>
      </c>
      <c r="B13" s="142">
        <v>44015</v>
      </c>
      <c r="C13" s="173">
        <v>1</v>
      </c>
      <c r="D13" s="177" t="s">
        <v>98</v>
      </c>
      <c r="E13" s="87">
        <v>650000</v>
      </c>
      <c r="F13" s="88"/>
      <c r="G13" s="100"/>
    </row>
    <row r="14" spans="1:7" s="117" customFormat="1">
      <c r="A14" s="146"/>
      <c r="B14" s="144"/>
      <c r="C14" s="173">
        <v>2</v>
      </c>
      <c r="D14" s="177" t="s">
        <v>99</v>
      </c>
      <c r="E14" s="87">
        <v>1820000</v>
      </c>
      <c r="F14" s="88"/>
      <c r="G14" s="100"/>
    </row>
    <row r="15" spans="1:7" s="117" customFormat="1">
      <c r="A15" s="146"/>
      <c r="B15" s="144"/>
      <c r="C15" s="173">
        <v>3</v>
      </c>
      <c r="D15" s="177" t="s">
        <v>100</v>
      </c>
      <c r="E15" s="87">
        <v>436000</v>
      </c>
      <c r="F15" s="88"/>
      <c r="G15" s="100"/>
    </row>
    <row r="16" spans="1:7" s="122" customFormat="1">
      <c r="A16" s="146"/>
      <c r="B16" s="144"/>
      <c r="C16" s="173">
        <v>4</v>
      </c>
      <c r="D16" s="177" t="s">
        <v>56</v>
      </c>
      <c r="E16" s="87"/>
      <c r="F16" s="88">
        <v>16950000</v>
      </c>
      <c r="G16" s="100"/>
    </row>
    <row r="17" spans="1:7" s="117" customFormat="1">
      <c r="A17" s="146"/>
      <c r="B17" s="144"/>
      <c r="C17" s="173">
        <v>5</v>
      </c>
      <c r="D17" s="177" t="s">
        <v>56</v>
      </c>
      <c r="E17" s="87">
        <v>16950000</v>
      </c>
      <c r="F17" s="88"/>
      <c r="G17" s="100" t="s">
        <v>101</v>
      </c>
    </row>
    <row r="18" spans="1:7" s="99" customFormat="1">
      <c r="A18" s="145">
        <v>3</v>
      </c>
      <c r="B18" s="142">
        <v>44016</v>
      </c>
      <c r="C18" s="173">
        <v>1</v>
      </c>
      <c r="D18" s="177" t="s">
        <v>104</v>
      </c>
      <c r="E18" s="87">
        <v>2800000</v>
      </c>
      <c r="F18" s="88"/>
      <c r="G18" s="100"/>
    </row>
    <row r="19" spans="1:7" s="122" customFormat="1">
      <c r="A19" s="146"/>
      <c r="B19" s="144"/>
      <c r="C19" s="173">
        <v>2</v>
      </c>
      <c r="D19" s="177" t="s">
        <v>105</v>
      </c>
      <c r="E19" s="87">
        <v>650000</v>
      </c>
      <c r="F19" s="88"/>
      <c r="G19" s="100"/>
    </row>
    <row r="20" spans="1:7" s="122" customFormat="1">
      <c r="A20" s="146"/>
      <c r="B20" s="144"/>
      <c r="C20" s="173">
        <v>3</v>
      </c>
      <c r="D20" s="177" t="s">
        <v>106</v>
      </c>
      <c r="E20" s="87">
        <v>1950000</v>
      </c>
      <c r="F20" s="88"/>
      <c r="G20" s="100"/>
    </row>
    <row r="21" spans="1:7" s="122" customFormat="1">
      <c r="A21" s="146"/>
      <c r="B21" s="144"/>
      <c r="C21" s="173">
        <v>4</v>
      </c>
      <c r="D21" s="177" t="s">
        <v>107</v>
      </c>
      <c r="E21" s="87">
        <v>2080000</v>
      </c>
      <c r="F21" s="88"/>
      <c r="G21" s="100"/>
    </row>
    <row r="22" spans="1:7" s="122" customFormat="1">
      <c r="A22" s="146"/>
      <c r="B22" s="144"/>
      <c r="C22" s="173">
        <v>5</v>
      </c>
      <c r="D22" s="177" t="s">
        <v>108</v>
      </c>
      <c r="E22" s="87">
        <v>2300000</v>
      </c>
      <c r="F22" s="88"/>
      <c r="G22" s="100"/>
    </row>
    <row r="23" spans="1:7" s="122" customFormat="1">
      <c r="A23" s="146"/>
      <c r="B23" s="144"/>
      <c r="C23" s="173">
        <v>6</v>
      </c>
      <c r="D23" s="177" t="s">
        <v>109</v>
      </c>
      <c r="E23" s="87">
        <v>1560000</v>
      </c>
      <c r="F23" s="88"/>
      <c r="G23" s="100"/>
    </row>
    <row r="24" spans="1:7" s="122" customFormat="1">
      <c r="A24" s="147"/>
      <c r="B24" s="143"/>
      <c r="C24" s="173">
        <v>7</v>
      </c>
      <c r="D24" s="177" t="s">
        <v>128</v>
      </c>
      <c r="E24" s="87"/>
      <c r="F24" s="88">
        <v>6000000</v>
      </c>
      <c r="G24" s="100"/>
    </row>
    <row r="25" spans="1:7" s="80" customFormat="1">
      <c r="A25" s="145">
        <v>4</v>
      </c>
      <c r="B25" s="142">
        <v>44023</v>
      </c>
      <c r="C25" s="173">
        <v>1</v>
      </c>
      <c r="D25" s="178" t="s">
        <v>110</v>
      </c>
      <c r="E25" s="87">
        <v>4950000</v>
      </c>
      <c r="F25" s="88"/>
      <c r="G25" s="100" t="s">
        <v>115</v>
      </c>
    </row>
    <row r="26" spans="1:7" s="122" customFormat="1">
      <c r="A26" s="146"/>
      <c r="B26" s="144"/>
      <c r="C26" s="173">
        <v>2</v>
      </c>
      <c r="D26" s="178" t="s">
        <v>111</v>
      </c>
      <c r="E26" s="87">
        <v>2500000</v>
      </c>
      <c r="F26" s="88"/>
      <c r="G26" s="77"/>
    </row>
    <row r="27" spans="1:7" s="122" customFormat="1">
      <c r="A27" s="146"/>
      <c r="B27" s="144"/>
      <c r="C27" s="173">
        <v>3</v>
      </c>
      <c r="D27" s="178" t="s">
        <v>112</v>
      </c>
      <c r="E27" s="87">
        <v>4050000</v>
      </c>
      <c r="F27" s="88"/>
      <c r="G27" s="77"/>
    </row>
    <row r="28" spans="1:7" s="122" customFormat="1">
      <c r="A28" s="147"/>
      <c r="B28" s="143"/>
      <c r="C28" s="173">
        <v>4</v>
      </c>
      <c r="D28" s="177" t="s">
        <v>113</v>
      </c>
      <c r="E28" s="87"/>
      <c r="F28" s="88">
        <v>1500000</v>
      </c>
      <c r="G28" s="184"/>
    </row>
    <row r="29" spans="1:7" s="80" customFormat="1">
      <c r="A29" s="145">
        <v>5</v>
      </c>
      <c r="B29" s="142">
        <v>44026</v>
      </c>
      <c r="C29" s="173">
        <v>1</v>
      </c>
      <c r="D29" s="177" t="s">
        <v>113</v>
      </c>
      <c r="E29" s="87">
        <v>1500000</v>
      </c>
      <c r="F29" s="88"/>
      <c r="G29" s="145" t="s">
        <v>116</v>
      </c>
    </row>
    <row r="30" spans="1:7" s="122" customFormat="1">
      <c r="A30" s="147"/>
      <c r="B30" s="143"/>
      <c r="C30" s="173">
        <v>2</v>
      </c>
      <c r="D30" s="177" t="s">
        <v>114</v>
      </c>
      <c r="E30" s="87">
        <v>1500000</v>
      </c>
      <c r="F30" s="88"/>
      <c r="G30" s="147"/>
    </row>
    <row r="31" spans="1:7">
      <c r="A31" s="145">
        <v>6</v>
      </c>
      <c r="B31" s="142">
        <v>44027</v>
      </c>
      <c r="C31" s="173">
        <v>1</v>
      </c>
      <c r="D31" s="177" t="s">
        <v>117</v>
      </c>
      <c r="E31" s="87">
        <v>5300000</v>
      </c>
      <c r="F31" s="88"/>
      <c r="G31" s="77"/>
    </row>
    <row r="32" spans="1:7" s="122" customFormat="1">
      <c r="A32" s="146"/>
      <c r="B32" s="144"/>
      <c r="C32" s="173">
        <v>2</v>
      </c>
      <c r="D32" s="177" t="s">
        <v>95</v>
      </c>
      <c r="E32" s="87">
        <v>560000</v>
      </c>
      <c r="F32" s="88"/>
      <c r="G32" s="77"/>
    </row>
    <row r="33" spans="1:7" s="122" customFormat="1">
      <c r="A33" s="146"/>
      <c r="B33" s="144"/>
      <c r="C33" s="173">
        <v>3</v>
      </c>
      <c r="D33" s="177" t="s">
        <v>80</v>
      </c>
      <c r="E33" s="87">
        <v>360000</v>
      </c>
      <c r="F33" s="88"/>
      <c r="G33" s="77"/>
    </row>
    <row r="34" spans="1:7" s="122" customFormat="1">
      <c r="A34" s="147"/>
      <c r="B34" s="143"/>
      <c r="C34" s="173">
        <v>4</v>
      </c>
      <c r="D34" s="177" t="s">
        <v>118</v>
      </c>
      <c r="E34" s="87">
        <v>360000</v>
      </c>
      <c r="F34" s="88"/>
      <c r="G34" s="77"/>
    </row>
    <row r="35" spans="1:7">
      <c r="A35" s="145">
        <v>7</v>
      </c>
      <c r="B35" s="142">
        <v>44029</v>
      </c>
      <c r="C35" s="173">
        <v>1</v>
      </c>
      <c r="D35" s="177" t="s">
        <v>82</v>
      </c>
      <c r="E35" s="87">
        <v>774000</v>
      </c>
      <c r="F35" s="88"/>
      <c r="G35" s="77" t="s">
        <v>119</v>
      </c>
    </row>
    <row r="36" spans="1:7" s="122" customFormat="1">
      <c r="A36" s="147"/>
      <c r="B36" s="143"/>
      <c r="C36" s="173">
        <v>2</v>
      </c>
      <c r="D36" s="177" t="s">
        <v>82</v>
      </c>
      <c r="F36" s="87">
        <v>774000</v>
      </c>
      <c r="G36" s="77" t="s">
        <v>119</v>
      </c>
    </row>
    <row r="37" spans="1:7" s="82" customFormat="1">
      <c r="A37" s="86">
        <v>19</v>
      </c>
      <c r="B37" s="101">
        <v>44029</v>
      </c>
      <c r="C37" s="173"/>
      <c r="D37" s="177"/>
      <c r="E37" s="87">
        <v>0</v>
      </c>
      <c r="F37" s="88"/>
      <c r="G37" s="77"/>
    </row>
    <row r="38" spans="1:7" s="64" customFormat="1">
      <c r="A38" s="86">
        <v>20</v>
      </c>
      <c r="B38" s="101">
        <v>44030</v>
      </c>
      <c r="C38" s="173"/>
      <c r="D38" s="177"/>
      <c r="E38" s="87">
        <v>0</v>
      </c>
      <c r="F38" s="88"/>
      <c r="G38" s="77"/>
    </row>
    <row r="39" spans="1:7" s="70" customFormat="1">
      <c r="A39" s="86">
        <v>21</v>
      </c>
      <c r="B39" s="101">
        <v>44031</v>
      </c>
      <c r="C39" s="173"/>
      <c r="D39" s="177"/>
      <c r="E39" s="87">
        <v>0</v>
      </c>
      <c r="F39" s="88"/>
      <c r="G39" s="77"/>
    </row>
    <row r="40" spans="1:7" s="83" customFormat="1">
      <c r="A40" s="86">
        <v>22</v>
      </c>
      <c r="B40" s="101">
        <v>44032</v>
      </c>
      <c r="C40" s="173"/>
      <c r="D40" s="177"/>
      <c r="E40" s="87">
        <v>0</v>
      </c>
      <c r="F40" s="88"/>
      <c r="G40" s="77"/>
    </row>
    <row r="41" spans="1:7" s="97" customFormat="1">
      <c r="A41" s="86">
        <v>23</v>
      </c>
      <c r="B41" s="101">
        <v>44033</v>
      </c>
      <c r="C41" s="173"/>
      <c r="D41" s="177"/>
      <c r="E41" s="87">
        <v>0</v>
      </c>
      <c r="F41" s="88"/>
      <c r="G41" s="77"/>
    </row>
    <row r="42" spans="1:7" s="65" customFormat="1" ht="15" customHeight="1">
      <c r="A42" s="86">
        <v>24</v>
      </c>
      <c r="B42" s="101">
        <v>44034</v>
      </c>
      <c r="C42" s="173"/>
      <c r="D42" s="177"/>
      <c r="E42" s="87">
        <v>0</v>
      </c>
      <c r="F42" s="88"/>
      <c r="G42" s="77"/>
    </row>
    <row r="43" spans="1:7" ht="15" customHeight="1">
      <c r="A43" s="86">
        <v>25</v>
      </c>
      <c r="B43" s="101">
        <v>44035</v>
      </c>
      <c r="C43" s="173"/>
      <c r="D43" s="177"/>
      <c r="E43" s="87">
        <v>0</v>
      </c>
      <c r="F43" s="88"/>
      <c r="G43" s="77"/>
    </row>
    <row r="44" spans="1:7" s="61" customFormat="1" ht="15" customHeight="1">
      <c r="A44" s="86">
        <v>27</v>
      </c>
      <c r="B44" s="142"/>
      <c r="C44" s="173"/>
      <c r="D44" s="177"/>
      <c r="E44" s="87">
        <v>0</v>
      </c>
      <c r="F44" s="88"/>
      <c r="G44" s="77"/>
    </row>
    <row r="45" spans="1:7" s="109" customFormat="1" ht="15" customHeight="1">
      <c r="A45" s="102"/>
      <c r="B45" s="144"/>
      <c r="C45" s="173"/>
      <c r="D45" s="177"/>
      <c r="E45" s="87">
        <v>0</v>
      </c>
      <c r="F45" s="88"/>
      <c r="G45" s="77"/>
    </row>
    <row r="46" spans="1:7" s="109" customFormat="1" ht="15" customHeight="1">
      <c r="A46" s="102"/>
      <c r="B46" s="143"/>
      <c r="C46" s="173"/>
      <c r="D46" s="177"/>
      <c r="E46" s="87">
        <v>0</v>
      </c>
      <c r="F46" s="88"/>
      <c r="G46" s="77"/>
    </row>
    <row r="47" spans="1:7" ht="15" customHeight="1">
      <c r="A47" s="86">
        <v>27</v>
      </c>
      <c r="B47" s="142">
        <v>44039</v>
      </c>
      <c r="C47" s="173"/>
      <c r="D47" s="177"/>
      <c r="E47" s="87">
        <v>0</v>
      </c>
      <c r="F47" s="88"/>
      <c r="G47" s="77"/>
    </row>
    <row r="48" spans="1:7" ht="15" customHeight="1">
      <c r="A48" s="86">
        <v>27</v>
      </c>
      <c r="B48" s="143"/>
      <c r="C48" s="173"/>
      <c r="D48" s="177"/>
      <c r="E48" s="87">
        <v>0</v>
      </c>
      <c r="F48" s="88"/>
      <c r="G48" s="77"/>
    </row>
    <row r="49" spans="1:7" s="67" customFormat="1" ht="15" customHeight="1">
      <c r="A49" s="86">
        <v>28</v>
      </c>
      <c r="B49" s="101">
        <v>44039</v>
      </c>
      <c r="C49" s="173"/>
      <c r="D49" s="177"/>
      <c r="E49" s="87">
        <v>0</v>
      </c>
      <c r="F49" s="88"/>
      <c r="G49" s="77"/>
    </row>
    <row r="50" spans="1:7" ht="15" customHeight="1">
      <c r="A50" s="145">
        <v>29</v>
      </c>
      <c r="B50" s="142">
        <v>44040</v>
      </c>
      <c r="C50" s="173"/>
      <c r="D50" s="177"/>
      <c r="E50" s="87">
        <v>0</v>
      </c>
      <c r="F50" s="88"/>
      <c r="G50" s="77"/>
    </row>
    <row r="51" spans="1:7" s="109" customFormat="1" ht="15" customHeight="1">
      <c r="A51" s="146"/>
      <c r="B51" s="144"/>
      <c r="C51" s="173"/>
      <c r="D51" s="177"/>
      <c r="E51" s="87">
        <v>0</v>
      </c>
      <c r="F51" s="88"/>
      <c r="G51" s="77"/>
    </row>
    <row r="52" spans="1:7" s="109" customFormat="1" ht="15" customHeight="1">
      <c r="A52" s="146"/>
      <c r="B52" s="144"/>
      <c r="C52" s="173"/>
      <c r="D52" s="177"/>
      <c r="E52" s="87">
        <v>0</v>
      </c>
      <c r="F52" s="88"/>
      <c r="G52" s="77"/>
    </row>
    <row r="53" spans="1:7" s="109" customFormat="1" ht="15" customHeight="1">
      <c r="A53" s="146"/>
      <c r="B53" s="144"/>
      <c r="C53" s="173"/>
      <c r="D53" s="177"/>
      <c r="E53" s="87">
        <v>0</v>
      </c>
      <c r="F53" s="88"/>
      <c r="G53" s="77"/>
    </row>
    <row r="54" spans="1:7" s="109" customFormat="1" ht="15" customHeight="1">
      <c r="A54" s="146"/>
      <c r="B54" s="144"/>
      <c r="C54" s="173"/>
      <c r="D54" s="177"/>
      <c r="E54" s="87">
        <v>0</v>
      </c>
      <c r="F54" s="88"/>
      <c r="G54" s="77"/>
    </row>
    <row r="55" spans="1:7" s="109" customFormat="1" ht="15" customHeight="1">
      <c r="A55" s="147"/>
      <c r="B55" s="143"/>
      <c r="C55" s="173"/>
      <c r="D55" s="177"/>
      <c r="E55" s="87">
        <v>0</v>
      </c>
      <c r="F55" s="88"/>
      <c r="G55" s="77"/>
    </row>
    <row r="56" spans="1:7" ht="15" customHeight="1">
      <c r="A56" s="86">
        <v>30</v>
      </c>
      <c r="B56" s="101">
        <v>44041</v>
      </c>
      <c r="C56" s="173"/>
      <c r="D56" s="177"/>
      <c r="E56" s="87">
        <v>0</v>
      </c>
      <c r="F56" s="88"/>
      <c r="G56" s="77"/>
    </row>
    <row r="57" spans="1:7" s="69" customFormat="1" ht="15" customHeight="1">
      <c r="A57" s="86">
        <v>32</v>
      </c>
      <c r="B57" s="142">
        <v>44042</v>
      </c>
      <c r="C57" s="173"/>
      <c r="D57" s="177"/>
      <c r="E57" s="87">
        <v>0</v>
      </c>
      <c r="F57" s="88"/>
      <c r="G57" s="77"/>
    </row>
    <row r="58" spans="1:7">
      <c r="A58" s="86"/>
      <c r="B58" s="143"/>
      <c r="C58" s="173"/>
      <c r="D58" s="177"/>
      <c r="E58" s="87">
        <v>0</v>
      </c>
      <c r="F58" s="42"/>
      <c r="G58" s="77"/>
    </row>
    <row r="59" spans="1:7">
      <c r="A59" s="34">
        <v>35</v>
      </c>
      <c r="B59" s="21" t="s">
        <v>8</v>
      </c>
      <c r="C59" s="123"/>
      <c r="D59" s="179"/>
      <c r="E59" s="87">
        <f>SUM(E5:E58)</f>
        <v>56230000</v>
      </c>
      <c r="F59" s="87">
        <f>SUM(F5:F58)</f>
        <v>25224000</v>
      </c>
      <c r="G59" s="78"/>
    </row>
    <row r="60" spans="1:7" s="93" customFormat="1">
      <c r="A60" s="84"/>
      <c r="B60" s="20"/>
      <c r="C60" s="175"/>
      <c r="D60" s="176"/>
      <c r="E60" s="74"/>
      <c r="F60" s="81"/>
      <c r="G60" s="76"/>
    </row>
  </sheetData>
  <mergeCells count="22">
    <mergeCell ref="A25:A28"/>
    <mergeCell ref="A35:A36"/>
    <mergeCell ref="B35:B36"/>
    <mergeCell ref="A29:A30"/>
    <mergeCell ref="B29:B30"/>
    <mergeCell ref="G29:G30"/>
    <mergeCell ref="A31:A34"/>
    <mergeCell ref="B31:B34"/>
    <mergeCell ref="B44:B46"/>
    <mergeCell ref="B47:B48"/>
    <mergeCell ref="B50:B55"/>
    <mergeCell ref="A50:A55"/>
    <mergeCell ref="B57:B58"/>
    <mergeCell ref="A2:G2"/>
    <mergeCell ref="B11:B12"/>
    <mergeCell ref="B25:B28"/>
    <mergeCell ref="A5:A10"/>
    <mergeCell ref="B5:B10"/>
    <mergeCell ref="B13:B17"/>
    <mergeCell ref="A13:A17"/>
    <mergeCell ref="A18:A24"/>
    <mergeCell ref="B18:B24"/>
  </mergeCells>
  <printOptions horizontalCentered="1"/>
  <pageMargins left="0.25" right="0.25" top="0.75" bottom="0.75" header="0.3" footer="0.3"/>
  <pageSetup paperSize="9" scale="83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7"/>
  <sheetViews>
    <sheetView workbookViewId="0">
      <selection activeCell="E31" sqref="E31"/>
    </sheetView>
  </sheetViews>
  <sheetFormatPr defaultColWidth="8.85546875" defaultRowHeight="15"/>
  <cols>
    <col min="1" max="1" width="4.42578125" style="28" customWidth="1"/>
    <col min="2" max="2" width="9.140625" style="115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>
      <c r="A2" s="148" t="s">
        <v>89</v>
      </c>
      <c r="B2" s="148"/>
      <c r="C2" s="148"/>
      <c r="D2" s="148"/>
      <c r="E2" s="148"/>
      <c r="F2" s="148"/>
    </row>
    <row r="4" spans="1:6">
      <c r="A4" s="26" t="s">
        <v>0</v>
      </c>
      <c r="B4" s="113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>
      <c r="A5" s="26">
        <v>1</v>
      </c>
      <c r="B5" s="113">
        <v>44013</v>
      </c>
      <c r="C5" s="26" t="s">
        <v>120</v>
      </c>
      <c r="D5" s="26">
        <v>200</v>
      </c>
      <c r="E5" s="42">
        <v>50000</v>
      </c>
      <c r="F5" s="26"/>
    </row>
    <row r="6" spans="1:6" hidden="1">
      <c r="A6" s="26">
        <v>2</v>
      </c>
      <c r="B6" s="113">
        <v>44014</v>
      </c>
      <c r="C6" s="34"/>
      <c r="D6" s="34"/>
      <c r="E6" s="42"/>
      <c r="F6" s="34"/>
    </row>
    <row r="7" spans="1:6" s="105" customFormat="1" hidden="1">
      <c r="A7" s="34"/>
      <c r="B7" s="149">
        <v>44015</v>
      </c>
      <c r="C7" s="34"/>
      <c r="D7" s="34"/>
      <c r="E7" s="42"/>
      <c r="F7" s="34"/>
    </row>
    <row r="8" spans="1:6" hidden="1">
      <c r="A8" s="26">
        <v>3</v>
      </c>
      <c r="B8" s="150"/>
      <c r="C8" s="34"/>
      <c r="D8" s="34"/>
      <c r="E8" s="42"/>
      <c r="F8" s="34"/>
    </row>
    <row r="9" spans="1:6" s="72" customFormat="1" hidden="1">
      <c r="A9" s="34">
        <v>4</v>
      </c>
      <c r="B9" s="113">
        <v>44016</v>
      </c>
      <c r="C9" s="34"/>
      <c r="D9" s="34"/>
      <c r="E9" s="42"/>
      <c r="F9" s="34"/>
    </row>
    <row r="10" spans="1:6">
      <c r="A10" s="34">
        <v>5</v>
      </c>
      <c r="B10" s="113">
        <v>44017</v>
      </c>
      <c r="C10" s="34" t="s">
        <v>121</v>
      </c>
      <c r="D10" s="34" t="s">
        <v>122</v>
      </c>
      <c r="E10" s="42">
        <v>50000</v>
      </c>
      <c r="F10" s="34"/>
    </row>
    <row r="11" spans="1:6" hidden="1">
      <c r="A11" s="34">
        <v>7</v>
      </c>
      <c r="B11" s="114">
        <v>44019</v>
      </c>
      <c r="C11" s="34"/>
      <c r="D11" s="34"/>
      <c r="E11" s="42"/>
      <c r="F11" s="34"/>
    </row>
    <row r="12" spans="1:6" hidden="1">
      <c r="A12" s="34">
        <v>7</v>
      </c>
      <c r="B12" s="113">
        <v>44019</v>
      </c>
      <c r="C12" s="34"/>
      <c r="D12" s="34"/>
      <c r="E12" s="42"/>
      <c r="F12" s="34"/>
    </row>
    <row r="13" spans="1:6" hidden="1">
      <c r="A13" s="34">
        <v>8</v>
      </c>
      <c r="B13" s="113">
        <v>44020</v>
      </c>
      <c r="C13" s="34"/>
      <c r="D13" s="34"/>
      <c r="E13" s="42"/>
      <c r="F13" s="34"/>
    </row>
    <row r="14" spans="1:6" hidden="1">
      <c r="A14" s="34">
        <v>9</v>
      </c>
      <c r="B14" s="114">
        <v>44021</v>
      </c>
      <c r="C14" s="34"/>
      <c r="D14" s="34"/>
      <c r="E14" s="42"/>
      <c r="F14" s="34"/>
    </row>
    <row r="15" spans="1:6" s="82" customFormat="1" hidden="1">
      <c r="A15" s="34">
        <v>10</v>
      </c>
      <c r="B15" s="113">
        <v>44022</v>
      </c>
      <c r="C15" s="34"/>
      <c r="D15" s="34"/>
      <c r="E15" s="42"/>
      <c r="F15" s="34"/>
    </row>
    <row r="16" spans="1:6">
      <c r="A16" s="34">
        <v>11</v>
      </c>
      <c r="B16" s="113">
        <v>44023</v>
      </c>
      <c r="C16" s="34" t="s">
        <v>123</v>
      </c>
      <c r="D16" s="34" t="s">
        <v>124</v>
      </c>
      <c r="E16" s="42">
        <v>50000</v>
      </c>
      <c r="F16" s="34"/>
    </row>
    <row r="17" spans="1:6" hidden="1">
      <c r="A17" s="34">
        <v>12</v>
      </c>
      <c r="B17" s="114">
        <v>44024</v>
      </c>
      <c r="C17" s="34"/>
      <c r="D17" s="34"/>
      <c r="E17" s="42"/>
      <c r="F17" s="34"/>
    </row>
    <row r="18" spans="1:6" hidden="1">
      <c r="A18" s="34">
        <v>13</v>
      </c>
      <c r="B18" s="113">
        <v>44025</v>
      </c>
      <c r="C18" s="34"/>
      <c r="D18" s="34"/>
      <c r="E18" s="42"/>
      <c r="F18" s="34"/>
    </row>
    <row r="19" spans="1:6" hidden="1">
      <c r="A19" s="34">
        <v>14</v>
      </c>
      <c r="B19" s="113">
        <v>44026</v>
      </c>
      <c r="C19" s="34"/>
      <c r="D19" s="34"/>
      <c r="E19" s="42"/>
      <c r="F19" s="34"/>
    </row>
    <row r="20" spans="1:6" hidden="1">
      <c r="A20" s="34">
        <v>15</v>
      </c>
      <c r="B20" s="114">
        <v>44027</v>
      </c>
      <c r="C20" s="34"/>
      <c r="D20" s="34"/>
      <c r="E20" s="42"/>
      <c r="F20" s="34"/>
    </row>
    <row r="21" spans="1:6" s="73" customFormat="1">
      <c r="A21" s="34">
        <v>17</v>
      </c>
      <c r="B21" s="113">
        <v>44028</v>
      </c>
      <c r="C21" s="34" t="s">
        <v>120</v>
      </c>
      <c r="D21" s="34">
        <v>200</v>
      </c>
      <c r="E21" s="42">
        <v>50000</v>
      </c>
      <c r="F21" s="34"/>
    </row>
    <row r="22" spans="1:6" hidden="1">
      <c r="A22" s="34">
        <v>17</v>
      </c>
      <c r="B22" s="113">
        <v>44029</v>
      </c>
      <c r="C22" s="34"/>
      <c r="D22" s="34"/>
      <c r="E22" s="42"/>
      <c r="F22" s="34"/>
    </row>
    <row r="23" spans="1:6" hidden="1">
      <c r="A23" s="34">
        <v>18</v>
      </c>
      <c r="B23" s="114">
        <v>44030</v>
      </c>
      <c r="C23" s="34"/>
      <c r="D23" s="34"/>
      <c r="E23" s="42"/>
      <c r="F23" s="34"/>
    </row>
    <row r="24" spans="1:6">
      <c r="A24" s="34">
        <v>19</v>
      </c>
      <c r="B24" s="113">
        <v>44031</v>
      </c>
      <c r="C24" s="34" t="s">
        <v>125</v>
      </c>
      <c r="D24" s="34" t="s">
        <v>126</v>
      </c>
      <c r="E24" s="42">
        <v>30000</v>
      </c>
      <c r="F24" s="34"/>
    </row>
    <row r="25" spans="1:6">
      <c r="A25" s="34">
        <v>20</v>
      </c>
      <c r="B25" s="113">
        <v>44032</v>
      </c>
      <c r="C25" s="34"/>
      <c r="D25" s="34"/>
      <c r="E25" s="42"/>
      <c r="F25" s="34"/>
    </row>
    <row r="26" spans="1:6">
      <c r="A26" s="34">
        <v>21</v>
      </c>
      <c r="B26" s="114">
        <v>44033</v>
      </c>
      <c r="C26" s="34"/>
      <c r="D26" s="34"/>
      <c r="E26" s="42"/>
      <c r="F26" s="34"/>
    </row>
    <row r="27" spans="1:6">
      <c r="A27" s="34">
        <v>22</v>
      </c>
      <c r="B27" s="113">
        <v>44034</v>
      </c>
      <c r="C27" s="34"/>
      <c r="D27" s="34"/>
      <c r="E27" s="42"/>
      <c r="F27" s="34"/>
    </row>
    <row r="28" spans="1:6">
      <c r="A28" s="34">
        <v>23</v>
      </c>
      <c r="B28" s="113">
        <v>44035</v>
      </c>
      <c r="C28" s="34"/>
      <c r="D28" s="34"/>
      <c r="E28" s="42"/>
      <c r="F28" s="34"/>
    </row>
    <row r="29" spans="1:6">
      <c r="A29" s="34">
        <v>24</v>
      </c>
      <c r="B29" s="114">
        <v>44036</v>
      </c>
      <c r="C29" s="34"/>
      <c r="D29" s="34"/>
      <c r="E29" s="42"/>
      <c r="F29" s="34"/>
    </row>
    <row r="30" spans="1:6" s="93" customFormat="1">
      <c r="A30" s="34">
        <v>25</v>
      </c>
      <c r="B30" s="151">
        <v>44039</v>
      </c>
      <c r="C30" s="34"/>
      <c r="D30" s="34"/>
      <c r="E30" s="42"/>
      <c r="F30" s="34"/>
    </row>
    <row r="31" spans="1:6" s="93" customFormat="1">
      <c r="A31" s="34">
        <v>27</v>
      </c>
      <c r="B31" s="152"/>
      <c r="C31" s="34"/>
      <c r="D31" s="34"/>
      <c r="E31" s="42"/>
      <c r="F31" s="34"/>
    </row>
    <row r="32" spans="1:6">
      <c r="A32" s="34">
        <v>27</v>
      </c>
      <c r="B32" s="114">
        <v>44039</v>
      </c>
      <c r="C32" s="34"/>
      <c r="D32" s="34"/>
      <c r="E32" s="42"/>
      <c r="F32" s="34"/>
    </row>
    <row r="33" spans="1:6" s="69" customFormat="1">
      <c r="A33" s="34">
        <v>28</v>
      </c>
      <c r="B33" s="113">
        <v>44040</v>
      </c>
      <c r="C33" s="34"/>
      <c r="D33" s="34"/>
      <c r="E33" s="42"/>
      <c r="F33" s="34"/>
    </row>
    <row r="34" spans="1:6" s="69" customFormat="1">
      <c r="A34" s="34">
        <v>29</v>
      </c>
      <c r="B34" s="113">
        <v>44041</v>
      </c>
      <c r="C34" s="34"/>
      <c r="D34" s="34"/>
      <c r="E34" s="42"/>
      <c r="F34" s="34"/>
    </row>
    <row r="35" spans="1:6">
      <c r="A35" s="34">
        <v>30</v>
      </c>
      <c r="B35" s="114">
        <v>44042</v>
      </c>
      <c r="C35" s="34"/>
      <c r="D35" s="34"/>
      <c r="E35" s="42"/>
      <c r="F35" s="34"/>
    </row>
    <row r="36" spans="1:6">
      <c r="A36" s="34">
        <v>31</v>
      </c>
      <c r="B36" s="113">
        <v>43982</v>
      </c>
      <c r="C36" s="34"/>
      <c r="D36" s="34"/>
      <c r="E36" s="42"/>
      <c r="F36" s="34"/>
    </row>
    <row r="37" spans="1:6">
      <c r="A37" s="26">
        <v>32</v>
      </c>
      <c r="B37" s="113"/>
      <c r="C37" s="26" t="s">
        <v>8</v>
      </c>
      <c r="D37" s="26"/>
      <c r="E37" s="43">
        <f>SUM(E5:E36)</f>
        <v>230000</v>
      </c>
      <c r="F37" s="26"/>
    </row>
  </sheetData>
  <mergeCells count="3">
    <mergeCell ref="A2:F2"/>
    <mergeCell ref="B7:B8"/>
    <mergeCell ref="B30:B31"/>
  </mergeCells>
  <printOptions horizontalCentered="1"/>
  <pageMargins left="0.25" right="0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2"/>
  <sheetViews>
    <sheetView tabSelected="1" workbookViewId="0">
      <selection activeCell="J20" sqref="J20"/>
    </sheetView>
  </sheetViews>
  <sheetFormatPr defaultColWidth="8.85546875" defaultRowHeight="1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6" ht="20.25">
      <c r="B2" s="153" t="s">
        <v>90</v>
      </c>
      <c r="C2" s="154"/>
      <c r="D2" s="154"/>
      <c r="E2" s="154"/>
    </row>
    <row r="3" spans="1:6">
      <c r="A3" s="23" t="s">
        <v>0</v>
      </c>
      <c r="B3" s="46" t="s">
        <v>21</v>
      </c>
      <c r="C3" s="34" t="s">
        <v>45</v>
      </c>
      <c r="D3" s="34" t="s">
        <v>15</v>
      </c>
      <c r="E3" s="96" t="s">
        <v>46</v>
      </c>
    </row>
    <row r="4" spans="1:6" s="103" customFormat="1">
      <c r="A4" s="23"/>
      <c r="B4" s="104" t="s">
        <v>57</v>
      </c>
      <c r="C4" s="34" t="s">
        <v>58</v>
      </c>
      <c r="D4" s="34" t="s">
        <v>59</v>
      </c>
      <c r="E4" s="98">
        <v>5825000</v>
      </c>
    </row>
    <row r="5" spans="1:6" s="110" customFormat="1">
      <c r="A5" s="23"/>
      <c r="B5" s="112">
        <v>44019</v>
      </c>
      <c r="C5" s="121" t="s">
        <v>81</v>
      </c>
      <c r="D5" s="34" t="s">
        <v>60</v>
      </c>
      <c r="E5" s="88">
        <v>1500000</v>
      </c>
    </row>
    <row r="6" spans="1:6" s="110" customFormat="1">
      <c r="A6" s="23"/>
      <c r="B6" s="112" t="s">
        <v>91</v>
      </c>
      <c r="C6" s="79" t="s">
        <v>82</v>
      </c>
      <c r="D6" s="34" t="s">
        <v>84</v>
      </c>
      <c r="E6" s="88">
        <v>1032000</v>
      </c>
    </row>
    <row r="7" spans="1:6" s="110" customFormat="1">
      <c r="A7" s="23"/>
      <c r="B7" s="112" t="s">
        <v>91</v>
      </c>
      <c r="C7" s="79" t="s">
        <v>83</v>
      </c>
      <c r="D7" s="34" t="s">
        <v>85</v>
      </c>
      <c r="E7" s="88">
        <v>780000</v>
      </c>
    </row>
    <row r="8" spans="1:6" s="75" customFormat="1">
      <c r="A8" s="23"/>
      <c r="B8" s="155" t="s">
        <v>34</v>
      </c>
      <c r="C8" s="155"/>
      <c r="D8" s="155"/>
      <c r="E8" s="48">
        <f>SUM(E4:E7)</f>
        <v>9137000</v>
      </c>
    </row>
    <row r="10" spans="1:6">
      <c r="C10" s="63"/>
      <c r="D10" s="63"/>
      <c r="E10" s="63"/>
    </row>
    <row r="11" spans="1:6">
      <c r="C11" s="63"/>
      <c r="D11" s="63"/>
      <c r="E11" s="63"/>
    </row>
    <row r="12" spans="1:6">
      <c r="B12"/>
      <c r="C12"/>
      <c r="D12"/>
      <c r="E12"/>
      <c r="F12" s="63"/>
    </row>
    <row r="13" spans="1:6">
      <c r="B13"/>
      <c r="C13"/>
      <c r="D13"/>
      <c r="E13"/>
      <c r="F13" s="63"/>
    </row>
    <row r="14" spans="1:6">
      <c r="B14"/>
      <c r="C14"/>
      <c r="D14"/>
      <c r="E14"/>
    </row>
    <row r="15" spans="1:6">
      <c r="B15"/>
      <c r="C15"/>
      <c r="D15"/>
      <c r="E15"/>
    </row>
    <row r="16" spans="1:6">
      <c r="B16"/>
      <c r="C16"/>
      <c r="D16"/>
      <c r="E16"/>
    </row>
    <row r="17" spans="2:22">
      <c r="B17"/>
      <c r="C17"/>
      <c r="D17"/>
      <c r="E17"/>
    </row>
    <row r="18" spans="2:22">
      <c r="B18"/>
      <c r="C18"/>
      <c r="D18"/>
      <c r="E18"/>
    </row>
    <row r="19" spans="2:22">
      <c r="B19" s="60"/>
      <c r="C19" s="60"/>
      <c r="D19" s="60"/>
      <c r="E19" s="60"/>
    </row>
    <row r="20" spans="2:22">
      <c r="B20"/>
      <c r="C20"/>
      <c r="D20"/>
      <c r="E20"/>
      <c r="K20" s="63"/>
    </row>
    <row r="21" spans="2:22">
      <c r="B21"/>
      <c r="C21"/>
      <c r="D21"/>
      <c r="E21"/>
      <c r="F21" s="60"/>
      <c r="G21" s="60"/>
      <c r="H21" s="60"/>
      <c r="I21" s="60"/>
      <c r="J21" s="60"/>
      <c r="K21" s="63"/>
      <c r="O21" s="60"/>
      <c r="P21" s="60"/>
      <c r="Q21" s="60"/>
      <c r="R21" s="60"/>
      <c r="S21" s="60"/>
      <c r="T21" s="60"/>
      <c r="U21" s="60"/>
      <c r="V21" s="60"/>
    </row>
    <row r="22" spans="2:22">
      <c r="B22"/>
      <c r="C22"/>
      <c r="D22"/>
      <c r="E22"/>
      <c r="K22" s="63"/>
    </row>
    <row r="23" spans="2:22">
      <c r="B23"/>
      <c r="C23"/>
      <c r="D23"/>
      <c r="E23"/>
      <c r="K23" s="63"/>
    </row>
    <row r="24" spans="2:22">
      <c r="B24"/>
      <c r="C24"/>
      <c r="D24"/>
      <c r="E24"/>
      <c r="F24" s="8"/>
      <c r="K24" s="63"/>
    </row>
    <row r="25" spans="2:22">
      <c r="B25"/>
      <c r="C25"/>
      <c r="D25"/>
      <c r="E25"/>
      <c r="K25" s="63"/>
    </row>
    <row r="26" spans="2:22">
      <c r="B26"/>
      <c r="C26"/>
      <c r="D26"/>
      <c r="E26"/>
    </row>
    <row r="27" spans="2:22">
      <c r="B27"/>
      <c r="C27"/>
      <c r="D27"/>
      <c r="E27"/>
      <c r="O27" s="63"/>
      <c r="P27" s="63"/>
      <c r="Q27" s="63"/>
      <c r="R27" s="63"/>
      <c r="S27" s="63"/>
    </row>
    <row r="28" spans="2:22">
      <c r="B28"/>
      <c r="C28"/>
      <c r="D28"/>
      <c r="E28"/>
      <c r="O28" s="63"/>
      <c r="P28" s="63"/>
      <c r="Q28" s="63"/>
      <c r="R28" s="63"/>
      <c r="S28" s="63"/>
    </row>
    <row r="29" spans="2:22">
      <c r="O29" s="63"/>
      <c r="P29" s="63"/>
      <c r="Q29" s="63"/>
      <c r="R29" s="63"/>
      <c r="S29" s="63"/>
    </row>
    <row r="30" spans="2:22">
      <c r="O30" s="63"/>
      <c r="P30" s="63"/>
      <c r="Q30" s="63"/>
      <c r="R30" s="63"/>
      <c r="S30" s="63"/>
    </row>
    <row r="31" spans="2:22">
      <c r="O31" s="63"/>
      <c r="P31" s="63"/>
      <c r="Q31" s="63"/>
      <c r="R31" s="63"/>
      <c r="S31" s="63"/>
    </row>
    <row r="32" spans="2:22">
      <c r="O32" s="63"/>
      <c r="P32" s="63"/>
      <c r="Q32" s="63"/>
      <c r="R32" s="63"/>
      <c r="S32" s="63"/>
    </row>
  </sheetData>
  <mergeCells count="2">
    <mergeCell ref="B2:E2"/>
    <mergeCell ref="B8:D8"/>
  </mergeCells>
  <phoneticPr fontId="14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workbookViewId="0">
      <selection activeCell="I22" sqref="I22"/>
    </sheetView>
  </sheetViews>
  <sheetFormatPr defaultColWidth="8.85546875" defaultRowHeight="1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>
      <c r="B2" s="148" t="s">
        <v>86</v>
      </c>
      <c r="C2" s="148"/>
      <c r="D2" s="148"/>
      <c r="E2" s="148"/>
      <c r="F2" s="148"/>
      <c r="G2" s="148"/>
      <c r="H2" s="148"/>
    </row>
    <row r="5" spans="2:8">
      <c r="B5" s="156" t="s">
        <v>25</v>
      </c>
      <c r="C5" s="156"/>
      <c r="D5" s="156"/>
    </row>
    <row r="6" spans="2:8">
      <c r="C6"/>
      <c r="D6" s="8"/>
    </row>
    <row r="7" spans="2:8">
      <c r="B7" s="31" t="s">
        <v>0</v>
      </c>
      <c r="C7" s="31" t="s">
        <v>41</v>
      </c>
      <c r="D7" s="32" t="s">
        <v>33</v>
      </c>
    </row>
    <row r="8" spans="2:8">
      <c r="B8" s="31">
        <v>1</v>
      </c>
      <c r="C8" s="31" t="s">
        <v>26</v>
      </c>
      <c r="D8" s="42">
        <f>'khám bệnh'!D37+'khám bệnh'!F37+'khám bệnh'!H37</f>
        <v>63100000</v>
      </c>
      <c r="G8" s="23" t="s">
        <v>47</v>
      </c>
      <c r="H8" s="47">
        <f>SUM(D8,D9)</f>
        <v>87650000</v>
      </c>
    </row>
    <row r="9" spans="2:8">
      <c r="B9" s="31">
        <v>2</v>
      </c>
      <c r="C9" s="31" t="s">
        <v>29</v>
      </c>
      <c r="D9" s="42">
        <f>'khám bệnh'!Y37</f>
        <v>24550000</v>
      </c>
      <c r="F9" s="8"/>
      <c r="G9" s="23" t="s">
        <v>48</v>
      </c>
      <c r="H9" s="47">
        <f>SUM(D10,-E21,-chi!E37)</f>
        <v>91055000</v>
      </c>
    </row>
    <row r="10" spans="2:8">
      <c r="B10" s="31">
        <v>3</v>
      </c>
      <c r="C10" s="31" t="s">
        <v>27</v>
      </c>
      <c r="D10" s="42">
        <f>thuốc!D34</f>
        <v>147515000</v>
      </c>
      <c r="G10" s="23" t="s">
        <v>49</v>
      </c>
      <c r="H10" s="47">
        <f>nợ!E8+nhập!F59</f>
        <v>34361000</v>
      </c>
    </row>
    <row r="11" spans="2:8">
      <c r="B11" s="31">
        <v>4</v>
      </c>
      <c r="C11" s="31" t="s">
        <v>8</v>
      </c>
      <c r="D11" s="43">
        <f>SUM(D8:D10)</f>
        <v>235165000</v>
      </c>
      <c r="G11" s="23"/>
      <c r="H11" s="47"/>
    </row>
    <row r="12" spans="2:8">
      <c r="C12"/>
      <c r="D12" s="8"/>
    </row>
    <row r="13" spans="2:8">
      <c r="B13" s="157" t="s">
        <v>28</v>
      </c>
      <c r="C13" s="157"/>
      <c r="D13" s="157"/>
      <c r="E13" s="157"/>
    </row>
    <row r="15" spans="2:8" ht="30.75" customHeight="1"/>
    <row r="16" spans="2:8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>
      <c r="B17" s="38">
        <v>1</v>
      </c>
      <c r="C17" s="161" t="s">
        <v>43</v>
      </c>
      <c r="D17" s="34" t="s">
        <v>31</v>
      </c>
      <c r="E17" s="42">
        <v>0</v>
      </c>
    </row>
    <row r="18" spans="2:15">
      <c r="B18" s="38">
        <v>2</v>
      </c>
      <c r="C18" s="161"/>
      <c r="D18" s="34" t="s">
        <v>30</v>
      </c>
      <c r="E18" s="42">
        <v>0</v>
      </c>
    </row>
    <row r="19" spans="2:15">
      <c r="B19" s="38">
        <v>4</v>
      </c>
      <c r="C19" s="161"/>
      <c r="D19" s="34" t="s">
        <v>127</v>
      </c>
      <c r="E19" s="42">
        <v>0</v>
      </c>
    </row>
    <row r="20" spans="2:15">
      <c r="B20" s="38">
        <v>5</v>
      </c>
      <c r="C20" s="161"/>
      <c r="D20" s="34" t="s">
        <v>34</v>
      </c>
      <c r="E20" s="43">
        <f>SUM(E17:E19)</f>
        <v>0</v>
      </c>
    </row>
    <row r="21" spans="2:15" ht="19.5" customHeight="1">
      <c r="B21" s="36">
        <v>7</v>
      </c>
      <c r="C21" s="35" t="s">
        <v>27</v>
      </c>
      <c r="D21" s="35" t="s">
        <v>17</v>
      </c>
      <c r="E21" s="49">
        <f>nhập!E59</f>
        <v>56230000</v>
      </c>
    </row>
    <row r="22" spans="2:15" ht="18.75" customHeight="1">
      <c r="B22" s="30">
        <v>7</v>
      </c>
      <c r="C22" s="29" t="s">
        <v>35</v>
      </c>
      <c r="D22" s="26" t="s">
        <v>34</v>
      </c>
      <c r="E22" s="43">
        <f>chi!E37</f>
        <v>230000</v>
      </c>
    </row>
    <row r="23" spans="2:15" ht="18.75" customHeight="1">
      <c r="B23" s="29">
        <v>8</v>
      </c>
      <c r="C23" s="162" t="s">
        <v>40</v>
      </c>
      <c r="D23" s="163"/>
      <c r="E23" s="44">
        <f>SUM(E20:E22)</f>
        <v>56460000</v>
      </c>
    </row>
    <row r="26" spans="2:15" ht="15.75" thickBot="1">
      <c r="B26" s="156" t="s">
        <v>42</v>
      </c>
      <c r="C26" s="156"/>
      <c r="D26" s="156"/>
      <c r="E26" s="156"/>
    </row>
    <row r="27" spans="2:15" ht="34.5" customHeight="1" thickBot="1">
      <c r="B27" s="158">
        <f>SUM(D11,-E23)</f>
        <v>178705000</v>
      </c>
      <c r="C27" s="159"/>
      <c r="D27" s="159"/>
      <c r="E27" s="160"/>
      <c r="O27" s="8"/>
    </row>
    <row r="28" spans="2:15">
      <c r="O28" s="8"/>
    </row>
    <row r="29" spans="2:15">
      <c r="O29" s="8"/>
    </row>
    <row r="30" spans="2:15">
      <c r="O30" s="8"/>
    </row>
    <row r="31" spans="2:15">
      <c r="O31" s="8"/>
    </row>
    <row r="32" spans="2:15">
      <c r="O32" s="8"/>
    </row>
    <row r="33" spans="15:15">
      <c r="O33" s="8"/>
    </row>
    <row r="34" spans="15:15">
      <c r="O34" s="8"/>
    </row>
    <row r="35" spans="15:15">
      <c r="O35" s="8"/>
    </row>
    <row r="36" spans="15:1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2"/>
  <sheetViews>
    <sheetView workbookViewId="0">
      <selection activeCell="D36" sqref="D36"/>
    </sheetView>
  </sheetViews>
  <sheetFormatPr defaultColWidth="8.85546875" defaultRowHeight="1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>
      <c r="A1" s="166" t="s">
        <v>92</v>
      </c>
      <c r="B1" s="166"/>
      <c r="C1" s="166"/>
      <c r="D1" s="166"/>
      <c r="E1" s="166"/>
    </row>
    <row r="2" spans="1:5">
      <c r="A2" s="157" t="s">
        <v>61</v>
      </c>
      <c r="B2" s="157"/>
      <c r="D2" t="s">
        <v>65</v>
      </c>
    </row>
    <row r="3" spans="1:5" s="110" customFormat="1">
      <c r="A3" s="111"/>
      <c r="B3" s="111"/>
    </row>
    <row r="4" spans="1:5">
      <c r="A4" s="23" t="s">
        <v>62</v>
      </c>
      <c r="B4" s="47">
        <f>E4</f>
        <v>147515000</v>
      </c>
      <c r="D4" s="23" t="s">
        <v>66</v>
      </c>
      <c r="E4" s="47">
        <f>thuốc!D34</f>
        <v>147515000</v>
      </c>
    </row>
    <row r="5" spans="1:5">
      <c r="A5" s="23" t="s">
        <v>63</v>
      </c>
      <c r="B5" s="47">
        <f>chi!E37+nhập!E59</f>
        <v>56460000</v>
      </c>
      <c r="D5" s="23" t="s">
        <v>67</v>
      </c>
      <c r="E5" s="47">
        <f>thuốc!C34</f>
        <v>50652564</v>
      </c>
    </row>
    <row r="6" spans="1:5">
      <c r="A6" s="23" t="s">
        <v>64</v>
      </c>
      <c r="B6" s="47">
        <f>B4-B5</f>
        <v>91055000</v>
      </c>
      <c r="D6" s="23" t="s">
        <v>68</v>
      </c>
      <c r="E6" s="47">
        <f>E4-E5</f>
        <v>96862436</v>
      </c>
    </row>
    <row r="8" spans="1:5">
      <c r="A8" s="157" t="s">
        <v>69</v>
      </c>
      <c r="B8" s="157"/>
      <c r="C8" s="157"/>
      <c r="D8" s="157"/>
    </row>
    <row r="9" spans="1:5">
      <c r="A9" s="164" t="s">
        <v>70</v>
      </c>
      <c r="B9" s="165"/>
      <c r="C9" s="164" t="s">
        <v>74</v>
      </c>
      <c r="D9" s="165"/>
    </row>
    <row r="10" spans="1:5">
      <c r="A10" s="23" t="s">
        <v>71</v>
      </c>
      <c r="B10" s="47">
        <f>B7</f>
        <v>0</v>
      </c>
      <c r="C10" s="23" t="s">
        <v>75</v>
      </c>
      <c r="D10" s="47">
        <v>0</v>
      </c>
    </row>
    <row r="11" spans="1:5">
      <c r="A11" s="23" t="s">
        <v>93</v>
      </c>
      <c r="B11" s="116"/>
      <c r="C11" s="23" t="s">
        <v>76</v>
      </c>
      <c r="D11" s="47">
        <f>E7</f>
        <v>0</v>
      </c>
    </row>
    <row r="12" spans="1:5">
      <c r="A12" s="23"/>
      <c r="B12" s="47"/>
      <c r="C12" s="23" t="s">
        <v>72</v>
      </c>
      <c r="D12" s="47"/>
    </row>
    <row r="13" spans="1:5">
      <c r="A13" s="23" t="s">
        <v>73</v>
      </c>
      <c r="B13" s="47">
        <f>B10+B11</f>
        <v>0</v>
      </c>
      <c r="C13" s="23" t="s">
        <v>77</v>
      </c>
      <c r="D13" s="47">
        <f>D12+D11</f>
        <v>0</v>
      </c>
    </row>
    <row r="14" spans="1:5">
      <c r="D14" s="8"/>
    </row>
    <row r="20" spans="2:4">
      <c r="D20" s="8"/>
    </row>
    <row r="21" spans="2:4">
      <c r="B21" s="8">
        <f>B13-D13</f>
        <v>0</v>
      </c>
    </row>
    <row r="22" spans="2:4">
      <c r="C22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khám bệnh</vt:lpstr>
      <vt:lpstr>thuốc</vt:lpstr>
      <vt:lpstr>nhập</vt:lpstr>
      <vt:lpstr>chi</vt:lpstr>
      <vt:lpstr>nợ</vt:lpstr>
      <vt:lpstr>Tổng</vt:lpstr>
      <vt:lpstr>báo cáo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2020-07-21T09:03:48Z</dcterms:modified>
</cp:coreProperties>
</file>