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0"/>
  <workbookPr filterPrivacy="1" defaultThemeVersion="124226"/>
  <xr:revisionPtr revIDLastSave="0" documentId="13_ncr:1_{11F18EF5-A875-514F-B7EA-D102A7C87ED4}" xr6:coauthVersionLast="45" xr6:coauthVersionMax="45" xr10:uidLastSave="{00000000-0000-0000-0000-000000000000}"/>
  <bookViews>
    <workbookView xWindow="16340" yWindow="460" windowWidth="12460" windowHeight="15840" activeTab="4" xr2:uid="{00000000-000D-0000-FFFF-FFFF00000000}"/>
  </bookViews>
  <sheets>
    <sheet name="khám bệnh" sheetId="1" r:id="rId1"/>
    <sheet name="thuốc" sheetId="3" r:id="rId2"/>
    <sheet name="nhập" sheetId="4" r:id="rId3"/>
    <sheet name="chi" sheetId="6" r:id="rId4"/>
    <sheet name="nợ" sheetId="8" r:id="rId5"/>
    <sheet name="Tổng" sheetId="5" r:id="rId6"/>
    <sheet name="báo cáo" sheetId="9" r:id="rId7"/>
    <sheet name="Chấm công" sheetId="10" r:id="rId8"/>
  </sheets>
  <definedNames>
    <definedName name="_xlnm._FilterDatabase" localSheetId="0" hidden="1">'khám bệnh'!$AE$4:$AE$39</definedName>
    <definedName name="_xlnm._FilterDatabase" localSheetId="4" hidden="1">nợ!$B$3:$B$10</definedName>
  </definedNames>
  <calcPr calcId="191029"/>
</workbook>
</file>

<file path=xl/calcChain.xml><?xml version="1.0" encoding="utf-8"?>
<calcChain xmlns="http://schemas.openxmlformats.org/spreadsheetml/2006/main">
  <c r="E34" i="3" l="1"/>
  <c r="E28" i="3"/>
  <c r="E29" i="3"/>
  <c r="E30" i="3"/>
  <c r="E31" i="3"/>
  <c r="E32" i="3"/>
  <c r="E33" i="3"/>
  <c r="E35" i="3" l="1"/>
  <c r="E10" i="8"/>
  <c r="AN14" i="10" l="1"/>
  <c r="AN15" i="10"/>
  <c r="AN16" i="10"/>
  <c r="AM16" i="10"/>
  <c r="AM15" i="10"/>
  <c r="AM14" i="10"/>
  <c r="AL16" i="10"/>
  <c r="AL15" i="10"/>
  <c r="AL14" i="10"/>
  <c r="AL13" i="10"/>
  <c r="AK16" i="10"/>
  <c r="AK15" i="10"/>
  <c r="AK14" i="10"/>
  <c r="AJ16" i="10"/>
  <c r="AJ15" i="10"/>
  <c r="AJ14" i="10"/>
  <c r="AI16" i="10"/>
  <c r="AI15" i="10"/>
  <c r="AI14" i="10"/>
  <c r="AI13" i="10"/>
  <c r="AM13" i="10" l="1"/>
  <c r="AK13" i="10"/>
  <c r="AJ13" i="10"/>
  <c r="C6" i="10"/>
  <c r="D11" i="10" s="1"/>
  <c r="D12" i="10" s="1"/>
  <c r="AN13" i="10" l="1"/>
  <c r="E11" i="10"/>
  <c r="E12" i="10" s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6" i="1"/>
  <c r="H6" i="1"/>
  <c r="F11" i="10" l="1"/>
  <c r="F12" i="10" s="1"/>
  <c r="M37" i="1"/>
  <c r="K37" i="1"/>
  <c r="N36" i="1"/>
  <c r="L36" i="1"/>
  <c r="N35" i="1"/>
  <c r="L35" i="1"/>
  <c r="N34" i="1"/>
  <c r="L34" i="1"/>
  <c r="N33" i="1"/>
  <c r="L33" i="1"/>
  <c r="N32" i="1"/>
  <c r="L32" i="1"/>
  <c r="N31" i="1"/>
  <c r="L31" i="1"/>
  <c r="N30" i="1"/>
  <c r="L30" i="1"/>
  <c r="N29" i="1"/>
  <c r="L29" i="1"/>
  <c r="N28" i="1"/>
  <c r="L28" i="1"/>
  <c r="N27" i="1"/>
  <c r="L27" i="1"/>
  <c r="N26" i="1"/>
  <c r="L26" i="1"/>
  <c r="N25" i="1"/>
  <c r="L25" i="1"/>
  <c r="N24" i="1"/>
  <c r="L24" i="1"/>
  <c r="N23" i="1"/>
  <c r="L23" i="1"/>
  <c r="N22" i="1"/>
  <c r="L22" i="1"/>
  <c r="N21" i="1"/>
  <c r="L21" i="1"/>
  <c r="N20" i="1"/>
  <c r="L20" i="1"/>
  <c r="N19" i="1"/>
  <c r="L19" i="1"/>
  <c r="N18" i="1"/>
  <c r="L18" i="1"/>
  <c r="N17" i="1"/>
  <c r="L17" i="1"/>
  <c r="N16" i="1"/>
  <c r="L16" i="1"/>
  <c r="N15" i="1"/>
  <c r="L15" i="1"/>
  <c r="N14" i="1"/>
  <c r="L14" i="1"/>
  <c r="N13" i="1"/>
  <c r="L13" i="1"/>
  <c r="N12" i="1"/>
  <c r="L12" i="1"/>
  <c r="N11" i="1"/>
  <c r="L11" i="1"/>
  <c r="N10" i="1"/>
  <c r="L10" i="1"/>
  <c r="N9" i="1"/>
  <c r="L9" i="1"/>
  <c r="N8" i="1"/>
  <c r="L8" i="1"/>
  <c r="N7" i="1"/>
  <c r="L7" i="1"/>
  <c r="N6" i="1"/>
  <c r="L6" i="1"/>
  <c r="Z22" i="1"/>
  <c r="Z23" i="1"/>
  <c r="G11" i="10" l="1"/>
  <c r="G12" i="10" s="1"/>
  <c r="L37" i="1"/>
  <c r="N37" i="1"/>
  <c r="E37" i="1"/>
  <c r="C37" i="1"/>
  <c r="H11" i="10" l="1"/>
  <c r="H12" i="10" s="1"/>
  <c r="F42" i="4"/>
  <c r="E42" i="4"/>
  <c r="I11" i="10" l="1"/>
  <c r="I12" i="10" s="1"/>
  <c r="J11" i="10"/>
  <c r="AA37" i="1"/>
  <c r="G37" i="1"/>
  <c r="I37" i="1"/>
  <c r="O37" i="1"/>
  <c r="Q37" i="1"/>
  <c r="S37" i="1"/>
  <c r="U37" i="1"/>
  <c r="W37" i="1"/>
  <c r="Y37" i="1"/>
  <c r="F25" i="1"/>
  <c r="F26" i="1"/>
  <c r="F27" i="1"/>
  <c r="F28" i="1"/>
  <c r="F29" i="1"/>
  <c r="F30" i="1"/>
  <c r="F31" i="1"/>
  <c r="F32" i="1"/>
  <c r="F33" i="1"/>
  <c r="F34" i="1"/>
  <c r="F35" i="1"/>
  <c r="F36" i="1"/>
  <c r="D35" i="3"/>
  <c r="C35" i="3"/>
  <c r="K11" i="10" l="1"/>
  <c r="J12" i="10"/>
  <c r="J37" i="1"/>
  <c r="L11" i="10" l="1"/>
  <c r="K12" i="10"/>
  <c r="E21" i="5"/>
  <c r="M11" i="10" l="1"/>
  <c r="L12" i="10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4" i="3"/>
  <c r="E36" i="6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6" i="1"/>
  <c r="H3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6" i="1"/>
  <c r="N11" i="10" l="1"/>
  <c r="M12" i="10"/>
  <c r="T37" i="1"/>
  <c r="AB37" i="1"/>
  <c r="Z37" i="1"/>
  <c r="X37" i="1"/>
  <c r="V37" i="1"/>
  <c r="F37" i="1"/>
  <c r="R37" i="1"/>
  <c r="P37" i="1"/>
  <c r="H37" i="1"/>
  <c r="D37" i="1"/>
  <c r="AC35" i="1"/>
  <c r="AD35" i="1" s="1"/>
  <c r="AC31" i="1"/>
  <c r="AD31" i="1" s="1"/>
  <c r="AC27" i="1"/>
  <c r="AD27" i="1" s="1"/>
  <c r="AC19" i="1"/>
  <c r="AD19" i="1" s="1"/>
  <c r="AC15" i="1"/>
  <c r="AD15" i="1" s="1"/>
  <c r="AC11" i="1"/>
  <c r="AD11" i="1" s="1"/>
  <c r="AC7" i="1"/>
  <c r="AD7" i="1" s="1"/>
  <c r="AC6" i="1"/>
  <c r="AD6" i="1" s="1"/>
  <c r="AC33" i="1"/>
  <c r="AD33" i="1" s="1"/>
  <c r="AC29" i="1"/>
  <c r="AD29" i="1" s="1"/>
  <c r="AC21" i="1"/>
  <c r="AD21" i="1" s="1"/>
  <c r="AC17" i="1"/>
  <c r="AD17" i="1" s="1"/>
  <c r="AC12" i="1"/>
  <c r="AD12" i="1" s="1"/>
  <c r="AC8" i="1"/>
  <c r="AD8" i="1" s="1"/>
  <c r="AC36" i="1"/>
  <c r="AD36" i="1" s="1"/>
  <c r="AC32" i="1"/>
  <c r="AD32" i="1" s="1"/>
  <c r="AC28" i="1"/>
  <c r="AD28" i="1" s="1"/>
  <c r="AC16" i="1"/>
  <c r="AD16" i="1" s="1"/>
  <c r="AC25" i="1"/>
  <c r="AD25" i="1" s="1"/>
  <c r="AC24" i="1"/>
  <c r="AD24" i="1" s="1"/>
  <c r="AC23" i="1"/>
  <c r="AD23" i="1" s="1"/>
  <c r="AC20" i="1"/>
  <c r="AD20" i="1" s="1"/>
  <c r="AC34" i="1"/>
  <c r="AD34" i="1" s="1"/>
  <c r="AC30" i="1"/>
  <c r="AD30" i="1" s="1"/>
  <c r="AC26" i="1"/>
  <c r="AD26" i="1" s="1"/>
  <c r="AC22" i="1"/>
  <c r="AD22" i="1" s="1"/>
  <c r="AC18" i="1"/>
  <c r="AD18" i="1" s="1"/>
  <c r="AC14" i="1"/>
  <c r="AD14" i="1" s="1"/>
  <c r="B5" i="9"/>
  <c r="AC13" i="1"/>
  <c r="AD13" i="1" s="1"/>
  <c r="AC10" i="1"/>
  <c r="AD10" i="1" s="1"/>
  <c r="AC9" i="1"/>
  <c r="AD9" i="1" s="1"/>
  <c r="H10" i="5"/>
  <c r="O11" i="10" l="1"/>
  <c r="N12" i="10"/>
  <c r="AD37" i="1"/>
  <c r="AC37" i="1"/>
  <c r="E5" i="9"/>
  <c r="P11" i="10" l="1"/>
  <c r="O12" i="10"/>
  <c r="E4" i="9"/>
  <c r="B4" i="9" s="1"/>
  <c r="D10" i="5"/>
  <c r="Q11" i="10" l="1"/>
  <c r="P12" i="10"/>
  <c r="E6" i="9"/>
  <c r="D13" i="9" s="1"/>
  <c r="D8" i="5"/>
  <c r="R11" i="10" l="1"/>
  <c r="Q12" i="10"/>
  <c r="E20" i="5"/>
  <c r="S11" i="10" l="1"/>
  <c r="R12" i="10"/>
  <c r="D9" i="5"/>
  <c r="T11" i="10" l="1"/>
  <c r="S12" i="10"/>
  <c r="D11" i="5"/>
  <c r="U11" i="10" l="1"/>
  <c r="T12" i="10"/>
  <c r="H8" i="5"/>
  <c r="B13" i="9"/>
  <c r="E22" i="5"/>
  <c r="E23" i="5" s="1"/>
  <c r="B27" i="5" s="1"/>
  <c r="B6" i="9"/>
  <c r="H9" i="5"/>
  <c r="V11" i="10" l="1"/>
  <c r="U12" i="10"/>
  <c r="W11" i="10" l="1"/>
  <c r="V12" i="10"/>
  <c r="X11" i="10" l="1"/>
  <c r="W12" i="10"/>
  <c r="Y11" i="10" l="1"/>
  <c r="X12" i="10"/>
  <c r="Z11" i="10" l="1"/>
  <c r="Y12" i="10"/>
  <c r="AA11" i="10" l="1"/>
  <c r="Z12" i="10"/>
  <c r="AB11" i="10" l="1"/>
  <c r="AA12" i="10"/>
  <c r="AC11" i="10" l="1"/>
  <c r="AB12" i="10"/>
  <c r="AD11" i="10" l="1"/>
  <c r="AC12" i="10"/>
  <c r="AE11" i="10" l="1"/>
  <c r="AD12" i="10"/>
  <c r="AF11" i="10" l="1"/>
  <c r="AG11" i="10" s="1"/>
  <c r="AH11" i="10" s="1"/>
  <c r="AE12" i="10"/>
  <c r="AF12" i="10" l="1"/>
  <c r="AH12" i="10"/>
  <c r="AG12" i="10"/>
</calcChain>
</file>

<file path=xl/sharedStrings.xml><?xml version="1.0" encoding="utf-8"?>
<sst xmlns="http://schemas.openxmlformats.org/spreadsheetml/2006/main" count="231" uniqueCount="127">
  <si>
    <t>STT</t>
  </si>
  <si>
    <t>NGÀY</t>
  </si>
  <si>
    <t>BN THƯỜNG</t>
  </si>
  <si>
    <t>TỔNG THU</t>
  </si>
  <si>
    <t>GHI CHÚ</t>
  </si>
  <si>
    <t>SL</t>
  </si>
  <si>
    <t>TIỀN</t>
  </si>
  <si>
    <t>T TIỀN</t>
  </si>
  <si>
    <t>TỔNG</t>
  </si>
  <si>
    <t>.</t>
  </si>
  <si>
    <t>rửa mũi</t>
  </si>
  <si>
    <t>đo CNHH</t>
  </si>
  <si>
    <t>Test dị ứng</t>
  </si>
  <si>
    <t>khí dung V</t>
  </si>
  <si>
    <t>Khí dung PV</t>
  </si>
  <si>
    <t>số lượng</t>
  </si>
  <si>
    <t>thành tiền</t>
  </si>
  <si>
    <t>tổng</t>
  </si>
  <si>
    <t>lãi</t>
  </si>
  <si>
    <t>GN</t>
  </si>
  <si>
    <t>GB</t>
  </si>
  <si>
    <t>Ngày</t>
  </si>
  <si>
    <t>ĐÃ THANH TOÁN</t>
  </si>
  <si>
    <t>CHƯA THANH TOÁN</t>
  </si>
  <si>
    <t>BN MỚI</t>
  </si>
  <si>
    <t>I. Tổng thu</t>
  </si>
  <si>
    <t>Bệnh nhân</t>
  </si>
  <si>
    <t>Vật tư, thuốc</t>
  </si>
  <si>
    <t>II. Tổng chi</t>
  </si>
  <si>
    <t>Thủ thuật</t>
  </si>
  <si>
    <t>Bs Hạnh</t>
  </si>
  <si>
    <t>C Vân</t>
  </si>
  <si>
    <t>Tên</t>
  </si>
  <si>
    <t>Thành tiền</t>
  </si>
  <si>
    <t>Tổng</t>
  </si>
  <si>
    <t>Chi khác</t>
  </si>
  <si>
    <t>Nội Dung</t>
  </si>
  <si>
    <t>Thành Tiền</t>
  </si>
  <si>
    <t>Ghi chú</t>
  </si>
  <si>
    <t>Số lượng</t>
  </si>
  <si>
    <t>TỔNG CHI</t>
  </si>
  <si>
    <t>Nội dung</t>
  </si>
  <si>
    <t>III. Dòng tiền</t>
  </si>
  <si>
    <t>LƯƠNG</t>
  </si>
  <si>
    <t>Tổng thủ thuật</t>
  </si>
  <si>
    <t>Tên thuốc</t>
  </si>
  <si>
    <t>tiền</t>
  </si>
  <si>
    <t>tiền cô Hương</t>
  </si>
  <si>
    <t>Tiền Mua thuốc còn lại</t>
  </si>
  <si>
    <t>Tiền thuốc nợ</t>
  </si>
  <si>
    <t>SLBN</t>
  </si>
  <si>
    <t>Test dị ứng sữa 1</t>
  </si>
  <si>
    <t>Test dị ứng sữa kích thích</t>
  </si>
  <si>
    <t>TÊN THUỐC</t>
  </si>
  <si>
    <t>10 lọ</t>
  </si>
  <si>
    <t xml:space="preserve">Báo cáo lưu chuyển tiền tệ </t>
  </si>
  <si>
    <t>THU</t>
  </si>
  <si>
    <t>CHI</t>
  </si>
  <si>
    <t>DÒNG TIỀN</t>
  </si>
  <si>
    <t>Bảng báo cáo HĐKD</t>
  </si>
  <si>
    <t>DOANH THU</t>
  </si>
  <si>
    <t>CHI PHÍ</t>
  </si>
  <si>
    <t>LỢI NHUẬN</t>
  </si>
  <si>
    <t>Bảng cân đối kế toán</t>
  </si>
  <si>
    <t>TÀI SẢN</t>
  </si>
  <si>
    <t>TIỀN MẶT</t>
  </si>
  <si>
    <t>TỒN THUỐC T6</t>
  </si>
  <si>
    <t>TỔNG TÀI SẢN</t>
  </si>
  <si>
    <t>NGUỒN VỐN</t>
  </si>
  <si>
    <t>VAY</t>
  </si>
  <si>
    <t>LỢI NHUẬN CHƯA CHI</t>
  </si>
  <si>
    <t>TỔNG NGUỒN VỐN</t>
  </si>
  <si>
    <t>50% THƯỜNG</t>
  </si>
  <si>
    <t>Tinh chất an bì khang</t>
  </si>
  <si>
    <t>Sữa nước</t>
  </si>
  <si>
    <t>24 lon</t>
  </si>
  <si>
    <t>BÁO CÁO TÀI CHÍNH T7/2020</t>
  </si>
  <si>
    <t>TỒN THUỐC T7</t>
  </si>
  <si>
    <t>Khác</t>
  </si>
  <si>
    <t>30/06/2020</t>
  </si>
  <si>
    <t>50% CK</t>
  </si>
  <si>
    <t>BN HEN</t>
  </si>
  <si>
    <t>50% Hen</t>
  </si>
  <si>
    <t>BN CK</t>
  </si>
  <si>
    <t>Báo cáo doanh thu tháng 8/2020</t>
  </si>
  <si>
    <t>Báo cáo bán thuốc, vật tư tháng 8/2020</t>
  </si>
  <si>
    <t>Báo cáo phiếu nhập thuốc + vật tư tháng 8/2020</t>
  </si>
  <si>
    <t>Báo cáo chi khác tháng 8/2020</t>
  </si>
  <si>
    <t>Báo cáo công nợ tháng 8/2020</t>
  </si>
  <si>
    <t>Zin kid</t>
  </si>
  <si>
    <t>Augmentin 500</t>
  </si>
  <si>
    <t>Ventolin 5mg</t>
  </si>
  <si>
    <t>Daleston 30</t>
  </si>
  <si>
    <t>Daleston 75</t>
  </si>
  <si>
    <t>Montiget</t>
  </si>
  <si>
    <t>Sterimar baby</t>
  </si>
  <si>
    <t>Klavunamox</t>
  </si>
  <si>
    <t>Thanh toán mã ngày 21/05/2020</t>
  </si>
  <si>
    <t>cốc giấy</t>
  </si>
  <si>
    <t>Giấy A5</t>
  </si>
  <si>
    <t>Quy ra công</t>
  </si>
  <si>
    <t>Năm:</t>
  </si>
  <si>
    <t>x</t>
  </si>
  <si>
    <t>v</t>
  </si>
  <si>
    <t>p</t>
  </si>
  <si>
    <t>k</t>
  </si>
  <si>
    <t>o</t>
  </si>
  <si>
    <t>Ốm đau</t>
  </si>
  <si>
    <t>Nghỉ không lương</t>
  </si>
  <si>
    <t xml:space="preserve">Nửa ngày công </t>
  </si>
  <si>
    <t>Ngày công thực tế</t>
  </si>
  <si>
    <t>Ngày nghỉ có lương</t>
  </si>
  <si>
    <t>Nửa công</t>
  </si>
  <si>
    <t>Nghỉ có lương</t>
  </si>
  <si>
    <t>Ngày công</t>
  </si>
  <si>
    <t>Nghỉ ốm</t>
  </si>
  <si>
    <t>MINH</t>
  </si>
  <si>
    <t>Bảng chấm công</t>
  </si>
  <si>
    <t>Vân</t>
  </si>
  <si>
    <t>P.Hương</t>
  </si>
  <si>
    <t>T.Hương</t>
  </si>
  <si>
    <t>Adcort</t>
  </si>
  <si>
    <t>tebexerol</t>
  </si>
  <si>
    <t>17/7/2020</t>
  </si>
  <si>
    <t>sữa bột</t>
  </si>
  <si>
    <t>29/7/2020</t>
  </si>
  <si>
    <t>kem đa năng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</si>
</sst>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#,##0\ _₫;[Red]#,##0\ _₫"/>
    <numFmt numFmtId="165" formatCode="#,##0;[Red]#,##0"/>
    <numFmt numFmtId="166" formatCode="[$-101042A]d\ mmm\ yy;@"/>
    <numFmt numFmtId="167" formatCode="[$-1010000]d/m/yy;@"/>
    <numFmt numFmtId="168" formatCode="m/d/yy;@"/>
    <numFmt numFmtId="169" formatCode="&quot;Tháng &quot;mm&quot; năm &quot;yyyy"/>
    <numFmt numFmtId="170" formatCode="dd"/>
  </numFmts>
  <fonts count="23">
    <font>
      <sz val="11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36"/>
      <color rgb="FFFF0000"/>
      <name val="Calibri"/>
      <family val="2"/>
      <scheme val="minor"/>
    </font>
    <font>
      <sz val="16"/>
      <color theme="1"/>
      <name val="Times New Roman"/>
      <family val="1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6"/>
      <color theme="1"/>
      <name val="Calibri"/>
      <family val="2"/>
      <scheme val="minor"/>
    </font>
    <font>
      <sz val="9"/>
      <color theme="1"/>
      <name val="Arial"/>
      <family val="2"/>
    </font>
    <font>
      <sz val="11"/>
      <color rgb="FF333333"/>
      <name val="Calibri"/>
      <family val="2"/>
      <scheme val="minor"/>
    </font>
    <font>
      <sz val="11"/>
      <color rgb="FF444444"/>
      <name val="Roboto"/>
    </font>
    <font>
      <sz val="11"/>
      <color rgb="FF444444"/>
      <name val="Calibri"/>
      <family val="2"/>
      <scheme val="minor"/>
    </font>
    <font>
      <b/>
      <sz val="11"/>
      <color rgb="FF444444"/>
      <name val="Calibri"/>
      <family val="2"/>
      <scheme val="minor"/>
    </font>
    <font>
      <sz val="36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sz val="14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97">
    <xf numFmtId="0" fontId="0" fillId="0" borderId="0" xfId="0"/>
    <xf numFmtId="164" fontId="0" fillId="0" borderId="0" xfId="0" applyNumberFormat="1"/>
    <xf numFmtId="165" fontId="0" fillId="0" borderId="0" xfId="0" applyNumberFormat="1"/>
    <xf numFmtId="164" fontId="0" fillId="0" borderId="0" xfId="0" applyNumberFormat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6" fontId="2" fillId="0" borderId="1" xfId="0" applyNumberFormat="1" applyFont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3" fontId="0" fillId="0" borderId="0" xfId="0" applyNumberFormat="1"/>
    <xf numFmtId="164" fontId="0" fillId="0" borderId="0" xfId="0" applyNumberFormat="1" applyAlignment="1">
      <alignment wrapText="1"/>
    </xf>
    <xf numFmtId="164" fontId="2" fillId="0" borderId="1" xfId="0" applyNumberFormat="1" applyFont="1" applyBorder="1" applyAlignment="1">
      <alignment horizontal="center" wrapText="1"/>
    </xf>
    <xf numFmtId="164" fontId="0" fillId="0" borderId="0" xfId="0" applyNumberFormat="1" applyBorder="1"/>
    <xf numFmtId="164" fontId="5" fillId="0" borderId="1" xfId="0" applyNumberFormat="1" applyFont="1" applyBorder="1"/>
    <xf numFmtId="164" fontId="5" fillId="0" borderId="1" xfId="0" applyNumberFormat="1" applyFont="1" applyBorder="1" applyAlignment="1">
      <alignment horizontal="center"/>
    </xf>
    <xf numFmtId="164" fontId="5" fillId="0" borderId="1" xfId="0" applyNumberFormat="1" applyFont="1" applyBorder="1" applyAlignment="1"/>
    <xf numFmtId="166" fontId="0" fillId="0" borderId="0" xfId="0" applyNumberFormat="1"/>
    <xf numFmtId="165" fontId="5" fillId="0" borderId="1" xfId="0" applyNumberFormat="1" applyFont="1" applyBorder="1" applyAlignment="1"/>
    <xf numFmtId="164" fontId="2" fillId="0" borderId="1" xfId="0" applyNumberFormat="1" applyFont="1" applyBorder="1" applyAlignment="1">
      <alignment horizontal="right"/>
    </xf>
    <xf numFmtId="165" fontId="2" fillId="0" borderId="1" xfId="0" applyNumberFormat="1" applyFont="1" applyBorder="1" applyAlignment="1">
      <alignment horizontal="right"/>
    </xf>
    <xf numFmtId="3" fontId="5" fillId="0" borderId="1" xfId="0" applyNumberFormat="1" applyFont="1" applyBorder="1" applyAlignment="1"/>
    <xf numFmtId="167" fontId="0" fillId="0" borderId="0" xfId="0" applyNumberFormat="1"/>
    <xf numFmtId="167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3" fontId="0" fillId="0" borderId="1" xfId="0" applyNumberFormat="1" applyBorder="1" applyAlignment="1">
      <alignment horizontal="center"/>
    </xf>
    <xf numFmtId="167" fontId="6" fillId="0" borderId="0" xfId="0" applyNumberFormat="1" applyFont="1"/>
    <xf numFmtId="0" fontId="0" fillId="0" borderId="1" xfId="0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3" fontId="0" fillId="0" borderId="1" xfId="0" applyNumberFormat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164" fontId="4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 vertical="center"/>
    </xf>
    <xf numFmtId="164" fontId="5" fillId="0" borderId="1" xfId="0" applyNumberFormat="1" applyFont="1" applyBorder="1" applyAlignment="1">
      <alignment horizontal="right"/>
    </xf>
    <xf numFmtId="3" fontId="0" fillId="0" borderId="1" xfId="0" applyNumberFormat="1" applyBorder="1" applyAlignment="1">
      <alignment horizontal="right"/>
    </xf>
    <xf numFmtId="3" fontId="7" fillId="0" borderId="1" xfId="0" applyNumberFormat="1" applyFont="1" applyBorder="1" applyAlignment="1">
      <alignment horizontal="right"/>
    </xf>
    <xf numFmtId="3" fontId="9" fillId="0" borderId="1" xfId="0" applyNumberFormat="1" applyFont="1" applyBorder="1" applyAlignment="1">
      <alignment horizontal="right"/>
    </xf>
    <xf numFmtId="14" fontId="0" fillId="0" borderId="0" xfId="0" applyNumberFormat="1" applyAlignment="1">
      <alignment horizontal="center"/>
    </xf>
    <xf numFmtId="14" fontId="0" fillId="0" borderId="1" xfId="0" applyNumberFormat="1" applyBorder="1" applyAlignment="1">
      <alignment horizontal="center"/>
    </xf>
    <xf numFmtId="3" fontId="0" fillId="0" borderId="1" xfId="0" applyNumberFormat="1" applyBorder="1"/>
    <xf numFmtId="3" fontId="7" fillId="0" borderId="1" xfId="0" applyNumberFormat="1" applyFont="1" applyBorder="1"/>
    <xf numFmtId="3" fontId="7" fillId="0" borderId="1" xfId="0" applyNumberFormat="1" applyFont="1" applyBorder="1" applyAlignment="1">
      <alignment horizontal="right" vertical="center"/>
    </xf>
    <xf numFmtId="164" fontId="2" fillId="0" borderId="1" xfId="0" applyNumberFormat="1" applyFont="1" applyBorder="1" applyAlignment="1">
      <alignment horizontal="center"/>
    </xf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164" fontId="2" fillId="0" borderId="10" xfId="0" applyNumberFormat="1" applyFont="1" applyBorder="1" applyAlignment="1">
      <alignment horizontal="center"/>
    </xf>
    <xf numFmtId="164" fontId="5" fillId="0" borderId="1" xfId="0" applyNumberFormat="1" applyFont="1" applyBorder="1" applyAlignment="1">
      <alignment horizontal="center" wrapText="1"/>
    </xf>
    <xf numFmtId="165" fontId="5" fillId="0" borderId="1" xfId="0" applyNumberFormat="1" applyFont="1" applyBorder="1" applyAlignment="1">
      <alignment horizontal="center"/>
    </xf>
    <xf numFmtId="3" fontId="5" fillId="0" borderId="1" xfId="0" applyNumberFormat="1" applyFont="1" applyBorder="1" applyAlignment="1">
      <alignment horizontal="center"/>
    </xf>
    <xf numFmtId="166" fontId="2" fillId="0" borderId="1" xfId="0" applyNumberFormat="1" applyFont="1" applyBorder="1" applyAlignment="1">
      <alignment horizontal="center"/>
    </xf>
    <xf numFmtId="166" fontId="5" fillId="0" borderId="1" xfId="0" applyNumberFormat="1" applyFont="1" applyBorder="1" applyAlignment="1">
      <alignment vertical="center"/>
    </xf>
    <xf numFmtId="164" fontId="2" fillId="0" borderId="5" xfId="0" applyNumberFormat="1" applyFont="1" applyBorder="1" applyAlignment="1"/>
    <xf numFmtId="0" fontId="0" fillId="0" borderId="0" xfId="0"/>
    <xf numFmtId="0" fontId="12" fillId="2" borderId="1" xfId="0" applyFont="1" applyFill="1" applyBorder="1" applyAlignment="1">
      <alignment horizontal="center"/>
    </xf>
    <xf numFmtId="0" fontId="0" fillId="0" borderId="0" xfId="0"/>
    <xf numFmtId="0" fontId="0" fillId="0" borderId="4" xfId="0" applyBorder="1" applyAlignment="1">
      <alignment vertical="center"/>
    </xf>
    <xf numFmtId="164" fontId="2" fillId="0" borderId="1" xfId="0" applyNumberFormat="1" applyFont="1" applyBorder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3" fontId="0" fillId="0" borderId="0" xfId="0" applyNumberFormat="1" applyAlignment="1"/>
    <xf numFmtId="0" fontId="0" fillId="0" borderId="0" xfId="0"/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0" borderId="5" xfId="0" applyBorder="1" applyAlignment="1">
      <alignment horizontal="center" vertical="center"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/>
    <xf numFmtId="0" fontId="0" fillId="0" borderId="0" xfId="0"/>
    <xf numFmtId="164" fontId="2" fillId="0" borderId="1" xfId="0" applyNumberFormat="1" applyFont="1" applyBorder="1" applyAlignment="1">
      <alignment horizontal="center"/>
    </xf>
    <xf numFmtId="3" fontId="0" fillId="0" borderId="5" xfId="0" applyNumberFormat="1" applyBorder="1" applyAlignment="1">
      <alignment horizontal="right" vertical="center"/>
    </xf>
    <xf numFmtId="165" fontId="2" fillId="0" borderId="1" xfId="0" applyNumberFormat="1" applyFont="1" applyBorder="1" applyAlignment="1">
      <alignment horizontal="center"/>
    </xf>
    <xf numFmtId="167" fontId="6" fillId="0" borderId="0" xfId="0" applyNumberFormat="1" applyFont="1" applyAlignment="1"/>
    <xf numFmtId="164" fontId="2" fillId="0" borderId="1" xfId="0" applyNumberFormat="1" applyFont="1" applyBorder="1" applyAlignment="1">
      <alignment horizontal="center"/>
    </xf>
    <xf numFmtId="0" fontId="0" fillId="0" borderId="0" xfId="0"/>
    <xf numFmtId="164" fontId="2" fillId="0" borderId="1" xfId="0" applyNumberFormat="1" applyFont="1" applyBorder="1" applyAlignment="1">
      <alignment horizontal="center"/>
    </xf>
    <xf numFmtId="0" fontId="0" fillId="0" borderId="0" xfId="0"/>
    <xf numFmtId="3" fontId="0" fillId="0" borderId="1" xfId="0" applyNumberFormat="1" applyBorder="1" applyAlignment="1">
      <alignment horizontal="center"/>
    </xf>
    <xf numFmtId="3" fontId="0" fillId="0" borderId="1" xfId="0" applyNumberFormat="1" applyBorder="1" applyAlignment="1"/>
    <xf numFmtId="0" fontId="0" fillId="0" borderId="0" xfId="0"/>
    <xf numFmtId="167" fontId="0" fillId="0" borderId="4" xfId="0" applyNumberFormat="1" applyBorder="1" applyAlignment="1">
      <alignment vertical="center"/>
    </xf>
    <xf numFmtId="0" fontId="0" fillId="0" borderId="0" xfId="0"/>
    <xf numFmtId="164" fontId="0" fillId="0" borderId="0" xfId="0" applyNumberFormat="1" applyFon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0" fillId="0" borderId="0" xfId="0"/>
    <xf numFmtId="0" fontId="0" fillId="0" borderId="8" xfId="0" applyBorder="1" applyAlignment="1">
      <alignment horizontal="center"/>
    </xf>
    <xf numFmtId="14" fontId="0" fillId="0" borderId="5" xfId="0" applyNumberFormat="1" applyBorder="1" applyAlignment="1">
      <alignment horizontal="center"/>
    </xf>
    <xf numFmtId="168" fontId="0" fillId="0" borderId="1" xfId="0" applyNumberFormat="1" applyBorder="1" applyAlignment="1">
      <alignment horizontal="left"/>
    </xf>
    <xf numFmtId="168" fontId="0" fillId="0" borderId="0" xfId="0" applyNumberFormat="1" applyAlignment="1">
      <alignment horizontal="left"/>
    </xf>
    <xf numFmtId="3" fontId="15" fillId="0" borderId="0" xfId="0" applyNumberFormat="1" applyFont="1"/>
    <xf numFmtId="0" fontId="0" fillId="0" borderId="0" xfId="0"/>
    <xf numFmtId="164" fontId="2" fillId="0" borderId="1" xfId="0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center" wrapText="1"/>
    </xf>
    <xf numFmtId="165" fontId="2" fillId="0" borderId="1" xfId="0" applyNumberFormat="1" applyFont="1" applyBorder="1" applyAlignment="1">
      <alignment horizontal="center"/>
    </xf>
    <xf numFmtId="14" fontId="0" fillId="0" borderId="5" xfId="0" applyNumberFormat="1" applyBorder="1" applyAlignment="1">
      <alignment horizontal="center" vertical="center" wrapText="1"/>
    </xf>
    <xf numFmtId="0" fontId="0" fillId="0" borderId="0" xfId="0"/>
    <xf numFmtId="164" fontId="2" fillId="0" borderId="1" xfId="0" applyNumberFormat="1" applyFont="1" applyBorder="1" applyAlignment="1">
      <alignment horizontal="center"/>
    </xf>
    <xf numFmtId="3" fontId="0" fillId="0" borderId="1" xfId="0" applyNumberFormat="1" applyFont="1" applyBorder="1" applyAlignment="1">
      <alignment horizontal="right"/>
    </xf>
    <xf numFmtId="0" fontId="0" fillId="0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3" fontId="16" fillId="0" borderId="1" xfId="0" applyNumberFormat="1" applyFont="1" applyBorder="1"/>
    <xf numFmtId="3" fontId="0" fillId="0" borderId="1" xfId="0" applyNumberFormat="1" applyBorder="1" applyAlignment="1">
      <alignment vertical="center"/>
    </xf>
    <xf numFmtId="3" fontId="0" fillId="0" borderId="1" xfId="0" applyNumberFormat="1" applyBorder="1" applyAlignment="1">
      <alignment horizontal="center" vertical="center"/>
    </xf>
    <xf numFmtId="3" fontId="6" fillId="0" borderId="0" xfId="0" applyNumberFormat="1" applyFont="1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0" fillId="0" borderId="1" xfId="0" applyFont="1" applyBorder="1" applyAlignment="1">
      <alignment horizontal="center" vertical="center" wrapText="1"/>
    </xf>
    <xf numFmtId="0" fontId="0" fillId="0" borderId="0" xfId="0"/>
    <xf numFmtId="164" fontId="2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/>
    <xf numFmtId="3" fontId="0" fillId="0" borderId="1" xfId="0" applyNumberForma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center" wrapText="1"/>
    </xf>
    <xf numFmtId="165" fontId="2" fillId="0" borderId="1" xfId="0" applyNumberFormat="1" applyFont="1" applyBorder="1" applyAlignment="1">
      <alignment horizontal="center"/>
    </xf>
    <xf numFmtId="0" fontId="0" fillId="0" borderId="0" xfId="0"/>
    <xf numFmtId="167" fontId="0" fillId="0" borderId="1" xfId="0" applyNumberForma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Font="1" applyBorder="1" applyAlignment="1">
      <alignment horizontal="left" vertical="center" wrapText="1"/>
    </xf>
    <xf numFmtId="0" fontId="0" fillId="0" borderId="0" xfId="0"/>
    <xf numFmtId="0" fontId="0" fillId="0" borderId="1" xfId="0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/>
    </xf>
    <xf numFmtId="164" fontId="2" fillId="3" borderId="1" xfId="0" applyNumberFormat="1" applyFont="1" applyFill="1" applyBorder="1" applyAlignment="1">
      <alignment horizontal="right"/>
    </xf>
    <xf numFmtId="164" fontId="4" fillId="3" borderId="1" xfId="0" applyNumberFormat="1" applyFont="1" applyFill="1" applyBorder="1" applyAlignment="1">
      <alignment horizontal="right"/>
    </xf>
    <xf numFmtId="164" fontId="2" fillId="3" borderId="1" xfId="0" applyNumberFormat="1" applyFont="1" applyFill="1" applyBorder="1" applyAlignment="1">
      <alignment horizontal="right" vertical="center"/>
    </xf>
    <xf numFmtId="0" fontId="0" fillId="0" borderId="0" xfId="0" applyAlignment="1"/>
    <xf numFmtId="0" fontId="7" fillId="0" borderId="1" xfId="0" applyFont="1" applyBorder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14" fontId="0" fillId="0" borderId="0" xfId="0" applyNumberFormat="1" applyAlignment="1">
      <alignment vertical="center"/>
    </xf>
    <xf numFmtId="169" fontId="0" fillId="0" borderId="0" xfId="0" applyNumberFormat="1" applyAlignment="1">
      <alignment horizontal="left"/>
    </xf>
    <xf numFmtId="170" fontId="7" fillId="0" borderId="1" xfId="0" applyNumberFormat="1" applyFont="1" applyBorder="1" applyAlignment="1">
      <alignment horizontal="center"/>
    </xf>
    <xf numFmtId="0" fontId="0" fillId="0" borderId="0" xfId="0" applyNumberFormat="1"/>
    <xf numFmtId="0" fontId="7" fillId="0" borderId="1" xfId="0" applyNumberFormat="1" applyFont="1" applyBorder="1" applyAlignment="1">
      <alignment horizontal="center" textRotation="90"/>
    </xf>
    <xf numFmtId="0" fontId="7" fillId="0" borderId="0" xfId="0" applyFont="1"/>
    <xf numFmtId="0" fontId="19" fillId="0" borderId="0" xfId="0" applyFont="1" applyAlignment="1">
      <alignment horizontal="left" vertical="center" wrapText="1" indent="1"/>
    </xf>
    <xf numFmtId="0" fontId="18" fillId="0" borderId="1" xfId="0" applyFont="1" applyBorder="1" applyAlignment="1">
      <alignment horizontal="center" vertical="center"/>
    </xf>
    <xf numFmtId="0" fontId="17" fillId="0" borderId="1" xfId="0" applyFont="1" applyBorder="1"/>
    <xf numFmtId="0" fontId="20" fillId="0" borderId="0" xfId="0" applyFont="1"/>
    <xf numFmtId="0" fontId="21" fillId="0" borderId="0" xfId="0" applyFont="1" applyAlignment="1">
      <alignment vertical="center"/>
    </xf>
    <xf numFmtId="169" fontId="22" fillId="0" borderId="0" xfId="0" applyNumberFormat="1" applyFont="1" applyAlignment="1">
      <alignment horizontal="left"/>
    </xf>
    <xf numFmtId="0" fontId="0" fillId="0" borderId="0" xfId="0"/>
    <xf numFmtId="164" fontId="2" fillId="0" borderId="1" xfId="0" applyNumberFormat="1" applyFont="1" applyBorder="1" applyAlignment="1">
      <alignment horizontal="center"/>
    </xf>
    <xf numFmtId="164" fontId="2" fillId="3" borderId="1" xfId="0" applyNumberFormat="1" applyFont="1" applyFill="1" applyBorder="1" applyAlignment="1">
      <alignment horizontal="center"/>
    </xf>
    <xf numFmtId="164" fontId="2" fillId="3" borderId="2" xfId="0" applyNumberFormat="1" applyFont="1" applyFill="1" applyBorder="1" applyAlignment="1">
      <alignment horizontal="center"/>
    </xf>
    <xf numFmtId="164" fontId="2" fillId="3" borderId="3" xfId="0" applyNumberFormat="1" applyFont="1" applyFill="1" applyBorder="1" applyAlignment="1">
      <alignment horizontal="center"/>
    </xf>
    <xf numFmtId="166" fontId="2" fillId="0" borderId="1" xfId="0" applyNumberFormat="1" applyFont="1" applyBorder="1" applyAlignment="1">
      <alignment horizontal="center" vertical="center"/>
    </xf>
    <xf numFmtId="0" fontId="0" fillId="0" borderId="0" xfId="0"/>
    <xf numFmtId="3" fontId="0" fillId="0" borderId="1" xfId="0" applyNumberFormat="1" applyBorder="1" applyAlignment="1">
      <alignment horizontal="center"/>
    </xf>
    <xf numFmtId="166" fontId="1" fillId="0" borderId="0" xfId="0" applyNumberFormat="1" applyFont="1" applyAlignment="1">
      <alignment horizontal="center"/>
    </xf>
    <xf numFmtId="164" fontId="2" fillId="0" borderId="1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wrapText="1"/>
    </xf>
    <xf numFmtId="165" fontId="2" fillId="0" borderId="1" xfId="0" applyNumberFormat="1" applyFont="1" applyBorder="1" applyAlignment="1">
      <alignment horizontal="center"/>
    </xf>
    <xf numFmtId="165" fontId="0" fillId="0" borderId="1" xfId="0" applyNumberFormat="1" applyFont="1" applyBorder="1" applyAlignment="1">
      <alignment horizontal="center" vertical="center" wrapText="1"/>
    </xf>
    <xf numFmtId="165" fontId="2" fillId="0" borderId="1" xfId="0" applyNumberFormat="1" applyFont="1" applyBorder="1" applyAlignment="1">
      <alignment horizontal="center" vertical="center" wrapText="1"/>
    </xf>
    <xf numFmtId="164" fontId="0" fillId="0" borderId="5" xfId="0" applyNumberFormat="1" applyFont="1" applyBorder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7" fontId="6" fillId="0" borderId="0" xfId="0" applyNumberFormat="1" applyFont="1" applyAlignment="1">
      <alignment horizontal="center"/>
    </xf>
    <xf numFmtId="167" fontId="6" fillId="0" borderId="0" xfId="0" applyNumberFormat="1" applyFont="1" applyAlignment="1"/>
    <xf numFmtId="167" fontId="0" fillId="0" borderId="4" xfId="0" applyNumberFormat="1" applyBorder="1" applyAlignment="1">
      <alignment horizontal="center" vertical="center"/>
    </xf>
    <xf numFmtId="167" fontId="0" fillId="0" borderId="11" xfId="0" applyNumberFormat="1" applyBorder="1" applyAlignment="1">
      <alignment horizontal="center" vertical="center"/>
    </xf>
    <xf numFmtId="167" fontId="0" fillId="0" borderId="5" xfId="0" applyNumberFormat="1" applyBorder="1" applyAlignment="1">
      <alignment horizontal="center" vertical="center"/>
    </xf>
    <xf numFmtId="0" fontId="8" fillId="0" borderId="0" xfId="0" applyFont="1" applyAlignment="1">
      <alignment horizontal="center"/>
    </xf>
    <xf numFmtId="14" fontId="11" fillId="0" borderId="0" xfId="0" applyNumberFormat="1" applyFont="1" applyAlignment="1">
      <alignment horizontal="center"/>
    </xf>
    <xf numFmtId="14" fontId="0" fillId="0" borderId="0" xfId="0" applyNumberFormat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3" fontId="10" fillId="0" borderId="6" xfId="0" applyNumberFormat="1" applyFont="1" applyBorder="1" applyAlignment="1">
      <alignment horizontal="center" vertical="center"/>
    </xf>
    <xf numFmtId="3" fontId="10" fillId="0" borderId="9" xfId="0" applyNumberFormat="1" applyFont="1" applyBorder="1" applyAlignment="1">
      <alignment horizontal="center" vertical="center"/>
    </xf>
    <xf numFmtId="3" fontId="10" fillId="0" borderId="7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4" fillId="0" borderId="0" xfId="0" applyFont="1" applyAlignment="1">
      <alignment horizontal="center"/>
    </xf>
    <xf numFmtId="3" fontId="7" fillId="0" borderId="4" xfId="0" applyNumberFormat="1" applyFont="1" applyBorder="1" applyAlignment="1">
      <alignment horizontal="center" textRotation="90"/>
    </xf>
    <xf numFmtId="3" fontId="7" fillId="0" borderId="5" xfId="0" applyNumberFormat="1" applyFont="1" applyBorder="1" applyAlignment="1">
      <alignment horizontal="center" textRotation="90"/>
    </xf>
    <xf numFmtId="170" fontId="7" fillId="0" borderId="4" xfId="0" applyNumberFormat="1" applyFont="1" applyBorder="1" applyAlignment="1">
      <alignment horizontal="center" textRotation="90"/>
    </xf>
    <xf numFmtId="170" fontId="7" fillId="0" borderId="5" xfId="0" applyNumberFormat="1" applyFont="1" applyBorder="1" applyAlignment="1">
      <alignment horizontal="center" textRotation="90"/>
    </xf>
    <xf numFmtId="3" fontId="7" fillId="0" borderId="4" xfId="0" applyNumberFormat="1" applyFont="1" applyBorder="1" applyAlignment="1">
      <alignment horizontal="center"/>
    </xf>
    <xf numFmtId="3" fontId="7" fillId="0" borderId="5" xfId="0" applyNumberFormat="1" applyFont="1" applyBorder="1" applyAlignment="1">
      <alignment horizontal="center"/>
    </xf>
    <xf numFmtId="0" fontId="21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170" fontId="7" fillId="0" borderId="4" xfId="0" applyNumberFormat="1" applyFont="1" applyBorder="1" applyAlignment="1">
      <alignment horizontal="center" textRotation="90" wrapText="1"/>
    </xf>
    <xf numFmtId="170" fontId="7" fillId="0" borderId="5" xfId="0" applyNumberFormat="1" applyFont="1" applyBorder="1" applyAlignment="1">
      <alignment horizontal="center" textRotation="90" wrapText="1"/>
    </xf>
  </cellXfs>
  <cellStyles count="1">
    <cellStyle name="Normal" xfId="0" builtinId="0"/>
  </cellStyles>
  <dxfs count="3">
    <dxf>
      <font>
        <color rgb="FFFF0000"/>
      </font>
      <fill>
        <patternFill>
          <bgColor theme="6" tint="0.39994506668294322"/>
        </patternFill>
      </fill>
    </dxf>
    <dxf>
      <font>
        <color theme="4"/>
      </font>
      <fill>
        <patternFill>
          <bgColor theme="9" tint="0.59996337778862885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AT42"/>
  <sheetViews>
    <sheetView topLeftCell="B1" zoomScaleSheetLayoutView="118" workbookViewId="0">
      <pane xSplit="1" ySplit="5" topLeftCell="C21" activePane="bottomRight" state="frozen"/>
      <selection activeCell="A4" sqref="A4:XFD4"/>
      <selection pane="topRight" activeCell="A4" sqref="A4:XFD4"/>
      <selection pane="bottomLeft" activeCell="A4" sqref="A4:XFD4"/>
      <selection pane="bottomRight" activeCell="S29" sqref="S29"/>
    </sheetView>
  </sheetViews>
  <sheetFormatPr baseColWidth="10" defaultColWidth="9.1640625" defaultRowHeight="15"/>
  <cols>
    <col min="1" max="1" width="4" style="1" customWidth="1"/>
    <col min="2" max="2" width="9" style="15" customWidth="1"/>
    <col min="3" max="3" width="5.33203125" style="1" customWidth="1"/>
    <col min="4" max="4" width="9.6640625" style="1" customWidth="1"/>
    <col min="5" max="5" width="4.5" style="1" customWidth="1"/>
    <col min="6" max="6" width="10" style="1" customWidth="1"/>
    <col min="7" max="7" width="4.5" style="1" bestFit="1" customWidth="1"/>
    <col min="8" max="8" width="9.6640625" style="1" customWidth="1"/>
    <col min="9" max="9" width="3.6640625" style="1" customWidth="1"/>
    <col min="10" max="10" width="9.6640625" style="51" customWidth="1"/>
    <col min="11" max="11" width="4.5" style="1" bestFit="1" customWidth="1"/>
    <col min="12" max="12" width="9.6640625" style="1" customWidth="1"/>
    <col min="13" max="13" width="3.6640625" style="1" customWidth="1"/>
    <col min="14" max="14" width="9.6640625" style="51" customWidth="1"/>
    <col min="15" max="15" width="4.6640625" style="9" customWidth="1"/>
    <col min="16" max="16" width="9.5" style="1" customWidth="1"/>
    <col min="17" max="17" width="4.6640625" style="1" customWidth="1"/>
    <col min="18" max="18" width="9.6640625" style="2" customWidth="1"/>
    <col min="19" max="19" width="4.6640625" style="1" customWidth="1"/>
    <col min="20" max="20" width="10" style="8" customWidth="1"/>
    <col min="21" max="21" width="4.6640625" style="1" customWidth="1"/>
    <col min="22" max="22" width="10.5" style="1" customWidth="1"/>
    <col min="23" max="23" width="4.6640625" style="1" customWidth="1"/>
    <col min="24" max="24" width="9.33203125" style="1" customWidth="1"/>
    <col min="25" max="25" width="5.6640625" style="2" customWidth="1"/>
    <col min="26" max="26" width="8.83203125" style="2" customWidth="1"/>
    <col min="27" max="27" width="5.6640625" style="2" customWidth="1"/>
    <col min="28" max="28" width="11.33203125" style="2" customWidth="1"/>
    <col min="29" max="29" width="10.5" style="2" customWidth="1"/>
    <col min="30" max="30" width="11.5" style="1" customWidth="1"/>
    <col min="31" max="31" width="14.6640625" style="3" customWidth="1"/>
    <col min="32" max="33" width="9.1640625" style="1"/>
    <col min="34" max="34" width="10.6640625" style="1" bestFit="1" customWidth="1"/>
    <col min="35" max="35" width="9.1640625" style="1"/>
    <col min="36" max="36" width="4.6640625" style="1" customWidth="1"/>
    <col min="37" max="16384" width="9.1640625" style="1"/>
  </cols>
  <sheetData>
    <row r="2" spans="1:46" ht="37">
      <c r="B2" s="157" t="s">
        <v>84</v>
      </c>
      <c r="C2" s="157"/>
      <c r="D2" s="157"/>
      <c r="E2" s="157"/>
      <c r="F2" s="157"/>
      <c r="G2" s="157"/>
      <c r="H2" s="157"/>
      <c r="I2" s="157"/>
      <c r="J2" s="157"/>
      <c r="K2" s="157"/>
      <c r="L2" s="157"/>
      <c r="M2" s="157"/>
      <c r="N2" s="157"/>
      <c r="O2" s="157"/>
      <c r="P2" s="157"/>
      <c r="Q2" s="157"/>
      <c r="R2" s="157"/>
      <c r="S2" s="157"/>
      <c r="T2" s="157"/>
      <c r="U2" s="157"/>
      <c r="V2" s="157"/>
      <c r="W2" s="157"/>
      <c r="X2" s="157"/>
      <c r="Y2" s="157"/>
      <c r="Z2" s="157"/>
      <c r="AA2" s="157"/>
      <c r="AB2" s="157"/>
      <c r="AC2" s="157"/>
      <c r="AD2" s="157"/>
      <c r="AE2" s="157"/>
    </row>
    <row r="4" spans="1:46">
      <c r="A4" s="150" t="s">
        <v>0</v>
      </c>
      <c r="B4" s="154" t="s">
        <v>1</v>
      </c>
      <c r="C4" s="150" t="s">
        <v>2</v>
      </c>
      <c r="D4" s="150"/>
      <c r="E4" s="152" t="s">
        <v>72</v>
      </c>
      <c r="F4" s="153"/>
      <c r="G4" s="150" t="s">
        <v>81</v>
      </c>
      <c r="H4" s="150"/>
      <c r="I4" s="151" t="s">
        <v>82</v>
      </c>
      <c r="J4" s="151"/>
      <c r="K4" s="150" t="s">
        <v>83</v>
      </c>
      <c r="L4" s="150"/>
      <c r="M4" s="151" t="s">
        <v>80</v>
      </c>
      <c r="N4" s="151"/>
      <c r="O4" s="159" t="s">
        <v>10</v>
      </c>
      <c r="P4" s="159"/>
      <c r="Q4" s="150" t="s">
        <v>11</v>
      </c>
      <c r="R4" s="150"/>
      <c r="S4" s="150" t="s">
        <v>12</v>
      </c>
      <c r="T4" s="150"/>
      <c r="U4" s="150" t="s">
        <v>13</v>
      </c>
      <c r="V4" s="150"/>
      <c r="W4" s="150" t="s">
        <v>14</v>
      </c>
      <c r="X4" s="150"/>
      <c r="Y4" s="160" t="s">
        <v>51</v>
      </c>
      <c r="Z4" s="160"/>
      <c r="AA4" s="164" t="s">
        <v>52</v>
      </c>
      <c r="AB4" s="165"/>
      <c r="AC4" s="161" t="s">
        <v>44</v>
      </c>
      <c r="AD4" s="158" t="s">
        <v>3</v>
      </c>
      <c r="AE4" s="150" t="s">
        <v>4</v>
      </c>
    </row>
    <row r="5" spans="1:46" ht="15" customHeight="1">
      <c r="A5" s="150"/>
      <c r="B5" s="154"/>
      <c r="C5" s="50" t="s">
        <v>5</v>
      </c>
      <c r="D5" s="50" t="s">
        <v>6</v>
      </c>
      <c r="E5" s="129" t="s">
        <v>5</v>
      </c>
      <c r="F5" s="129" t="s">
        <v>6</v>
      </c>
      <c r="G5" s="50" t="s">
        <v>5</v>
      </c>
      <c r="H5" s="50" t="s">
        <v>7</v>
      </c>
      <c r="I5" s="129" t="s">
        <v>5</v>
      </c>
      <c r="J5" s="129" t="s">
        <v>6</v>
      </c>
      <c r="K5" s="120" t="s">
        <v>5</v>
      </c>
      <c r="L5" s="120" t="s">
        <v>7</v>
      </c>
      <c r="M5" s="129" t="s">
        <v>5</v>
      </c>
      <c r="N5" s="129" t="s">
        <v>6</v>
      </c>
      <c r="O5" s="54" t="s">
        <v>5</v>
      </c>
      <c r="P5" s="13" t="s">
        <v>16</v>
      </c>
      <c r="Q5" s="54" t="s">
        <v>5</v>
      </c>
      <c r="R5" s="55" t="s">
        <v>16</v>
      </c>
      <c r="S5" s="54" t="s">
        <v>5</v>
      </c>
      <c r="T5" s="56" t="s">
        <v>16</v>
      </c>
      <c r="U5" s="54" t="s">
        <v>5</v>
      </c>
      <c r="V5" s="13" t="s">
        <v>16</v>
      </c>
      <c r="W5" s="54" t="s">
        <v>5</v>
      </c>
      <c r="X5" s="13" t="s">
        <v>16</v>
      </c>
      <c r="Y5" s="5" t="s">
        <v>5</v>
      </c>
      <c r="Z5" s="5" t="s">
        <v>16</v>
      </c>
      <c r="AA5" s="79" t="s">
        <v>5</v>
      </c>
      <c r="AB5" s="79" t="s">
        <v>16</v>
      </c>
      <c r="AC5" s="162"/>
      <c r="AD5" s="158"/>
      <c r="AE5" s="150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</row>
    <row r="6" spans="1:46">
      <c r="A6" s="4">
        <v>1</v>
      </c>
      <c r="B6" s="6">
        <v>44044</v>
      </c>
      <c r="C6" s="4">
        <v>4</v>
      </c>
      <c r="D6" s="17">
        <f>PRODUCT(C6,200000)</f>
        <v>800000</v>
      </c>
      <c r="E6" s="130">
        <v>0</v>
      </c>
      <c r="F6" s="130">
        <f>PRODUCT(E6,100000)</f>
        <v>0</v>
      </c>
      <c r="G6" s="4">
        <v>4</v>
      </c>
      <c r="H6" s="40">
        <f>PRODUCT(G6,300000)</f>
        <v>1200000</v>
      </c>
      <c r="I6" s="132">
        <v>0</v>
      </c>
      <c r="J6" s="132">
        <f>PRODUCT(I6,150000)</f>
        <v>0</v>
      </c>
      <c r="K6" s="120">
        <v>0</v>
      </c>
      <c r="L6" s="40">
        <f>PRODUCT(K6,300000)</f>
        <v>0</v>
      </c>
      <c r="M6" s="132">
        <v>0</v>
      </c>
      <c r="N6" s="132">
        <f>PRODUCT(M7,150000)</f>
        <v>0</v>
      </c>
      <c r="O6" s="10">
        <v>0</v>
      </c>
      <c r="P6" s="41">
        <f>PRODUCT(O6,30000)</f>
        <v>0</v>
      </c>
      <c r="Q6" s="14">
        <v>3</v>
      </c>
      <c r="R6" s="16">
        <f>PRODUCT(Q6,300000)</f>
        <v>900000</v>
      </c>
      <c r="S6" s="14">
        <v>1</v>
      </c>
      <c r="T6" s="19">
        <f>PRODUCT(S6,600000)</f>
        <v>600000</v>
      </c>
      <c r="U6" s="14">
        <v>0</v>
      </c>
      <c r="V6" s="14">
        <f>PRODUCT(U6,30000)</f>
        <v>0</v>
      </c>
      <c r="W6" s="13">
        <v>0</v>
      </c>
      <c r="X6" s="12">
        <f>PRODUCT(W6,50000)</f>
        <v>0</v>
      </c>
      <c r="Y6" s="5">
        <v>0</v>
      </c>
      <c r="Z6" s="5">
        <f>PRODUCT(Y6,700000)</f>
        <v>0</v>
      </c>
      <c r="AA6" s="79">
        <v>0</v>
      </c>
      <c r="AB6" s="18">
        <f>PRODUCT(AA6,1300000)</f>
        <v>0</v>
      </c>
      <c r="AC6" s="18">
        <f>SUM(P6,R6,T6,V6,X6,Z6,AB6)</f>
        <v>1500000</v>
      </c>
      <c r="AD6" s="17">
        <f>SUM(D6,H6,AC6,F6,J6,L6,N6)</f>
        <v>3500000</v>
      </c>
      <c r="AE6" s="64"/>
    </row>
    <row r="7" spans="1:46">
      <c r="A7" s="4">
        <v>2</v>
      </c>
      <c r="B7" s="57">
        <v>44045</v>
      </c>
      <c r="C7" s="120">
        <v>5</v>
      </c>
      <c r="D7" s="17">
        <f t="shared" ref="D7:D36" si="0">PRODUCT(C7,200000)</f>
        <v>1000000</v>
      </c>
      <c r="E7" s="130">
        <v>0</v>
      </c>
      <c r="F7" s="130">
        <f t="shared" ref="F7:F36" si="1">PRODUCT(E7,100000)</f>
        <v>0</v>
      </c>
      <c r="G7" s="120">
        <v>4</v>
      </c>
      <c r="H7" s="40">
        <f t="shared" ref="H7:H36" si="2">PRODUCT(G7,300000)</f>
        <v>1200000</v>
      </c>
      <c r="I7" s="132">
        <v>0</v>
      </c>
      <c r="J7" s="132">
        <f t="shared" ref="J7:J36" si="3">PRODUCT(I7,150000)</f>
        <v>0</v>
      </c>
      <c r="K7" s="120">
        <v>0</v>
      </c>
      <c r="L7" s="40">
        <f t="shared" ref="L7:L36" si="4">PRODUCT(K7,300000)</f>
        <v>0</v>
      </c>
      <c r="M7" s="132">
        <v>0</v>
      </c>
      <c r="N7" s="132">
        <f t="shared" ref="N7:N36" si="5">PRODUCT(M8,150000)</f>
        <v>0</v>
      </c>
      <c r="O7" s="121">
        <v>0</v>
      </c>
      <c r="P7" s="41">
        <f t="shared" ref="P7:P36" si="6">PRODUCT(O7,30000)</f>
        <v>0</v>
      </c>
      <c r="Q7" s="14">
        <v>3</v>
      </c>
      <c r="R7" s="16">
        <f t="shared" ref="R7:R36" si="7">PRODUCT(Q7,300000)</f>
        <v>900000</v>
      </c>
      <c r="S7" s="14">
        <v>1</v>
      </c>
      <c r="T7" s="19">
        <f t="shared" ref="T7:T36" si="8">PRODUCT(S7,600000)</f>
        <v>600000</v>
      </c>
      <c r="U7" s="14">
        <v>0</v>
      </c>
      <c r="V7" s="14">
        <f t="shared" ref="V7:V36" si="9">PRODUCT(U7,30000)</f>
        <v>0</v>
      </c>
      <c r="W7" s="13">
        <v>0</v>
      </c>
      <c r="X7" s="12">
        <f t="shared" ref="X7:X36" si="10">PRODUCT(W7,50000)</f>
        <v>0</v>
      </c>
      <c r="Y7" s="122">
        <v>0</v>
      </c>
      <c r="Z7" s="101">
        <f t="shared" ref="Z7:Z36" si="11">PRODUCT(Y7,700000)</f>
        <v>0</v>
      </c>
      <c r="AA7" s="101">
        <v>0</v>
      </c>
      <c r="AB7" s="18">
        <f t="shared" ref="AB7:AB36" si="12">PRODUCT(AA7,1300000)</f>
        <v>0</v>
      </c>
      <c r="AC7" s="18">
        <f t="shared" ref="AC7:AC36" si="13">SUM(P7,R7,T7,V7,X7,Z7,AB7)</f>
        <v>1500000</v>
      </c>
      <c r="AD7" s="17">
        <f t="shared" ref="AD7:AD36" si="14">SUM(D7,H7,AC7,F7,J7,L7,N7)</f>
        <v>3700000</v>
      </c>
      <c r="AE7" s="77"/>
    </row>
    <row r="8" spans="1:46">
      <c r="A8" s="4">
        <v>3</v>
      </c>
      <c r="B8" s="57">
        <v>44046</v>
      </c>
      <c r="C8" s="120">
        <v>7</v>
      </c>
      <c r="D8" s="17">
        <f t="shared" si="0"/>
        <v>1400000</v>
      </c>
      <c r="E8" s="130">
        <v>0</v>
      </c>
      <c r="F8" s="130">
        <f t="shared" si="1"/>
        <v>0</v>
      </c>
      <c r="G8" s="120">
        <v>2</v>
      </c>
      <c r="H8" s="40">
        <f t="shared" si="2"/>
        <v>600000</v>
      </c>
      <c r="I8" s="132">
        <v>0</v>
      </c>
      <c r="J8" s="132">
        <f t="shared" si="3"/>
        <v>0</v>
      </c>
      <c r="K8" s="120">
        <v>0</v>
      </c>
      <c r="L8" s="40">
        <f t="shared" si="4"/>
        <v>0</v>
      </c>
      <c r="M8" s="132">
        <v>0</v>
      </c>
      <c r="N8" s="132">
        <f t="shared" si="5"/>
        <v>0</v>
      </c>
      <c r="O8" s="121">
        <v>0</v>
      </c>
      <c r="P8" s="41">
        <f t="shared" si="6"/>
        <v>0</v>
      </c>
      <c r="Q8" s="14">
        <v>0</v>
      </c>
      <c r="R8" s="16">
        <f t="shared" si="7"/>
        <v>0</v>
      </c>
      <c r="S8" s="14">
        <v>1</v>
      </c>
      <c r="T8" s="19">
        <f t="shared" si="8"/>
        <v>600000</v>
      </c>
      <c r="U8" s="14">
        <v>0</v>
      </c>
      <c r="V8" s="14">
        <f t="shared" si="9"/>
        <v>0</v>
      </c>
      <c r="W8" s="13">
        <v>0</v>
      </c>
      <c r="X8" s="12">
        <f t="shared" si="10"/>
        <v>0</v>
      </c>
      <c r="Y8" s="122">
        <v>0</v>
      </c>
      <c r="Z8" s="101">
        <f t="shared" si="11"/>
        <v>0</v>
      </c>
      <c r="AA8" s="101">
        <v>0</v>
      </c>
      <c r="AB8" s="18">
        <f t="shared" si="12"/>
        <v>0</v>
      </c>
      <c r="AC8" s="18">
        <f t="shared" si="13"/>
        <v>600000</v>
      </c>
      <c r="AD8" s="17">
        <f t="shared" si="14"/>
        <v>2600000</v>
      </c>
      <c r="AE8" s="77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</row>
    <row r="9" spans="1:46" customFormat="1">
      <c r="A9">
        <v>4</v>
      </c>
      <c r="B9" s="57">
        <v>44047</v>
      </c>
      <c r="C9" s="120">
        <v>4</v>
      </c>
      <c r="D9" s="17">
        <f t="shared" si="0"/>
        <v>800000</v>
      </c>
      <c r="E9" s="130">
        <v>0</v>
      </c>
      <c r="F9" s="130">
        <f t="shared" si="1"/>
        <v>0</v>
      </c>
      <c r="G9" s="120">
        <v>0</v>
      </c>
      <c r="H9" s="40">
        <f t="shared" si="2"/>
        <v>0</v>
      </c>
      <c r="I9" s="132">
        <v>0</v>
      </c>
      <c r="J9" s="132">
        <f t="shared" si="3"/>
        <v>0</v>
      </c>
      <c r="K9" s="120">
        <v>0</v>
      </c>
      <c r="L9" s="40">
        <f t="shared" si="4"/>
        <v>0</v>
      </c>
      <c r="M9" s="132">
        <v>0</v>
      </c>
      <c r="N9" s="132">
        <f t="shared" si="5"/>
        <v>0</v>
      </c>
      <c r="O9" s="121">
        <v>0</v>
      </c>
      <c r="P9" s="41">
        <f t="shared" si="6"/>
        <v>0</v>
      </c>
      <c r="Q9" s="14">
        <v>0</v>
      </c>
      <c r="R9" s="16">
        <f t="shared" si="7"/>
        <v>0</v>
      </c>
      <c r="S9" s="14">
        <v>0</v>
      </c>
      <c r="T9" s="19">
        <f t="shared" si="8"/>
        <v>0</v>
      </c>
      <c r="U9" s="14">
        <v>0</v>
      </c>
      <c r="V9" s="14">
        <f t="shared" si="9"/>
        <v>0</v>
      </c>
      <c r="W9" s="13">
        <v>0</v>
      </c>
      <c r="X9" s="12">
        <f t="shared" si="10"/>
        <v>0</v>
      </c>
      <c r="Y9" s="122">
        <v>0</v>
      </c>
      <c r="Z9" s="101">
        <f t="shared" si="11"/>
        <v>0</v>
      </c>
      <c r="AA9" s="101">
        <v>0</v>
      </c>
      <c r="AB9" s="18">
        <f t="shared" si="12"/>
        <v>0</v>
      </c>
      <c r="AC9" s="18">
        <f t="shared" si="13"/>
        <v>0</v>
      </c>
      <c r="AD9" s="17">
        <f t="shared" si="14"/>
        <v>800000</v>
      </c>
      <c r="AE9" s="77"/>
    </row>
    <row r="10" spans="1:46" customFormat="1">
      <c r="A10">
        <v>5</v>
      </c>
      <c r="B10" s="57">
        <v>44048</v>
      </c>
      <c r="C10" s="120">
        <v>1</v>
      </c>
      <c r="D10" s="17">
        <f t="shared" si="0"/>
        <v>200000</v>
      </c>
      <c r="E10" s="130">
        <v>0</v>
      </c>
      <c r="F10" s="130">
        <f t="shared" si="1"/>
        <v>0</v>
      </c>
      <c r="G10" s="120">
        <v>1</v>
      </c>
      <c r="H10" s="40">
        <f t="shared" si="2"/>
        <v>300000</v>
      </c>
      <c r="I10" s="132">
        <v>0</v>
      </c>
      <c r="J10" s="132">
        <f t="shared" si="3"/>
        <v>0</v>
      </c>
      <c r="K10" s="120">
        <v>0</v>
      </c>
      <c r="L10" s="40">
        <f t="shared" si="4"/>
        <v>0</v>
      </c>
      <c r="M10" s="132">
        <v>0</v>
      </c>
      <c r="N10" s="132">
        <f t="shared" si="5"/>
        <v>0</v>
      </c>
      <c r="O10" s="121">
        <v>0</v>
      </c>
      <c r="P10" s="41">
        <f t="shared" si="6"/>
        <v>0</v>
      </c>
      <c r="Q10" s="14">
        <v>0</v>
      </c>
      <c r="R10" s="16">
        <f t="shared" si="7"/>
        <v>0</v>
      </c>
      <c r="S10" s="14">
        <v>0</v>
      </c>
      <c r="T10" s="19">
        <f t="shared" si="8"/>
        <v>0</v>
      </c>
      <c r="U10" s="14">
        <v>0</v>
      </c>
      <c r="V10" s="14">
        <f t="shared" si="9"/>
        <v>0</v>
      </c>
      <c r="W10" s="13">
        <v>0</v>
      </c>
      <c r="X10" s="12">
        <f t="shared" si="10"/>
        <v>0</v>
      </c>
      <c r="Y10" s="122">
        <v>0</v>
      </c>
      <c r="Z10" s="101">
        <f t="shared" si="11"/>
        <v>0</v>
      </c>
      <c r="AA10" s="101">
        <v>0</v>
      </c>
      <c r="AB10" s="18">
        <f t="shared" si="12"/>
        <v>0</v>
      </c>
      <c r="AC10" s="18">
        <f t="shared" si="13"/>
        <v>0</v>
      </c>
      <c r="AD10" s="17">
        <f t="shared" si="14"/>
        <v>500000</v>
      </c>
      <c r="AE10" s="77"/>
    </row>
    <row r="11" spans="1:46" customFormat="1">
      <c r="A11">
        <v>7</v>
      </c>
      <c r="B11" s="57">
        <v>44049</v>
      </c>
      <c r="C11" s="120">
        <v>5</v>
      </c>
      <c r="D11" s="17">
        <f t="shared" si="0"/>
        <v>1000000</v>
      </c>
      <c r="E11" s="130">
        <v>0</v>
      </c>
      <c r="F11" s="130">
        <f t="shared" si="1"/>
        <v>0</v>
      </c>
      <c r="G11" s="120">
        <v>3</v>
      </c>
      <c r="H11" s="40">
        <f t="shared" si="2"/>
        <v>900000</v>
      </c>
      <c r="I11" s="132">
        <v>0</v>
      </c>
      <c r="J11" s="132">
        <f t="shared" si="3"/>
        <v>0</v>
      </c>
      <c r="K11" s="120">
        <v>1</v>
      </c>
      <c r="L11" s="40">
        <f t="shared" si="4"/>
        <v>300000</v>
      </c>
      <c r="M11" s="132">
        <v>0</v>
      </c>
      <c r="N11" s="132">
        <f t="shared" si="5"/>
        <v>0</v>
      </c>
      <c r="O11" s="121">
        <v>1</v>
      </c>
      <c r="P11" s="41">
        <f t="shared" si="6"/>
        <v>30000</v>
      </c>
      <c r="Q11" s="14">
        <v>0</v>
      </c>
      <c r="R11" s="16">
        <f t="shared" si="7"/>
        <v>0</v>
      </c>
      <c r="S11" s="14">
        <v>0</v>
      </c>
      <c r="T11" s="19">
        <f t="shared" si="8"/>
        <v>0</v>
      </c>
      <c r="U11" s="14">
        <v>0</v>
      </c>
      <c r="V11" s="14">
        <f t="shared" si="9"/>
        <v>0</v>
      </c>
      <c r="W11" s="13">
        <v>0</v>
      </c>
      <c r="X11" s="12">
        <f t="shared" si="10"/>
        <v>0</v>
      </c>
      <c r="Y11" s="122">
        <v>0</v>
      </c>
      <c r="Z11" s="101">
        <f t="shared" si="11"/>
        <v>0</v>
      </c>
      <c r="AA11" s="101">
        <v>0</v>
      </c>
      <c r="AB11" s="18">
        <f t="shared" si="12"/>
        <v>0</v>
      </c>
      <c r="AC11" s="18">
        <f t="shared" si="13"/>
        <v>30000</v>
      </c>
      <c r="AD11" s="17">
        <f t="shared" si="14"/>
        <v>2230000</v>
      </c>
      <c r="AE11" s="77"/>
    </row>
    <row r="12" spans="1:46" customFormat="1">
      <c r="A12">
        <v>7</v>
      </c>
      <c r="B12" s="57">
        <v>44050</v>
      </c>
      <c r="C12" s="120">
        <v>3</v>
      </c>
      <c r="D12" s="17">
        <f t="shared" si="0"/>
        <v>600000</v>
      </c>
      <c r="E12" s="130">
        <v>0</v>
      </c>
      <c r="F12" s="130">
        <f t="shared" si="1"/>
        <v>0</v>
      </c>
      <c r="G12" s="120">
        <v>0</v>
      </c>
      <c r="H12" s="40">
        <f t="shared" si="2"/>
        <v>0</v>
      </c>
      <c r="I12" s="132">
        <v>0</v>
      </c>
      <c r="J12" s="132">
        <f t="shared" si="3"/>
        <v>0</v>
      </c>
      <c r="K12" s="120">
        <v>0</v>
      </c>
      <c r="L12" s="40">
        <f t="shared" si="4"/>
        <v>0</v>
      </c>
      <c r="M12" s="132">
        <v>0</v>
      </c>
      <c r="N12" s="132">
        <f t="shared" si="5"/>
        <v>0</v>
      </c>
      <c r="O12" s="121">
        <v>0</v>
      </c>
      <c r="P12" s="41">
        <f t="shared" si="6"/>
        <v>0</v>
      </c>
      <c r="Q12" s="14">
        <v>0</v>
      </c>
      <c r="R12" s="16">
        <f t="shared" si="7"/>
        <v>0</v>
      </c>
      <c r="S12" s="14">
        <v>0</v>
      </c>
      <c r="T12" s="19">
        <f t="shared" si="8"/>
        <v>0</v>
      </c>
      <c r="U12" s="14">
        <v>1</v>
      </c>
      <c r="V12" s="14">
        <f t="shared" si="9"/>
        <v>30000</v>
      </c>
      <c r="W12" s="13">
        <v>0</v>
      </c>
      <c r="X12" s="12">
        <f t="shared" si="10"/>
        <v>0</v>
      </c>
      <c r="Y12" s="122">
        <v>0</v>
      </c>
      <c r="Z12" s="101">
        <f t="shared" si="11"/>
        <v>0</v>
      </c>
      <c r="AA12" s="101">
        <v>0</v>
      </c>
      <c r="AB12" s="18">
        <f t="shared" si="12"/>
        <v>0</v>
      </c>
      <c r="AC12" s="18">
        <f t="shared" si="13"/>
        <v>30000</v>
      </c>
      <c r="AD12" s="17">
        <f t="shared" si="14"/>
        <v>630000</v>
      </c>
      <c r="AE12" s="77"/>
    </row>
    <row r="13" spans="1:46" customFormat="1">
      <c r="A13">
        <v>8</v>
      </c>
      <c r="B13" s="57">
        <v>44051</v>
      </c>
      <c r="C13" s="120">
        <v>2</v>
      </c>
      <c r="D13" s="17">
        <f t="shared" si="0"/>
        <v>400000</v>
      </c>
      <c r="E13" s="130">
        <v>0</v>
      </c>
      <c r="F13" s="130">
        <f t="shared" si="1"/>
        <v>0</v>
      </c>
      <c r="G13" s="120">
        <v>3</v>
      </c>
      <c r="H13" s="40">
        <f t="shared" si="2"/>
        <v>900000</v>
      </c>
      <c r="I13" s="132">
        <v>0</v>
      </c>
      <c r="J13" s="132">
        <f t="shared" si="3"/>
        <v>0</v>
      </c>
      <c r="K13" s="120">
        <v>0</v>
      </c>
      <c r="L13" s="40">
        <f t="shared" si="4"/>
        <v>0</v>
      </c>
      <c r="M13" s="132">
        <v>0</v>
      </c>
      <c r="N13" s="132">
        <f t="shared" si="5"/>
        <v>0</v>
      </c>
      <c r="O13" s="121">
        <v>0</v>
      </c>
      <c r="P13" s="41">
        <f t="shared" si="6"/>
        <v>0</v>
      </c>
      <c r="Q13" s="14">
        <v>3</v>
      </c>
      <c r="R13" s="16">
        <f t="shared" si="7"/>
        <v>900000</v>
      </c>
      <c r="S13" s="14">
        <v>2</v>
      </c>
      <c r="T13" s="19">
        <f t="shared" si="8"/>
        <v>1200000</v>
      </c>
      <c r="U13" s="14">
        <v>0</v>
      </c>
      <c r="V13" s="14">
        <f t="shared" si="9"/>
        <v>0</v>
      </c>
      <c r="W13" s="13">
        <v>0</v>
      </c>
      <c r="X13" s="12">
        <f t="shared" si="10"/>
        <v>0</v>
      </c>
      <c r="Y13" s="122">
        <v>1</v>
      </c>
      <c r="Z13" s="101">
        <f t="shared" si="11"/>
        <v>700000</v>
      </c>
      <c r="AA13" s="101">
        <v>0</v>
      </c>
      <c r="AB13" s="18">
        <f t="shared" si="12"/>
        <v>0</v>
      </c>
      <c r="AC13" s="18">
        <f t="shared" si="13"/>
        <v>2800000</v>
      </c>
      <c r="AD13" s="17">
        <f t="shared" si="14"/>
        <v>4100000</v>
      </c>
      <c r="AE13" s="77"/>
    </row>
    <row r="14" spans="1:46">
      <c r="A14" s="4">
        <v>9</v>
      </c>
      <c r="B14" s="57">
        <v>44052</v>
      </c>
      <c r="C14" s="120">
        <v>2</v>
      </c>
      <c r="D14" s="17">
        <f t="shared" si="0"/>
        <v>400000</v>
      </c>
      <c r="E14" s="130">
        <v>0</v>
      </c>
      <c r="F14" s="130">
        <f t="shared" si="1"/>
        <v>0</v>
      </c>
      <c r="G14" s="120">
        <v>3</v>
      </c>
      <c r="H14" s="40">
        <f t="shared" si="2"/>
        <v>900000</v>
      </c>
      <c r="I14" s="132">
        <v>0</v>
      </c>
      <c r="J14" s="132">
        <f t="shared" si="3"/>
        <v>0</v>
      </c>
      <c r="K14" s="120">
        <v>1</v>
      </c>
      <c r="L14" s="40">
        <f t="shared" si="4"/>
        <v>300000</v>
      </c>
      <c r="M14" s="132">
        <v>0</v>
      </c>
      <c r="N14" s="132">
        <f t="shared" si="5"/>
        <v>0</v>
      </c>
      <c r="O14" s="121">
        <v>0</v>
      </c>
      <c r="P14" s="41">
        <f t="shared" si="6"/>
        <v>0</v>
      </c>
      <c r="Q14" s="14">
        <v>0</v>
      </c>
      <c r="R14" s="16">
        <f t="shared" si="7"/>
        <v>0</v>
      </c>
      <c r="S14" s="14">
        <v>0</v>
      </c>
      <c r="T14" s="19">
        <f t="shared" si="8"/>
        <v>0</v>
      </c>
      <c r="U14" s="14">
        <v>0</v>
      </c>
      <c r="V14" s="14">
        <f t="shared" si="9"/>
        <v>0</v>
      </c>
      <c r="W14" s="13">
        <v>0</v>
      </c>
      <c r="X14" s="12">
        <f t="shared" si="10"/>
        <v>0</v>
      </c>
      <c r="Y14" s="122">
        <v>0</v>
      </c>
      <c r="Z14" s="101">
        <f t="shared" si="11"/>
        <v>0</v>
      </c>
      <c r="AA14" s="101">
        <v>0</v>
      </c>
      <c r="AB14" s="18">
        <f t="shared" si="12"/>
        <v>0</v>
      </c>
      <c r="AC14" s="18">
        <f t="shared" si="13"/>
        <v>0</v>
      </c>
      <c r="AD14" s="17">
        <f t="shared" si="14"/>
        <v>1600000</v>
      </c>
      <c r="AE14" s="77"/>
      <c r="AF14" s="11"/>
      <c r="AG14" s="11"/>
      <c r="AH14" s="11"/>
      <c r="AI14" s="11"/>
    </row>
    <row r="15" spans="1:46">
      <c r="A15" s="81"/>
      <c r="B15" s="57">
        <v>44053</v>
      </c>
      <c r="C15" s="120">
        <v>5</v>
      </c>
      <c r="D15" s="17">
        <f t="shared" si="0"/>
        <v>1000000</v>
      </c>
      <c r="E15" s="130">
        <v>0</v>
      </c>
      <c r="F15" s="130">
        <f t="shared" si="1"/>
        <v>0</v>
      </c>
      <c r="G15" s="120">
        <v>1</v>
      </c>
      <c r="H15" s="40">
        <f t="shared" si="2"/>
        <v>300000</v>
      </c>
      <c r="I15" s="132">
        <v>0</v>
      </c>
      <c r="J15" s="132">
        <f t="shared" si="3"/>
        <v>0</v>
      </c>
      <c r="K15" s="120">
        <v>0</v>
      </c>
      <c r="L15" s="40">
        <f t="shared" si="4"/>
        <v>0</v>
      </c>
      <c r="M15" s="132">
        <v>0</v>
      </c>
      <c r="N15" s="132">
        <f t="shared" si="5"/>
        <v>0</v>
      </c>
      <c r="O15" s="121">
        <v>0</v>
      </c>
      <c r="P15" s="41">
        <f t="shared" si="6"/>
        <v>0</v>
      </c>
      <c r="Q15" s="14">
        <v>0</v>
      </c>
      <c r="R15" s="16">
        <f t="shared" si="7"/>
        <v>0</v>
      </c>
      <c r="S15" s="14">
        <v>2</v>
      </c>
      <c r="T15" s="19">
        <f t="shared" si="8"/>
        <v>1200000</v>
      </c>
      <c r="U15" s="14">
        <v>0</v>
      </c>
      <c r="V15" s="14">
        <f t="shared" si="9"/>
        <v>0</v>
      </c>
      <c r="W15" s="13">
        <v>0</v>
      </c>
      <c r="X15" s="12">
        <f t="shared" si="10"/>
        <v>0</v>
      </c>
      <c r="Y15" s="122">
        <v>0</v>
      </c>
      <c r="Z15" s="101">
        <f t="shared" si="11"/>
        <v>0</v>
      </c>
      <c r="AA15" s="101">
        <v>0</v>
      </c>
      <c r="AB15" s="18">
        <f t="shared" si="12"/>
        <v>0</v>
      </c>
      <c r="AC15" s="18">
        <f t="shared" si="13"/>
        <v>1200000</v>
      </c>
      <c r="AD15" s="17">
        <f t="shared" si="14"/>
        <v>2500000</v>
      </c>
      <c r="AE15" s="81"/>
      <c r="AF15" s="11"/>
      <c r="AG15" s="11"/>
      <c r="AH15" s="11"/>
      <c r="AI15" s="11"/>
    </row>
    <row r="16" spans="1:46">
      <c r="A16" s="81"/>
      <c r="B16" s="57">
        <v>44054</v>
      </c>
      <c r="C16" s="120">
        <v>5</v>
      </c>
      <c r="D16" s="17">
        <f t="shared" si="0"/>
        <v>1000000</v>
      </c>
      <c r="E16" s="130">
        <v>0</v>
      </c>
      <c r="F16" s="130">
        <f>PRODUCT(E17,100000)</f>
        <v>0</v>
      </c>
      <c r="G16" s="120">
        <v>0</v>
      </c>
      <c r="H16" s="40">
        <f t="shared" si="2"/>
        <v>0</v>
      </c>
      <c r="I16" s="132">
        <v>0</v>
      </c>
      <c r="J16" s="132">
        <f t="shared" si="3"/>
        <v>0</v>
      </c>
      <c r="K16" s="120">
        <v>0</v>
      </c>
      <c r="L16" s="40">
        <f t="shared" si="4"/>
        <v>0</v>
      </c>
      <c r="M16" s="132">
        <v>0</v>
      </c>
      <c r="N16" s="132">
        <f t="shared" si="5"/>
        <v>0</v>
      </c>
      <c r="O16" s="121">
        <v>0</v>
      </c>
      <c r="P16" s="41">
        <f t="shared" si="6"/>
        <v>0</v>
      </c>
      <c r="Q16" s="14">
        <v>0</v>
      </c>
      <c r="R16" s="16">
        <f t="shared" si="7"/>
        <v>0</v>
      </c>
      <c r="S16" s="14">
        <v>0</v>
      </c>
      <c r="T16" s="19">
        <f t="shared" si="8"/>
        <v>0</v>
      </c>
      <c r="U16" s="14">
        <v>0</v>
      </c>
      <c r="V16" s="14">
        <f t="shared" si="9"/>
        <v>0</v>
      </c>
      <c r="W16" s="13">
        <v>0</v>
      </c>
      <c r="X16" s="12">
        <f t="shared" si="10"/>
        <v>0</v>
      </c>
      <c r="Y16" s="122">
        <v>0</v>
      </c>
      <c r="Z16" s="101">
        <f t="shared" si="11"/>
        <v>0</v>
      </c>
      <c r="AA16" s="101">
        <v>0</v>
      </c>
      <c r="AB16" s="18">
        <f t="shared" si="12"/>
        <v>0</v>
      </c>
      <c r="AC16" s="18">
        <f t="shared" si="13"/>
        <v>0</v>
      </c>
      <c r="AD16" s="17">
        <f t="shared" si="14"/>
        <v>1000000</v>
      </c>
      <c r="AE16" s="81"/>
      <c r="AF16" s="11"/>
      <c r="AG16" s="11"/>
      <c r="AH16" s="11"/>
      <c r="AI16" s="11"/>
    </row>
    <row r="17" spans="1:35">
      <c r="A17" s="81"/>
      <c r="B17" s="57">
        <v>44055</v>
      </c>
      <c r="C17" s="120">
        <v>5</v>
      </c>
      <c r="D17" s="17">
        <f t="shared" si="0"/>
        <v>1000000</v>
      </c>
      <c r="E17" s="130">
        <v>0</v>
      </c>
      <c r="F17" s="130">
        <f t="shared" si="1"/>
        <v>0</v>
      </c>
      <c r="G17" s="120">
        <v>1</v>
      </c>
      <c r="H17" s="40">
        <f t="shared" si="2"/>
        <v>300000</v>
      </c>
      <c r="I17" s="132">
        <v>0</v>
      </c>
      <c r="J17" s="132">
        <f t="shared" si="3"/>
        <v>0</v>
      </c>
      <c r="K17" s="120">
        <v>1</v>
      </c>
      <c r="L17" s="40">
        <f t="shared" si="4"/>
        <v>300000</v>
      </c>
      <c r="M17" s="132">
        <v>0</v>
      </c>
      <c r="N17" s="132">
        <f t="shared" si="5"/>
        <v>0</v>
      </c>
      <c r="O17" s="121">
        <v>0</v>
      </c>
      <c r="P17" s="41">
        <f t="shared" si="6"/>
        <v>0</v>
      </c>
      <c r="Q17" s="14">
        <v>0</v>
      </c>
      <c r="R17" s="16">
        <f t="shared" si="7"/>
        <v>0</v>
      </c>
      <c r="S17" s="14">
        <v>1</v>
      </c>
      <c r="T17" s="19">
        <f t="shared" si="8"/>
        <v>600000</v>
      </c>
      <c r="U17" s="14">
        <v>0</v>
      </c>
      <c r="V17" s="14">
        <f t="shared" si="9"/>
        <v>0</v>
      </c>
      <c r="W17" s="13">
        <v>0</v>
      </c>
      <c r="X17" s="12">
        <f t="shared" si="10"/>
        <v>0</v>
      </c>
      <c r="Y17" s="122">
        <v>0</v>
      </c>
      <c r="Z17" s="101">
        <f t="shared" si="11"/>
        <v>0</v>
      </c>
      <c r="AA17" s="101">
        <v>0</v>
      </c>
      <c r="AB17" s="18">
        <f t="shared" si="12"/>
        <v>0</v>
      </c>
      <c r="AC17" s="18">
        <f t="shared" si="13"/>
        <v>600000</v>
      </c>
      <c r="AD17" s="17">
        <f t="shared" si="14"/>
        <v>2200000</v>
      </c>
      <c r="AE17" s="81"/>
      <c r="AF17" s="11"/>
      <c r="AG17" s="11"/>
      <c r="AH17" s="11"/>
      <c r="AI17" s="11"/>
    </row>
    <row r="18" spans="1:35">
      <c r="A18" s="81"/>
      <c r="B18" s="57">
        <v>44056</v>
      </c>
      <c r="C18" s="120">
        <v>5</v>
      </c>
      <c r="D18" s="17">
        <f t="shared" si="0"/>
        <v>1000000</v>
      </c>
      <c r="E18" s="130">
        <v>0</v>
      </c>
      <c r="F18" s="130">
        <f t="shared" si="1"/>
        <v>0</v>
      </c>
      <c r="G18" s="120">
        <v>1</v>
      </c>
      <c r="H18" s="40">
        <f t="shared" si="2"/>
        <v>300000</v>
      </c>
      <c r="I18" s="132">
        <v>0</v>
      </c>
      <c r="J18" s="132">
        <f t="shared" si="3"/>
        <v>0</v>
      </c>
      <c r="K18" s="120">
        <v>1</v>
      </c>
      <c r="L18" s="40">
        <f t="shared" si="4"/>
        <v>300000</v>
      </c>
      <c r="M18" s="132">
        <v>0</v>
      </c>
      <c r="N18" s="132">
        <f t="shared" si="5"/>
        <v>0</v>
      </c>
      <c r="O18" s="121">
        <v>0</v>
      </c>
      <c r="P18" s="41">
        <f t="shared" si="6"/>
        <v>0</v>
      </c>
      <c r="Q18" s="14">
        <v>0</v>
      </c>
      <c r="R18" s="16">
        <f t="shared" si="7"/>
        <v>0</v>
      </c>
      <c r="S18" s="14">
        <v>0</v>
      </c>
      <c r="T18" s="19">
        <f t="shared" si="8"/>
        <v>0</v>
      </c>
      <c r="U18" s="14">
        <v>0</v>
      </c>
      <c r="V18" s="14">
        <f t="shared" si="9"/>
        <v>0</v>
      </c>
      <c r="W18" s="13">
        <v>0</v>
      </c>
      <c r="X18" s="12">
        <f t="shared" si="10"/>
        <v>0</v>
      </c>
      <c r="Y18" s="122">
        <v>0</v>
      </c>
      <c r="Z18" s="101">
        <f t="shared" si="11"/>
        <v>0</v>
      </c>
      <c r="AA18" s="101">
        <v>0</v>
      </c>
      <c r="AB18" s="18">
        <f t="shared" si="12"/>
        <v>0</v>
      </c>
      <c r="AC18" s="18">
        <f t="shared" si="13"/>
        <v>0</v>
      </c>
      <c r="AD18" s="17">
        <f t="shared" si="14"/>
        <v>1600000</v>
      </c>
      <c r="AE18" s="81"/>
      <c r="AF18" s="11"/>
      <c r="AG18" s="11"/>
      <c r="AH18" s="11"/>
      <c r="AI18" s="11"/>
    </row>
    <row r="19" spans="1:35">
      <c r="A19" s="81"/>
      <c r="B19" s="57">
        <v>44057</v>
      </c>
      <c r="C19" s="120">
        <v>9</v>
      </c>
      <c r="D19" s="17">
        <f t="shared" si="0"/>
        <v>1800000</v>
      </c>
      <c r="E19" s="130">
        <v>0</v>
      </c>
      <c r="F19" s="130">
        <f t="shared" si="1"/>
        <v>0</v>
      </c>
      <c r="G19" s="120">
        <v>0</v>
      </c>
      <c r="H19" s="40">
        <f t="shared" si="2"/>
        <v>0</v>
      </c>
      <c r="I19" s="132">
        <v>0</v>
      </c>
      <c r="J19" s="132">
        <f t="shared" si="3"/>
        <v>0</v>
      </c>
      <c r="K19" s="120">
        <v>2</v>
      </c>
      <c r="L19" s="40">
        <f t="shared" si="4"/>
        <v>600000</v>
      </c>
      <c r="M19" s="132">
        <v>0</v>
      </c>
      <c r="N19" s="132">
        <f t="shared" si="5"/>
        <v>0</v>
      </c>
      <c r="O19" s="121">
        <v>0</v>
      </c>
      <c r="P19" s="41">
        <f t="shared" si="6"/>
        <v>0</v>
      </c>
      <c r="Q19" s="14">
        <v>0</v>
      </c>
      <c r="R19" s="16">
        <f t="shared" si="7"/>
        <v>0</v>
      </c>
      <c r="S19" s="14">
        <v>0</v>
      </c>
      <c r="T19" s="19">
        <f t="shared" si="8"/>
        <v>0</v>
      </c>
      <c r="U19" s="14">
        <v>0</v>
      </c>
      <c r="V19" s="14">
        <f t="shared" si="9"/>
        <v>0</v>
      </c>
      <c r="W19" s="13">
        <v>0</v>
      </c>
      <c r="X19" s="12">
        <f t="shared" si="10"/>
        <v>0</v>
      </c>
      <c r="Y19" s="122">
        <v>0</v>
      </c>
      <c r="Z19" s="101">
        <f t="shared" si="11"/>
        <v>0</v>
      </c>
      <c r="AA19" s="101">
        <v>0</v>
      </c>
      <c r="AB19" s="18">
        <f t="shared" si="12"/>
        <v>0</v>
      </c>
      <c r="AC19" s="18">
        <f t="shared" si="13"/>
        <v>0</v>
      </c>
      <c r="AD19" s="17">
        <f t="shared" si="14"/>
        <v>2400000</v>
      </c>
      <c r="AE19" s="104"/>
      <c r="AF19" s="11"/>
      <c r="AG19" s="11"/>
      <c r="AH19" s="11"/>
      <c r="AI19" s="11"/>
    </row>
    <row r="20" spans="1:35">
      <c r="A20" s="81"/>
      <c r="B20" s="57">
        <v>44058</v>
      </c>
      <c r="C20" s="120">
        <v>4</v>
      </c>
      <c r="D20" s="17">
        <f t="shared" si="0"/>
        <v>800000</v>
      </c>
      <c r="E20" s="130">
        <v>0</v>
      </c>
      <c r="F20" s="130">
        <f t="shared" si="1"/>
        <v>0</v>
      </c>
      <c r="G20" s="120">
        <v>4</v>
      </c>
      <c r="H20" s="40">
        <f t="shared" si="2"/>
        <v>1200000</v>
      </c>
      <c r="I20" s="132">
        <v>0</v>
      </c>
      <c r="J20" s="132">
        <f t="shared" si="3"/>
        <v>0</v>
      </c>
      <c r="K20" s="120">
        <v>0</v>
      </c>
      <c r="L20" s="40">
        <f t="shared" si="4"/>
        <v>0</v>
      </c>
      <c r="M20" s="132">
        <v>0</v>
      </c>
      <c r="N20" s="132">
        <f t="shared" si="5"/>
        <v>0</v>
      </c>
      <c r="O20" s="121">
        <v>0</v>
      </c>
      <c r="P20" s="41">
        <f t="shared" si="6"/>
        <v>0</v>
      </c>
      <c r="Q20" s="14">
        <v>2</v>
      </c>
      <c r="R20" s="16">
        <f t="shared" si="7"/>
        <v>600000</v>
      </c>
      <c r="S20" s="14">
        <v>2</v>
      </c>
      <c r="T20" s="19">
        <f t="shared" si="8"/>
        <v>1200000</v>
      </c>
      <c r="U20" s="14">
        <v>0</v>
      </c>
      <c r="V20" s="14">
        <f t="shared" si="9"/>
        <v>0</v>
      </c>
      <c r="W20" s="13">
        <v>0</v>
      </c>
      <c r="X20" s="12">
        <f t="shared" si="10"/>
        <v>0</v>
      </c>
      <c r="Y20" s="122">
        <v>0</v>
      </c>
      <c r="Z20" s="101">
        <f t="shared" si="11"/>
        <v>0</v>
      </c>
      <c r="AA20" s="101">
        <v>0</v>
      </c>
      <c r="AB20" s="18">
        <f t="shared" si="12"/>
        <v>0</v>
      </c>
      <c r="AC20" s="18">
        <f t="shared" si="13"/>
        <v>1800000</v>
      </c>
      <c r="AD20" s="17">
        <f t="shared" si="14"/>
        <v>3800000</v>
      </c>
      <c r="AE20" s="81"/>
      <c r="AF20" s="11"/>
      <c r="AG20" s="11"/>
      <c r="AH20" s="11"/>
      <c r="AI20" s="11"/>
    </row>
    <row r="21" spans="1:35">
      <c r="A21" s="81"/>
      <c r="B21" s="57">
        <v>44059</v>
      </c>
      <c r="C21" s="120">
        <v>7</v>
      </c>
      <c r="D21" s="17">
        <f t="shared" si="0"/>
        <v>1400000</v>
      </c>
      <c r="E21" s="130">
        <v>0</v>
      </c>
      <c r="F21" s="130">
        <f t="shared" si="1"/>
        <v>0</v>
      </c>
      <c r="G21" s="120">
        <v>1</v>
      </c>
      <c r="H21" s="40">
        <f t="shared" si="2"/>
        <v>300000</v>
      </c>
      <c r="I21" s="132">
        <v>0</v>
      </c>
      <c r="J21" s="132">
        <f t="shared" si="3"/>
        <v>0</v>
      </c>
      <c r="K21" s="120">
        <v>2</v>
      </c>
      <c r="L21" s="40">
        <f t="shared" si="4"/>
        <v>600000</v>
      </c>
      <c r="M21" s="132">
        <v>0</v>
      </c>
      <c r="N21" s="132">
        <f t="shared" si="5"/>
        <v>0</v>
      </c>
      <c r="O21" s="121">
        <v>0</v>
      </c>
      <c r="P21" s="41">
        <f t="shared" si="6"/>
        <v>0</v>
      </c>
      <c r="Q21" s="14">
        <v>1</v>
      </c>
      <c r="R21" s="16">
        <f t="shared" si="7"/>
        <v>300000</v>
      </c>
      <c r="S21" s="14">
        <v>2</v>
      </c>
      <c r="T21" s="19">
        <f t="shared" si="8"/>
        <v>1200000</v>
      </c>
      <c r="U21" s="14">
        <v>0</v>
      </c>
      <c r="V21" s="14">
        <f t="shared" si="9"/>
        <v>0</v>
      </c>
      <c r="W21" s="13">
        <v>0</v>
      </c>
      <c r="X21" s="12">
        <f t="shared" si="10"/>
        <v>0</v>
      </c>
      <c r="Y21" s="122">
        <v>1</v>
      </c>
      <c r="Z21" s="101">
        <f t="shared" si="11"/>
        <v>700000</v>
      </c>
      <c r="AA21" s="101">
        <v>0</v>
      </c>
      <c r="AB21" s="18">
        <f t="shared" si="12"/>
        <v>0</v>
      </c>
      <c r="AC21" s="18">
        <f t="shared" si="13"/>
        <v>2200000</v>
      </c>
      <c r="AD21" s="17">
        <f t="shared" si="14"/>
        <v>4500000</v>
      </c>
      <c r="AE21" s="81"/>
      <c r="AF21" s="11"/>
      <c r="AG21" s="11"/>
      <c r="AH21" s="11"/>
      <c r="AI21" s="11"/>
    </row>
    <row r="22" spans="1:35">
      <c r="A22" s="81"/>
      <c r="B22" s="57">
        <v>44060</v>
      </c>
      <c r="C22" s="120">
        <v>3</v>
      </c>
      <c r="D22" s="17">
        <f t="shared" si="0"/>
        <v>600000</v>
      </c>
      <c r="E22" s="130">
        <v>0</v>
      </c>
      <c r="F22" s="130">
        <f t="shared" si="1"/>
        <v>0</v>
      </c>
      <c r="G22" s="120">
        <v>2</v>
      </c>
      <c r="H22" s="40">
        <f t="shared" si="2"/>
        <v>600000</v>
      </c>
      <c r="I22" s="132">
        <v>0</v>
      </c>
      <c r="J22" s="132">
        <f t="shared" si="3"/>
        <v>0</v>
      </c>
      <c r="K22" s="120">
        <v>0</v>
      </c>
      <c r="L22" s="40">
        <f t="shared" si="4"/>
        <v>0</v>
      </c>
      <c r="M22" s="132">
        <v>0</v>
      </c>
      <c r="N22" s="132">
        <f t="shared" si="5"/>
        <v>0</v>
      </c>
      <c r="O22" s="121">
        <v>1</v>
      </c>
      <c r="P22" s="41">
        <f t="shared" si="6"/>
        <v>30000</v>
      </c>
      <c r="Q22" s="14">
        <v>0</v>
      </c>
      <c r="R22" s="16">
        <f t="shared" si="7"/>
        <v>0</v>
      </c>
      <c r="S22" s="14">
        <v>0</v>
      </c>
      <c r="T22" s="19">
        <f t="shared" si="8"/>
        <v>0</v>
      </c>
      <c r="U22" s="14">
        <v>0</v>
      </c>
      <c r="V22" s="14">
        <f t="shared" si="9"/>
        <v>0</v>
      </c>
      <c r="W22" s="13">
        <v>0</v>
      </c>
      <c r="X22" s="12">
        <f t="shared" si="10"/>
        <v>0</v>
      </c>
      <c r="Y22" s="122">
        <v>0</v>
      </c>
      <c r="Z22" s="122">
        <f t="shared" si="11"/>
        <v>0</v>
      </c>
      <c r="AA22" s="101">
        <v>0</v>
      </c>
      <c r="AB22" s="18">
        <f t="shared" si="12"/>
        <v>0</v>
      </c>
      <c r="AC22" s="18">
        <f t="shared" si="13"/>
        <v>30000</v>
      </c>
      <c r="AD22" s="17">
        <f t="shared" si="14"/>
        <v>1230000</v>
      </c>
      <c r="AE22" s="81"/>
      <c r="AF22" s="11"/>
      <c r="AG22" s="11"/>
      <c r="AH22" s="11"/>
      <c r="AI22" s="11"/>
    </row>
    <row r="23" spans="1:35">
      <c r="A23" s="81"/>
      <c r="B23" s="57">
        <v>44061</v>
      </c>
      <c r="C23" s="120">
        <v>1</v>
      </c>
      <c r="D23" s="17">
        <f t="shared" si="0"/>
        <v>200000</v>
      </c>
      <c r="E23" s="130">
        <v>0</v>
      </c>
      <c r="F23" s="130">
        <f t="shared" si="1"/>
        <v>0</v>
      </c>
      <c r="G23" s="120">
        <v>0</v>
      </c>
      <c r="H23" s="40">
        <f t="shared" si="2"/>
        <v>0</v>
      </c>
      <c r="I23" s="132">
        <v>0</v>
      </c>
      <c r="J23" s="132">
        <f t="shared" si="3"/>
        <v>0</v>
      </c>
      <c r="K23" s="120">
        <v>0</v>
      </c>
      <c r="L23" s="40">
        <f t="shared" si="4"/>
        <v>0</v>
      </c>
      <c r="M23" s="132">
        <v>0</v>
      </c>
      <c r="N23" s="132">
        <f t="shared" si="5"/>
        <v>0</v>
      </c>
      <c r="O23" s="121">
        <v>0</v>
      </c>
      <c r="P23" s="41">
        <f t="shared" si="6"/>
        <v>0</v>
      </c>
      <c r="Q23" s="14">
        <v>0</v>
      </c>
      <c r="R23" s="16">
        <f t="shared" si="7"/>
        <v>0</v>
      </c>
      <c r="S23" s="14">
        <v>0</v>
      </c>
      <c r="T23" s="19">
        <f t="shared" si="8"/>
        <v>0</v>
      </c>
      <c r="U23" s="14">
        <v>0</v>
      </c>
      <c r="V23" s="14">
        <f t="shared" si="9"/>
        <v>0</v>
      </c>
      <c r="W23" s="13">
        <v>0</v>
      </c>
      <c r="X23" s="12">
        <f t="shared" si="10"/>
        <v>0</v>
      </c>
      <c r="Y23" s="122">
        <v>0</v>
      </c>
      <c r="Z23" s="122">
        <f t="shared" si="11"/>
        <v>0</v>
      </c>
      <c r="AA23" s="101">
        <v>0</v>
      </c>
      <c r="AB23" s="18">
        <f t="shared" si="12"/>
        <v>0</v>
      </c>
      <c r="AC23" s="18">
        <f t="shared" si="13"/>
        <v>0</v>
      </c>
      <c r="AD23" s="17">
        <f t="shared" si="14"/>
        <v>200000</v>
      </c>
      <c r="AE23" s="81"/>
      <c r="AF23" s="11"/>
      <c r="AG23" s="11"/>
      <c r="AH23" s="11"/>
      <c r="AI23" s="11"/>
    </row>
    <row r="24" spans="1:35">
      <c r="A24" s="81"/>
      <c r="B24" s="57">
        <v>44062</v>
      </c>
      <c r="C24" s="120">
        <v>5</v>
      </c>
      <c r="D24" s="17">
        <f t="shared" si="0"/>
        <v>1000000</v>
      </c>
      <c r="E24" s="130">
        <v>0</v>
      </c>
      <c r="F24" s="130">
        <f t="shared" si="1"/>
        <v>0</v>
      </c>
      <c r="G24" s="120">
        <v>1</v>
      </c>
      <c r="H24" s="40">
        <f t="shared" si="2"/>
        <v>300000</v>
      </c>
      <c r="I24" s="132">
        <v>0</v>
      </c>
      <c r="J24" s="132">
        <f t="shared" si="3"/>
        <v>0</v>
      </c>
      <c r="K24" s="120">
        <v>1</v>
      </c>
      <c r="L24" s="40">
        <f t="shared" si="4"/>
        <v>300000</v>
      </c>
      <c r="M24" s="132">
        <v>0</v>
      </c>
      <c r="N24" s="132">
        <f t="shared" si="5"/>
        <v>0</v>
      </c>
      <c r="O24" s="121">
        <v>0</v>
      </c>
      <c r="P24" s="41">
        <f t="shared" si="6"/>
        <v>0</v>
      </c>
      <c r="Q24" s="14">
        <v>2</v>
      </c>
      <c r="R24" s="16">
        <f t="shared" si="7"/>
        <v>600000</v>
      </c>
      <c r="S24" s="14">
        <v>0</v>
      </c>
      <c r="T24" s="19">
        <f t="shared" si="8"/>
        <v>0</v>
      </c>
      <c r="U24" s="14">
        <v>0</v>
      </c>
      <c r="V24" s="14">
        <f t="shared" si="9"/>
        <v>0</v>
      </c>
      <c r="W24" s="13">
        <v>0</v>
      </c>
      <c r="X24" s="12">
        <f t="shared" si="10"/>
        <v>0</v>
      </c>
      <c r="Y24" s="122">
        <v>0</v>
      </c>
      <c r="Z24" s="101">
        <f t="shared" si="11"/>
        <v>0</v>
      </c>
      <c r="AA24" s="101">
        <v>0</v>
      </c>
      <c r="AB24" s="18">
        <f t="shared" si="12"/>
        <v>0</v>
      </c>
      <c r="AC24" s="18">
        <f t="shared" si="13"/>
        <v>600000</v>
      </c>
      <c r="AD24" s="17">
        <f t="shared" si="14"/>
        <v>2200000</v>
      </c>
      <c r="AE24" s="81"/>
      <c r="AF24" s="11"/>
      <c r="AG24" s="11"/>
      <c r="AH24" s="11"/>
      <c r="AI24" s="11"/>
    </row>
    <row r="25" spans="1:35">
      <c r="A25" s="81"/>
      <c r="B25" s="57">
        <v>44063</v>
      </c>
      <c r="C25" s="120">
        <v>5</v>
      </c>
      <c r="D25" s="17">
        <f t="shared" si="0"/>
        <v>1000000</v>
      </c>
      <c r="E25" s="130">
        <v>0</v>
      </c>
      <c r="F25" s="130">
        <f t="shared" si="1"/>
        <v>0</v>
      </c>
      <c r="G25" s="120">
        <v>1</v>
      </c>
      <c r="H25" s="40">
        <f t="shared" si="2"/>
        <v>300000</v>
      </c>
      <c r="I25" s="132">
        <v>0</v>
      </c>
      <c r="J25" s="132">
        <f t="shared" si="3"/>
        <v>0</v>
      </c>
      <c r="K25" s="120">
        <v>1</v>
      </c>
      <c r="L25" s="40">
        <f t="shared" si="4"/>
        <v>300000</v>
      </c>
      <c r="M25" s="132">
        <v>0</v>
      </c>
      <c r="N25" s="132">
        <f t="shared" si="5"/>
        <v>0</v>
      </c>
      <c r="O25" s="121">
        <v>0</v>
      </c>
      <c r="P25" s="41">
        <f t="shared" si="6"/>
        <v>0</v>
      </c>
      <c r="Q25" s="14">
        <v>0</v>
      </c>
      <c r="R25" s="16">
        <f t="shared" si="7"/>
        <v>0</v>
      </c>
      <c r="S25" s="14">
        <v>0</v>
      </c>
      <c r="T25" s="19">
        <f t="shared" si="8"/>
        <v>0</v>
      </c>
      <c r="U25" s="14">
        <v>0</v>
      </c>
      <c r="V25" s="14">
        <f t="shared" si="9"/>
        <v>0</v>
      </c>
      <c r="W25" s="13">
        <v>0</v>
      </c>
      <c r="X25" s="12">
        <f t="shared" si="10"/>
        <v>0</v>
      </c>
      <c r="Y25" s="122">
        <v>0</v>
      </c>
      <c r="Z25" s="101">
        <f t="shared" si="11"/>
        <v>0</v>
      </c>
      <c r="AA25" s="101">
        <v>0</v>
      </c>
      <c r="AB25" s="18">
        <f t="shared" si="12"/>
        <v>0</v>
      </c>
      <c r="AC25" s="18">
        <f t="shared" si="13"/>
        <v>0</v>
      </c>
      <c r="AD25" s="17">
        <f t="shared" si="14"/>
        <v>1600000</v>
      </c>
      <c r="AE25" s="81"/>
      <c r="AF25" s="11"/>
      <c r="AG25" s="11"/>
      <c r="AH25" s="11"/>
      <c r="AI25" s="11"/>
    </row>
    <row r="26" spans="1:35">
      <c r="A26" s="81"/>
      <c r="B26" s="57">
        <v>44064</v>
      </c>
      <c r="C26" s="120">
        <v>0</v>
      </c>
      <c r="D26" s="17">
        <f t="shared" si="0"/>
        <v>0</v>
      </c>
      <c r="E26" s="130">
        <v>0</v>
      </c>
      <c r="F26" s="130">
        <f t="shared" si="1"/>
        <v>0</v>
      </c>
      <c r="G26" s="120">
        <v>1</v>
      </c>
      <c r="H26" s="40">
        <f t="shared" si="2"/>
        <v>300000</v>
      </c>
      <c r="I26" s="132">
        <v>0</v>
      </c>
      <c r="J26" s="132">
        <f t="shared" si="3"/>
        <v>0</v>
      </c>
      <c r="K26" s="120">
        <v>1</v>
      </c>
      <c r="L26" s="40">
        <f t="shared" si="4"/>
        <v>300000</v>
      </c>
      <c r="M26" s="132">
        <v>0</v>
      </c>
      <c r="N26" s="132">
        <f t="shared" si="5"/>
        <v>0</v>
      </c>
      <c r="O26" s="121">
        <v>0</v>
      </c>
      <c r="P26" s="41">
        <f t="shared" si="6"/>
        <v>0</v>
      </c>
      <c r="Q26" s="14">
        <v>0</v>
      </c>
      <c r="R26" s="16">
        <f t="shared" si="7"/>
        <v>0</v>
      </c>
      <c r="S26" s="14">
        <v>1</v>
      </c>
      <c r="T26" s="19">
        <f t="shared" si="8"/>
        <v>600000</v>
      </c>
      <c r="U26" s="14">
        <v>0</v>
      </c>
      <c r="V26" s="14">
        <f t="shared" si="9"/>
        <v>0</v>
      </c>
      <c r="W26" s="13">
        <v>0</v>
      </c>
      <c r="X26" s="12">
        <f t="shared" si="10"/>
        <v>0</v>
      </c>
      <c r="Y26" s="122">
        <v>0</v>
      </c>
      <c r="Z26" s="101">
        <f t="shared" si="11"/>
        <v>0</v>
      </c>
      <c r="AA26" s="101">
        <v>0</v>
      </c>
      <c r="AB26" s="18">
        <f t="shared" si="12"/>
        <v>0</v>
      </c>
      <c r="AC26" s="18">
        <f t="shared" si="13"/>
        <v>600000</v>
      </c>
      <c r="AD26" s="17">
        <f t="shared" si="14"/>
        <v>1200000</v>
      </c>
      <c r="AE26" s="81"/>
      <c r="AF26" s="11"/>
      <c r="AG26" s="11"/>
      <c r="AH26" s="11"/>
      <c r="AI26" s="11"/>
    </row>
    <row r="27" spans="1:35">
      <c r="A27" s="81"/>
      <c r="B27" s="57">
        <v>44065</v>
      </c>
      <c r="C27" s="120">
        <v>1</v>
      </c>
      <c r="D27" s="17">
        <f t="shared" si="0"/>
        <v>200000</v>
      </c>
      <c r="E27" s="130">
        <v>0</v>
      </c>
      <c r="F27" s="130">
        <f t="shared" si="1"/>
        <v>0</v>
      </c>
      <c r="G27" s="120">
        <v>3</v>
      </c>
      <c r="H27" s="40">
        <f t="shared" si="2"/>
        <v>900000</v>
      </c>
      <c r="I27" s="132">
        <v>0</v>
      </c>
      <c r="J27" s="132">
        <f t="shared" si="3"/>
        <v>0</v>
      </c>
      <c r="K27" s="120">
        <v>1</v>
      </c>
      <c r="L27" s="40">
        <f t="shared" si="4"/>
        <v>300000</v>
      </c>
      <c r="M27" s="132">
        <v>0</v>
      </c>
      <c r="N27" s="132">
        <f t="shared" si="5"/>
        <v>0</v>
      </c>
      <c r="O27" s="121">
        <v>0</v>
      </c>
      <c r="P27" s="41">
        <f t="shared" si="6"/>
        <v>0</v>
      </c>
      <c r="Q27" s="14">
        <v>1</v>
      </c>
      <c r="R27" s="16">
        <f t="shared" si="7"/>
        <v>300000</v>
      </c>
      <c r="S27" s="14">
        <v>1</v>
      </c>
      <c r="T27" s="19">
        <f t="shared" si="8"/>
        <v>600000</v>
      </c>
      <c r="U27" s="14">
        <v>0</v>
      </c>
      <c r="V27" s="14">
        <f t="shared" si="9"/>
        <v>0</v>
      </c>
      <c r="W27" s="13">
        <v>0</v>
      </c>
      <c r="X27" s="12">
        <f t="shared" si="10"/>
        <v>0</v>
      </c>
      <c r="Y27" s="122">
        <v>0</v>
      </c>
      <c r="Z27" s="101">
        <f t="shared" si="11"/>
        <v>0</v>
      </c>
      <c r="AA27" s="101">
        <v>0</v>
      </c>
      <c r="AB27" s="18">
        <f t="shared" si="12"/>
        <v>0</v>
      </c>
      <c r="AC27" s="18">
        <f t="shared" si="13"/>
        <v>900000</v>
      </c>
      <c r="AD27" s="17">
        <f t="shared" si="14"/>
        <v>2300000</v>
      </c>
      <c r="AE27" s="116"/>
      <c r="AF27" s="11"/>
      <c r="AG27" s="11"/>
      <c r="AH27" s="11"/>
      <c r="AI27" s="11"/>
    </row>
    <row r="28" spans="1:35">
      <c r="A28" s="81"/>
      <c r="B28" s="57">
        <v>44066</v>
      </c>
      <c r="C28" s="120">
        <v>4</v>
      </c>
      <c r="D28" s="17">
        <f t="shared" si="0"/>
        <v>800000</v>
      </c>
      <c r="E28" s="130">
        <v>0</v>
      </c>
      <c r="F28" s="130">
        <f t="shared" si="1"/>
        <v>0</v>
      </c>
      <c r="G28" s="120">
        <v>4</v>
      </c>
      <c r="H28" s="40">
        <f t="shared" si="2"/>
        <v>1200000</v>
      </c>
      <c r="I28" s="132">
        <v>0</v>
      </c>
      <c r="J28" s="132">
        <f t="shared" si="3"/>
        <v>0</v>
      </c>
      <c r="K28" s="120">
        <v>0</v>
      </c>
      <c r="L28" s="40">
        <f t="shared" si="4"/>
        <v>0</v>
      </c>
      <c r="M28" s="132">
        <v>0</v>
      </c>
      <c r="N28" s="132">
        <f t="shared" si="5"/>
        <v>0</v>
      </c>
      <c r="O28" s="121">
        <v>0</v>
      </c>
      <c r="P28" s="41">
        <f t="shared" si="6"/>
        <v>0</v>
      </c>
      <c r="Q28" s="14">
        <v>3</v>
      </c>
      <c r="R28" s="16">
        <f t="shared" si="7"/>
        <v>900000</v>
      </c>
      <c r="S28" s="14">
        <v>1</v>
      </c>
      <c r="T28" s="19">
        <f t="shared" si="8"/>
        <v>600000</v>
      </c>
      <c r="U28" s="14">
        <v>0</v>
      </c>
      <c r="V28" s="14">
        <f t="shared" si="9"/>
        <v>0</v>
      </c>
      <c r="W28" s="13">
        <v>0</v>
      </c>
      <c r="X28" s="12">
        <f t="shared" si="10"/>
        <v>0</v>
      </c>
      <c r="Y28" s="122">
        <v>0</v>
      </c>
      <c r="Z28" s="101">
        <f t="shared" si="11"/>
        <v>0</v>
      </c>
      <c r="AA28" s="101">
        <v>0</v>
      </c>
      <c r="AB28" s="18">
        <f t="shared" si="12"/>
        <v>0</v>
      </c>
      <c r="AC28" s="18">
        <f t="shared" si="13"/>
        <v>1500000</v>
      </c>
      <c r="AD28" s="17">
        <f t="shared" si="14"/>
        <v>3500000</v>
      </c>
      <c r="AE28" s="81"/>
      <c r="AF28" s="11"/>
      <c r="AG28" s="11"/>
      <c r="AH28" s="11"/>
      <c r="AI28" s="11"/>
    </row>
    <row r="29" spans="1:35">
      <c r="A29" s="81"/>
      <c r="B29" s="57">
        <v>44067</v>
      </c>
      <c r="C29" s="120">
        <v>0</v>
      </c>
      <c r="D29" s="17">
        <f t="shared" si="0"/>
        <v>0</v>
      </c>
      <c r="E29" s="130">
        <v>0</v>
      </c>
      <c r="F29" s="130">
        <f t="shared" si="1"/>
        <v>0</v>
      </c>
      <c r="G29" s="120">
        <v>0</v>
      </c>
      <c r="H29" s="40">
        <f t="shared" si="2"/>
        <v>0</v>
      </c>
      <c r="I29" s="132">
        <v>0</v>
      </c>
      <c r="J29" s="132">
        <f t="shared" si="3"/>
        <v>0</v>
      </c>
      <c r="K29" s="120">
        <v>0</v>
      </c>
      <c r="L29" s="40">
        <f t="shared" si="4"/>
        <v>0</v>
      </c>
      <c r="M29" s="132">
        <v>0</v>
      </c>
      <c r="N29" s="132">
        <f t="shared" si="5"/>
        <v>0</v>
      </c>
      <c r="O29" s="121">
        <v>0</v>
      </c>
      <c r="P29" s="41">
        <f t="shared" si="6"/>
        <v>0</v>
      </c>
      <c r="Q29" s="14">
        <v>0</v>
      </c>
      <c r="R29" s="16">
        <f t="shared" si="7"/>
        <v>0</v>
      </c>
      <c r="S29" s="14">
        <v>0</v>
      </c>
      <c r="T29" s="19">
        <f t="shared" si="8"/>
        <v>0</v>
      </c>
      <c r="U29" s="14">
        <v>0</v>
      </c>
      <c r="V29" s="14">
        <f t="shared" si="9"/>
        <v>0</v>
      </c>
      <c r="W29" s="13">
        <v>0</v>
      </c>
      <c r="X29" s="12">
        <f t="shared" si="10"/>
        <v>0</v>
      </c>
      <c r="Y29" s="122">
        <v>0</v>
      </c>
      <c r="Z29" s="101">
        <f t="shared" si="11"/>
        <v>0</v>
      </c>
      <c r="AA29" s="101">
        <v>0</v>
      </c>
      <c r="AB29" s="18">
        <f t="shared" si="12"/>
        <v>0</v>
      </c>
      <c r="AC29" s="18">
        <f t="shared" si="13"/>
        <v>0</v>
      </c>
      <c r="AD29" s="17">
        <f t="shared" si="14"/>
        <v>0</v>
      </c>
      <c r="AE29" s="81"/>
      <c r="AF29" s="11"/>
      <c r="AG29" s="11"/>
      <c r="AH29" s="11"/>
      <c r="AI29" s="11"/>
    </row>
    <row r="30" spans="1:35">
      <c r="A30" s="81"/>
      <c r="B30" s="57">
        <v>44068</v>
      </c>
      <c r="C30" s="120">
        <v>0</v>
      </c>
      <c r="D30" s="17">
        <f t="shared" si="0"/>
        <v>0</v>
      </c>
      <c r="E30" s="130">
        <v>0</v>
      </c>
      <c r="F30" s="130">
        <f t="shared" si="1"/>
        <v>0</v>
      </c>
      <c r="G30" s="120">
        <v>0</v>
      </c>
      <c r="H30" s="40">
        <f t="shared" si="2"/>
        <v>0</v>
      </c>
      <c r="I30" s="132">
        <v>0</v>
      </c>
      <c r="J30" s="132">
        <f t="shared" si="3"/>
        <v>0</v>
      </c>
      <c r="K30" s="120">
        <v>0</v>
      </c>
      <c r="L30" s="40">
        <f t="shared" si="4"/>
        <v>0</v>
      </c>
      <c r="M30" s="132">
        <v>0</v>
      </c>
      <c r="N30" s="132">
        <f t="shared" si="5"/>
        <v>0</v>
      </c>
      <c r="O30" s="121">
        <v>0</v>
      </c>
      <c r="P30" s="41">
        <f t="shared" si="6"/>
        <v>0</v>
      </c>
      <c r="Q30" s="14">
        <v>0</v>
      </c>
      <c r="R30" s="16">
        <f t="shared" si="7"/>
        <v>0</v>
      </c>
      <c r="S30" s="14">
        <v>0</v>
      </c>
      <c r="T30" s="19">
        <f t="shared" si="8"/>
        <v>0</v>
      </c>
      <c r="U30" s="14">
        <v>0</v>
      </c>
      <c r="V30" s="14">
        <f t="shared" si="9"/>
        <v>0</v>
      </c>
      <c r="W30" s="13">
        <v>0</v>
      </c>
      <c r="X30" s="12">
        <f t="shared" si="10"/>
        <v>0</v>
      </c>
      <c r="Y30" s="122">
        <v>0</v>
      </c>
      <c r="Z30" s="101">
        <f t="shared" si="11"/>
        <v>0</v>
      </c>
      <c r="AA30" s="101">
        <v>0</v>
      </c>
      <c r="AB30" s="18">
        <f t="shared" si="12"/>
        <v>0</v>
      </c>
      <c r="AC30" s="18">
        <f t="shared" si="13"/>
        <v>0</v>
      </c>
      <c r="AD30" s="17">
        <f t="shared" si="14"/>
        <v>0</v>
      </c>
      <c r="AE30" s="81"/>
      <c r="AF30" s="11"/>
      <c r="AG30" s="11"/>
      <c r="AH30" s="11"/>
      <c r="AI30" s="11"/>
    </row>
    <row r="31" spans="1:35">
      <c r="A31" s="81"/>
      <c r="B31" s="57">
        <v>44069</v>
      </c>
      <c r="C31" s="120">
        <v>0</v>
      </c>
      <c r="D31" s="17">
        <f t="shared" si="0"/>
        <v>0</v>
      </c>
      <c r="E31" s="130">
        <v>0</v>
      </c>
      <c r="F31" s="130">
        <f t="shared" si="1"/>
        <v>0</v>
      </c>
      <c r="G31" s="120">
        <v>0</v>
      </c>
      <c r="H31" s="40">
        <f t="shared" si="2"/>
        <v>0</v>
      </c>
      <c r="I31" s="132">
        <v>0</v>
      </c>
      <c r="J31" s="132">
        <f t="shared" si="3"/>
        <v>0</v>
      </c>
      <c r="K31" s="120">
        <v>0</v>
      </c>
      <c r="L31" s="40">
        <f t="shared" si="4"/>
        <v>0</v>
      </c>
      <c r="M31" s="132">
        <v>0</v>
      </c>
      <c r="N31" s="132">
        <f t="shared" si="5"/>
        <v>0</v>
      </c>
      <c r="O31" s="121">
        <v>0</v>
      </c>
      <c r="P31" s="41">
        <f t="shared" si="6"/>
        <v>0</v>
      </c>
      <c r="Q31" s="14">
        <v>0</v>
      </c>
      <c r="R31" s="16">
        <f t="shared" si="7"/>
        <v>0</v>
      </c>
      <c r="S31" s="14">
        <v>0</v>
      </c>
      <c r="T31" s="19">
        <f t="shared" si="8"/>
        <v>0</v>
      </c>
      <c r="U31" s="14">
        <v>0</v>
      </c>
      <c r="V31" s="14">
        <f t="shared" si="9"/>
        <v>0</v>
      </c>
      <c r="W31" s="13">
        <v>0</v>
      </c>
      <c r="X31" s="12">
        <f t="shared" si="10"/>
        <v>0</v>
      </c>
      <c r="Y31" s="101">
        <v>0</v>
      </c>
      <c r="Z31" s="101">
        <f t="shared" si="11"/>
        <v>0</v>
      </c>
      <c r="AA31" s="101">
        <v>0</v>
      </c>
      <c r="AB31" s="18">
        <f t="shared" si="12"/>
        <v>0</v>
      </c>
      <c r="AC31" s="18">
        <f t="shared" si="13"/>
        <v>0</v>
      </c>
      <c r="AD31" s="17">
        <f t="shared" si="14"/>
        <v>0</v>
      </c>
      <c r="AE31" s="81"/>
      <c r="AF31" s="11"/>
      <c r="AG31" s="11"/>
      <c r="AH31" s="11"/>
      <c r="AI31" s="11"/>
    </row>
    <row r="32" spans="1:35">
      <c r="A32" s="81"/>
      <c r="B32" s="57">
        <v>44070</v>
      </c>
      <c r="C32" s="120">
        <v>0</v>
      </c>
      <c r="D32" s="17">
        <f t="shared" si="0"/>
        <v>0</v>
      </c>
      <c r="E32" s="130">
        <v>0</v>
      </c>
      <c r="F32" s="130">
        <f t="shared" si="1"/>
        <v>0</v>
      </c>
      <c r="G32" s="120">
        <v>0</v>
      </c>
      <c r="H32" s="40">
        <f t="shared" si="2"/>
        <v>0</v>
      </c>
      <c r="I32" s="132">
        <v>0</v>
      </c>
      <c r="J32" s="132">
        <f t="shared" si="3"/>
        <v>0</v>
      </c>
      <c r="K32" s="120">
        <v>0</v>
      </c>
      <c r="L32" s="40">
        <f t="shared" si="4"/>
        <v>0</v>
      </c>
      <c r="M32" s="132">
        <v>0</v>
      </c>
      <c r="N32" s="132">
        <f t="shared" si="5"/>
        <v>0</v>
      </c>
      <c r="O32" s="121">
        <v>0</v>
      </c>
      <c r="P32" s="41">
        <f t="shared" si="6"/>
        <v>0</v>
      </c>
      <c r="Q32" s="14">
        <v>0</v>
      </c>
      <c r="R32" s="16">
        <f t="shared" si="7"/>
        <v>0</v>
      </c>
      <c r="S32" s="14">
        <v>0</v>
      </c>
      <c r="T32" s="19">
        <f t="shared" si="8"/>
        <v>0</v>
      </c>
      <c r="U32" s="14">
        <v>0</v>
      </c>
      <c r="V32" s="14">
        <f t="shared" si="9"/>
        <v>0</v>
      </c>
      <c r="W32" s="13">
        <v>0</v>
      </c>
      <c r="X32" s="12">
        <f t="shared" si="10"/>
        <v>0</v>
      </c>
      <c r="Y32" s="101">
        <v>0</v>
      </c>
      <c r="Z32" s="101">
        <f t="shared" si="11"/>
        <v>0</v>
      </c>
      <c r="AA32" s="101">
        <v>0</v>
      </c>
      <c r="AB32" s="18">
        <f t="shared" si="12"/>
        <v>0</v>
      </c>
      <c r="AC32" s="18">
        <f t="shared" si="13"/>
        <v>0</v>
      </c>
      <c r="AD32" s="17">
        <f t="shared" si="14"/>
        <v>0</v>
      </c>
      <c r="AE32" s="81"/>
      <c r="AF32" s="11"/>
      <c r="AG32" s="11"/>
      <c r="AH32" s="11"/>
      <c r="AI32" s="11"/>
    </row>
    <row r="33" spans="1:35">
      <c r="A33" s="81"/>
      <c r="B33" s="57">
        <v>44071</v>
      </c>
      <c r="C33" s="120">
        <v>0</v>
      </c>
      <c r="D33" s="17">
        <f t="shared" si="0"/>
        <v>0</v>
      </c>
      <c r="E33" s="130">
        <v>0</v>
      </c>
      <c r="F33" s="130">
        <f t="shared" si="1"/>
        <v>0</v>
      </c>
      <c r="G33" s="120">
        <v>0</v>
      </c>
      <c r="H33" s="40">
        <f t="shared" si="2"/>
        <v>0</v>
      </c>
      <c r="I33" s="132">
        <v>0</v>
      </c>
      <c r="J33" s="132">
        <f t="shared" si="3"/>
        <v>0</v>
      </c>
      <c r="K33" s="120">
        <v>0</v>
      </c>
      <c r="L33" s="40">
        <f t="shared" si="4"/>
        <v>0</v>
      </c>
      <c r="M33" s="132">
        <v>0</v>
      </c>
      <c r="N33" s="132">
        <f t="shared" si="5"/>
        <v>0</v>
      </c>
      <c r="O33" s="121">
        <v>0</v>
      </c>
      <c r="P33" s="41">
        <f t="shared" si="6"/>
        <v>0</v>
      </c>
      <c r="Q33" s="14">
        <v>0</v>
      </c>
      <c r="R33" s="16">
        <f t="shared" si="7"/>
        <v>0</v>
      </c>
      <c r="S33" s="14">
        <v>0</v>
      </c>
      <c r="T33" s="19">
        <f t="shared" si="8"/>
        <v>0</v>
      </c>
      <c r="U33" s="14">
        <v>0</v>
      </c>
      <c r="V33" s="14">
        <f t="shared" si="9"/>
        <v>0</v>
      </c>
      <c r="W33" s="13">
        <v>0</v>
      </c>
      <c r="X33" s="12">
        <f t="shared" si="10"/>
        <v>0</v>
      </c>
      <c r="Y33" s="101">
        <v>0</v>
      </c>
      <c r="Z33" s="101">
        <f t="shared" si="11"/>
        <v>0</v>
      </c>
      <c r="AA33" s="101">
        <v>0</v>
      </c>
      <c r="AB33" s="18">
        <f t="shared" si="12"/>
        <v>0</v>
      </c>
      <c r="AC33" s="18">
        <f t="shared" si="13"/>
        <v>0</v>
      </c>
      <c r="AD33" s="17">
        <f t="shared" si="14"/>
        <v>0</v>
      </c>
      <c r="AE33" s="81"/>
      <c r="AF33" s="11"/>
      <c r="AG33" s="11"/>
      <c r="AH33" s="11"/>
      <c r="AI33" s="11"/>
    </row>
    <row r="34" spans="1:35">
      <c r="A34" s="83"/>
      <c r="B34" s="57">
        <v>44072</v>
      </c>
      <c r="C34" s="120">
        <v>0</v>
      </c>
      <c r="D34" s="17">
        <f t="shared" si="0"/>
        <v>0</v>
      </c>
      <c r="E34" s="130">
        <v>0</v>
      </c>
      <c r="F34" s="130">
        <f t="shared" si="1"/>
        <v>0</v>
      </c>
      <c r="G34" s="120">
        <v>0</v>
      </c>
      <c r="H34" s="40">
        <f t="shared" si="2"/>
        <v>0</v>
      </c>
      <c r="I34" s="132">
        <v>0</v>
      </c>
      <c r="J34" s="132">
        <f t="shared" si="3"/>
        <v>0</v>
      </c>
      <c r="K34" s="120">
        <v>0</v>
      </c>
      <c r="L34" s="40">
        <f t="shared" si="4"/>
        <v>0</v>
      </c>
      <c r="M34" s="132">
        <v>0</v>
      </c>
      <c r="N34" s="132">
        <f t="shared" si="5"/>
        <v>0</v>
      </c>
      <c r="O34" s="121">
        <v>0</v>
      </c>
      <c r="P34" s="41">
        <f t="shared" si="6"/>
        <v>0</v>
      </c>
      <c r="Q34" s="14">
        <v>0</v>
      </c>
      <c r="R34" s="16">
        <f t="shared" si="7"/>
        <v>0</v>
      </c>
      <c r="S34" s="14">
        <v>0</v>
      </c>
      <c r="T34" s="19">
        <f t="shared" si="8"/>
        <v>0</v>
      </c>
      <c r="U34" s="14">
        <v>0</v>
      </c>
      <c r="V34" s="14">
        <f t="shared" si="9"/>
        <v>0</v>
      </c>
      <c r="W34" s="13">
        <v>0</v>
      </c>
      <c r="X34" s="12">
        <f t="shared" si="10"/>
        <v>0</v>
      </c>
      <c r="Y34" s="101">
        <v>0</v>
      </c>
      <c r="Z34" s="101">
        <f t="shared" si="11"/>
        <v>0</v>
      </c>
      <c r="AA34" s="101">
        <v>0</v>
      </c>
      <c r="AB34" s="18">
        <f t="shared" si="12"/>
        <v>0</v>
      </c>
      <c r="AC34" s="18">
        <f t="shared" si="13"/>
        <v>0</v>
      </c>
      <c r="AD34" s="17">
        <f t="shared" si="14"/>
        <v>0</v>
      </c>
      <c r="AE34" s="83"/>
      <c r="AF34" s="11"/>
      <c r="AG34" s="11"/>
      <c r="AH34" s="11"/>
      <c r="AI34" s="11"/>
    </row>
    <row r="35" spans="1:35">
      <c r="A35" s="83"/>
      <c r="B35" s="57">
        <v>44073</v>
      </c>
      <c r="C35" s="120">
        <v>0</v>
      </c>
      <c r="D35" s="17">
        <f t="shared" si="0"/>
        <v>0</v>
      </c>
      <c r="E35" s="130">
        <v>0</v>
      </c>
      <c r="F35" s="130">
        <f t="shared" si="1"/>
        <v>0</v>
      </c>
      <c r="G35" s="120">
        <v>0</v>
      </c>
      <c r="H35" s="40">
        <f t="shared" si="2"/>
        <v>0</v>
      </c>
      <c r="I35" s="132">
        <v>0</v>
      </c>
      <c r="J35" s="132">
        <f t="shared" si="3"/>
        <v>0</v>
      </c>
      <c r="K35" s="120">
        <v>0</v>
      </c>
      <c r="L35" s="40">
        <f t="shared" si="4"/>
        <v>0</v>
      </c>
      <c r="M35" s="132">
        <v>0</v>
      </c>
      <c r="N35" s="132">
        <f t="shared" si="5"/>
        <v>0</v>
      </c>
      <c r="O35" s="121">
        <v>0</v>
      </c>
      <c r="P35" s="41">
        <f t="shared" si="6"/>
        <v>0</v>
      </c>
      <c r="Q35" s="14">
        <v>0</v>
      </c>
      <c r="R35" s="16">
        <f t="shared" si="7"/>
        <v>0</v>
      </c>
      <c r="S35" s="14">
        <v>0</v>
      </c>
      <c r="T35" s="19">
        <f t="shared" si="8"/>
        <v>0</v>
      </c>
      <c r="U35" s="14">
        <v>0</v>
      </c>
      <c r="V35" s="14">
        <f t="shared" si="9"/>
        <v>0</v>
      </c>
      <c r="W35" s="13">
        <v>0</v>
      </c>
      <c r="X35" s="12">
        <f t="shared" si="10"/>
        <v>0</v>
      </c>
      <c r="Y35" s="101">
        <v>0</v>
      </c>
      <c r="Z35" s="101">
        <f t="shared" si="11"/>
        <v>0</v>
      </c>
      <c r="AA35" s="101">
        <v>0</v>
      </c>
      <c r="AB35" s="18">
        <f t="shared" si="12"/>
        <v>0</v>
      </c>
      <c r="AC35" s="18">
        <f t="shared" si="13"/>
        <v>0</v>
      </c>
      <c r="AD35" s="17">
        <f t="shared" si="14"/>
        <v>0</v>
      </c>
      <c r="AE35" s="83"/>
      <c r="AF35" s="11"/>
      <c r="AG35" s="11"/>
      <c r="AH35" s="11"/>
      <c r="AI35" s="11"/>
    </row>
    <row r="36" spans="1:35">
      <c r="A36" s="99"/>
      <c r="B36" s="57">
        <v>44074</v>
      </c>
      <c r="C36" s="120">
        <v>0</v>
      </c>
      <c r="D36" s="17">
        <f t="shared" si="0"/>
        <v>0</v>
      </c>
      <c r="E36" s="130">
        <v>0</v>
      </c>
      <c r="F36" s="130">
        <f t="shared" si="1"/>
        <v>0</v>
      </c>
      <c r="G36" s="120">
        <v>0</v>
      </c>
      <c r="H36" s="40">
        <f t="shared" si="2"/>
        <v>0</v>
      </c>
      <c r="I36" s="132">
        <v>0</v>
      </c>
      <c r="J36" s="132">
        <f t="shared" si="3"/>
        <v>0</v>
      </c>
      <c r="K36" s="120">
        <v>0</v>
      </c>
      <c r="L36" s="40">
        <f t="shared" si="4"/>
        <v>0</v>
      </c>
      <c r="M36" s="132">
        <v>0</v>
      </c>
      <c r="N36" s="132">
        <f t="shared" si="5"/>
        <v>0</v>
      </c>
      <c r="O36" s="100">
        <v>0</v>
      </c>
      <c r="P36" s="41">
        <f t="shared" si="6"/>
        <v>0</v>
      </c>
      <c r="Q36" s="14">
        <v>0</v>
      </c>
      <c r="R36" s="16">
        <f t="shared" si="7"/>
        <v>0</v>
      </c>
      <c r="S36" s="14">
        <v>0</v>
      </c>
      <c r="T36" s="19">
        <f t="shared" si="8"/>
        <v>0</v>
      </c>
      <c r="U36" s="14">
        <v>0</v>
      </c>
      <c r="V36" s="14">
        <f t="shared" si="9"/>
        <v>0</v>
      </c>
      <c r="W36" s="13">
        <v>0</v>
      </c>
      <c r="X36" s="12">
        <f t="shared" si="10"/>
        <v>0</v>
      </c>
      <c r="Y36" s="101">
        <v>0</v>
      </c>
      <c r="Z36" s="101">
        <f t="shared" si="11"/>
        <v>0</v>
      </c>
      <c r="AA36" s="101">
        <v>0</v>
      </c>
      <c r="AB36" s="18">
        <f t="shared" si="12"/>
        <v>0</v>
      </c>
      <c r="AC36" s="18">
        <f t="shared" si="13"/>
        <v>0</v>
      </c>
      <c r="AD36" s="17">
        <f t="shared" si="14"/>
        <v>0</v>
      </c>
      <c r="AE36" s="99"/>
      <c r="AF36" s="11"/>
      <c r="AG36" s="11"/>
      <c r="AH36" s="11"/>
      <c r="AI36" s="11"/>
    </row>
    <row r="37" spans="1:35">
      <c r="A37" s="4"/>
      <c r="B37" s="57" t="s">
        <v>8</v>
      </c>
      <c r="C37" s="7">
        <f>SUM(C6:C36)</f>
        <v>92</v>
      </c>
      <c r="D37" s="39">
        <f>SUM(D7:D36)</f>
        <v>17600000</v>
      </c>
      <c r="E37" s="131">
        <f>SUM(E7:E36)</f>
        <v>0</v>
      </c>
      <c r="F37" s="131">
        <f t="shared" ref="F37:Y37" si="15">SUM(F7:F36)</f>
        <v>0</v>
      </c>
      <c r="G37" s="39">
        <f t="shared" si="15"/>
        <v>36</v>
      </c>
      <c r="H37" s="39">
        <f t="shared" si="15"/>
        <v>10800000</v>
      </c>
      <c r="I37" s="131">
        <f t="shared" si="15"/>
        <v>0</v>
      </c>
      <c r="J37" s="131">
        <f t="shared" si="15"/>
        <v>0</v>
      </c>
      <c r="K37" s="39">
        <f t="shared" ref="K37:N37" si="16">SUM(K7:K36)</f>
        <v>12</v>
      </c>
      <c r="L37" s="39">
        <f t="shared" si="16"/>
        <v>3600000</v>
      </c>
      <c r="M37" s="131">
        <f t="shared" si="16"/>
        <v>0</v>
      </c>
      <c r="N37" s="131">
        <f t="shared" si="16"/>
        <v>0</v>
      </c>
      <c r="O37" s="39">
        <f t="shared" si="15"/>
        <v>2</v>
      </c>
      <c r="P37" s="39">
        <f t="shared" si="15"/>
        <v>60000</v>
      </c>
      <c r="Q37" s="39">
        <f t="shared" si="15"/>
        <v>15</v>
      </c>
      <c r="R37" s="39">
        <f t="shared" si="15"/>
        <v>4500000</v>
      </c>
      <c r="S37" s="39">
        <f t="shared" si="15"/>
        <v>14</v>
      </c>
      <c r="T37" s="39">
        <f t="shared" si="15"/>
        <v>8400000</v>
      </c>
      <c r="U37" s="39">
        <f t="shared" si="15"/>
        <v>1</v>
      </c>
      <c r="V37" s="39">
        <f t="shared" si="15"/>
        <v>30000</v>
      </c>
      <c r="W37" s="39">
        <f t="shared" si="15"/>
        <v>0</v>
      </c>
      <c r="X37" s="39">
        <f t="shared" si="15"/>
        <v>0</v>
      </c>
      <c r="Y37" s="39">
        <f t="shared" si="15"/>
        <v>2</v>
      </c>
      <c r="Z37" s="39">
        <f>SUM(Z7:Z36)</f>
        <v>1400000</v>
      </c>
      <c r="AA37" s="39">
        <f>SUM(AA7:AA36)</f>
        <v>0</v>
      </c>
      <c r="AB37" s="39">
        <f t="shared" ref="AB37:AC37" si="17">SUM(AB7:AB36)</f>
        <v>0</v>
      </c>
      <c r="AC37" s="39">
        <f t="shared" si="17"/>
        <v>14390000</v>
      </c>
      <c r="AD37" s="39">
        <f>SUM(AD7:AD36)</f>
        <v>46390000</v>
      </c>
      <c r="AE37" s="64"/>
    </row>
    <row r="38" spans="1:35">
      <c r="A38" s="53"/>
      <c r="B38" s="59" t="s">
        <v>24</v>
      </c>
      <c r="C38" s="163">
        <v>0</v>
      </c>
      <c r="D38" s="163"/>
      <c r="E38" s="90"/>
      <c r="F38" s="90"/>
      <c r="G38" s="155"/>
      <c r="H38" s="155"/>
      <c r="I38" s="155"/>
      <c r="J38" s="155"/>
      <c r="K38" s="155"/>
      <c r="L38" s="155"/>
      <c r="M38" s="155"/>
      <c r="N38" s="155"/>
      <c r="O38" s="155"/>
      <c r="P38" s="155"/>
      <c r="Q38" s="155"/>
      <c r="R38" s="155"/>
      <c r="S38" s="155"/>
      <c r="T38" s="155"/>
      <c r="U38" s="155"/>
      <c r="V38" s="155"/>
      <c r="W38" s="155"/>
      <c r="X38" s="155"/>
      <c r="Y38" s="155"/>
      <c r="Z38" s="155"/>
      <c r="AA38" s="155"/>
      <c r="AB38" s="155"/>
      <c r="AC38" s="155"/>
      <c r="AD38" s="155"/>
      <c r="AE38" s="155"/>
    </row>
    <row r="39" spans="1:35" s="11" customFormat="1">
      <c r="B39" s="58" t="s">
        <v>50</v>
      </c>
      <c r="C39" s="156">
        <v>0</v>
      </c>
      <c r="D39" s="156"/>
      <c r="E39" s="91"/>
      <c r="F39" s="91"/>
      <c r="G39" s="155"/>
      <c r="H39" s="155"/>
      <c r="I39" s="155"/>
      <c r="J39" s="155"/>
      <c r="K39" s="155"/>
      <c r="L39" s="155"/>
      <c r="M39" s="155"/>
      <c r="N39" s="155"/>
      <c r="O39" s="155"/>
      <c r="P39" s="155"/>
      <c r="Q39" s="155"/>
      <c r="R39" s="155"/>
      <c r="S39" s="155"/>
      <c r="T39" s="155"/>
      <c r="U39" s="155"/>
      <c r="V39" s="155"/>
      <c r="W39" s="155"/>
      <c r="X39" s="155"/>
      <c r="Y39" s="155"/>
      <c r="Z39" s="155"/>
      <c r="AA39" s="155"/>
      <c r="AB39" s="155"/>
      <c r="AC39" s="155"/>
      <c r="AD39" s="155"/>
      <c r="AE39" s="155"/>
      <c r="AH39" s="11" t="s">
        <v>9</v>
      </c>
    </row>
    <row r="40" spans="1:35">
      <c r="H40" s="2"/>
      <c r="I40" s="2"/>
      <c r="J40" s="52"/>
      <c r="L40" s="2"/>
      <c r="M40" s="2"/>
      <c r="N40" s="52"/>
    </row>
    <row r="42" spans="1:35">
      <c r="AE42" s="1"/>
    </row>
  </sheetData>
  <autoFilter ref="AE4:AE39" xr:uid="{00000000-0009-0000-0000-000000000000}"/>
  <mergeCells count="23">
    <mergeCell ref="G39:AE39"/>
    <mergeCell ref="C39:D39"/>
    <mergeCell ref="B2:AE2"/>
    <mergeCell ref="AD4:AD5"/>
    <mergeCell ref="AE4:AE5"/>
    <mergeCell ref="O4:P4"/>
    <mergeCell ref="Q4:R4"/>
    <mergeCell ref="S4:T4"/>
    <mergeCell ref="U4:V4"/>
    <mergeCell ref="W4:X4"/>
    <mergeCell ref="Y4:Z4"/>
    <mergeCell ref="AC4:AC5"/>
    <mergeCell ref="G38:AE38"/>
    <mergeCell ref="I4:J4"/>
    <mergeCell ref="C38:D38"/>
    <mergeCell ref="AA4:AB4"/>
    <mergeCell ref="K4:L4"/>
    <mergeCell ref="M4:N4"/>
    <mergeCell ref="E4:F4"/>
    <mergeCell ref="A4:A5"/>
    <mergeCell ref="B4:B5"/>
    <mergeCell ref="C4:D4"/>
    <mergeCell ref="G4:H4"/>
  </mergeCells>
  <printOptions horizontalCentered="1"/>
  <pageMargins left="0.25" right="0.25" top="0.75" bottom="0.75" header="0.3" footer="0.3"/>
  <pageSetup paperSize="9" scale="59" orientation="landscape" verticalDpi="300" r:id="rId1"/>
  <colBreaks count="1" manualBreakCount="1">
    <brk id="31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F35"/>
  <sheetViews>
    <sheetView workbookViewId="0">
      <selection activeCell="D35" sqref="D35"/>
    </sheetView>
  </sheetViews>
  <sheetFormatPr baseColWidth="10" defaultColWidth="8.83203125" defaultRowHeight="15"/>
  <cols>
    <col min="2" max="2" width="11.5" style="20" customWidth="1"/>
    <col min="3" max="5" width="15.6640625" style="8" customWidth="1"/>
    <col min="6" max="6" width="23.83203125" customWidth="1"/>
  </cols>
  <sheetData>
    <row r="1" spans="1:6" ht="31">
      <c r="A1" s="166" t="s">
        <v>85</v>
      </c>
      <c r="B1" s="166"/>
      <c r="C1" s="166"/>
      <c r="D1" s="166"/>
      <c r="E1" s="166"/>
      <c r="F1" s="166"/>
    </row>
    <row r="3" spans="1:6">
      <c r="A3" s="22" t="s">
        <v>0</v>
      </c>
      <c r="B3" s="21" t="s">
        <v>1</v>
      </c>
      <c r="C3" s="24" t="s">
        <v>19</v>
      </c>
      <c r="D3" s="24" t="s">
        <v>20</v>
      </c>
      <c r="E3" s="24" t="s">
        <v>18</v>
      </c>
      <c r="F3" s="22" t="s">
        <v>4</v>
      </c>
    </row>
    <row r="4" spans="1:6">
      <c r="A4" s="34">
        <v>1</v>
      </c>
      <c r="B4" s="21">
        <v>44044</v>
      </c>
      <c r="C4" s="108">
        <v>1453398</v>
      </c>
      <c r="D4" s="108">
        <v>2610000</v>
      </c>
      <c r="E4" s="105">
        <f>SUM(D4,-C4)</f>
        <v>1156602</v>
      </c>
      <c r="F4" s="107"/>
    </row>
    <row r="5" spans="1:6">
      <c r="A5" s="34">
        <v>2</v>
      </c>
      <c r="B5" s="21">
        <v>44045</v>
      </c>
      <c r="C5" s="108">
        <v>2006181</v>
      </c>
      <c r="D5" s="108">
        <v>3120000</v>
      </c>
      <c r="E5" s="105">
        <f t="shared" ref="E5:E34" si="0">SUM(D5,-C5)</f>
        <v>1113819</v>
      </c>
      <c r="F5" s="107"/>
    </row>
    <row r="6" spans="1:6">
      <c r="A6" s="34">
        <v>3</v>
      </c>
      <c r="B6" s="21">
        <v>44046</v>
      </c>
      <c r="C6" s="108">
        <v>1734537</v>
      </c>
      <c r="D6" s="108">
        <v>2365000</v>
      </c>
      <c r="E6" s="105">
        <f t="shared" si="0"/>
        <v>630463</v>
      </c>
      <c r="F6" s="107"/>
    </row>
    <row r="7" spans="1:6">
      <c r="A7" s="34">
        <v>4</v>
      </c>
      <c r="B7" s="21">
        <v>44047</v>
      </c>
      <c r="C7" s="105">
        <v>966524</v>
      </c>
      <c r="D7" s="105">
        <v>2649000</v>
      </c>
      <c r="E7" s="105">
        <f t="shared" si="0"/>
        <v>1682476</v>
      </c>
      <c r="F7" s="107"/>
    </row>
    <row r="8" spans="1:6">
      <c r="A8" s="34">
        <v>5</v>
      </c>
      <c r="B8" s="21">
        <v>44048</v>
      </c>
      <c r="C8" s="105">
        <v>612091</v>
      </c>
      <c r="D8" s="105">
        <v>1475000</v>
      </c>
      <c r="E8" s="105">
        <f t="shared" si="0"/>
        <v>862909</v>
      </c>
      <c r="F8" s="61"/>
    </row>
    <row r="9" spans="1:6">
      <c r="A9" s="34">
        <v>7</v>
      </c>
      <c r="B9" s="21">
        <v>44049</v>
      </c>
      <c r="C9" s="105">
        <v>2180782</v>
      </c>
      <c r="D9" s="105">
        <v>5365000</v>
      </c>
      <c r="E9" s="105">
        <f t="shared" si="0"/>
        <v>3184218</v>
      </c>
      <c r="F9" s="61"/>
    </row>
    <row r="10" spans="1:6">
      <c r="A10" s="34">
        <v>7</v>
      </c>
      <c r="B10" s="21">
        <v>44050</v>
      </c>
      <c r="C10" s="105">
        <v>552234</v>
      </c>
      <c r="D10" s="105">
        <v>1175000</v>
      </c>
      <c r="E10" s="105">
        <f t="shared" si="0"/>
        <v>622766</v>
      </c>
      <c r="F10" s="61"/>
    </row>
    <row r="11" spans="1:6">
      <c r="A11" s="34">
        <v>8</v>
      </c>
      <c r="B11" s="21">
        <v>44051</v>
      </c>
      <c r="C11" s="105">
        <v>789153</v>
      </c>
      <c r="D11" s="105">
        <v>2120000</v>
      </c>
      <c r="E11" s="105">
        <f t="shared" si="0"/>
        <v>1330847</v>
      </c>
      <c r="F11" s="61"/>
    </row>
    <row r="12" spans="1:6">
      <c r="A12" s="34">
        <v>9</v>
      </c>
      <c r="B12" s="21">
        <v>44052</v>
      </c>
      <c r="C12" s="105">
        <v>2398171</v>
      </c>
      <c r="D12" s="105">
        <v>8070000</v>
      </c>
      <c r="E12" s="105">
        <f t="shared" si="0"/>
        <v>5671829</v>
      </c>
      <c r="F12" s="61"/>
    </row>
    <row r="13" spans="1:6">
      <c r="A13" s="34">
        <v>10</v>
      </c>
      <c r="B13" s="21">
        <v>44053</v>
      </c>
      <c r="C13" s="105">
        <v>1545392</v>
      </c>
      <c r="D13" s="105">
        <v>4805000</v>
      </c>
      <c r="E13" s="105">
        <f t="shared" si="0"/>
        <v>3259608</v>
      </c>
      <c r="F13" s="61"/>
    </row>
    <row r="14" spans="1:6">
      <c r="A14" s="34">
        <v>11</v>
      </c>
      <c r="B14" s="21">
        <v>44054</v>
      </c>
      <c r="C14" s="105">
        <v>1018647</v>
      </c>
      <c r="D14" s="105">
        <v>2500000</v>
      </c>
      <c r="E14" s="105">
        <f t="shared" si="0"/>
        <v>1481353</v>
      </c>
      <c r="F14" s="61"/>
    </row>
    <row r="15" spans="1:6">
      <c r="A15" s="34">
        <v>12</v>
      </c>
      <c r="B15" s="21">
        <v>44055</v>
      </c>
      <c r="C15" s="105">
        <v>1786042</v>
      </c>
      <c r="D15" s="105">
        <v>4685000</v>
      </c>
      <c r="E15" s="105">
        <f t="shared" si="0"/>
        <v>2898958</v>
      </c>
      <c r="F15" s="61"/>
    </row>
    <row r="16" spans="1:6">
      <c r="A16" s="34">
        <v>13</v>
      </c>
      <c r="B16" s="21">
        <v>44056</v>
      </c>
      <c r="C16" s="105">
        <v>2663893</v>
      </c>
      <c r="D16" s="105">
        <v>5685000</v>
      </c>
      <c r="E16" s="105">
        <f t="shared" si="0"/>
        <v>3021107</v>
      </c>
      <c r="F16" s="61"/>
    </row>
    <row r="17" spans="1:6">
      <c r="A17" s="34">
        <v>14</v>
      </c>
      <c r="B17" s="21">
        <v>44057</v>
      </c>
      <c r="C17" s="105">
        <v>1638483</v>
      </c>
      <c r="D17" s="105">
        <v>5415000</v>
      </c>
      <c r="E17" s="105">
        <f t="shared" si="0"/>
        <v>3776517</v>
      </c>
      <c r="F17" s="61"/>
    </row>
    <row r="18" spans="1:6">
      <c r="A18" s="34">
        <v>15</v>
      </c>
      <c r="B18" s="21">
        <v>44058</v>
      </c>
      <c r="C18" s="105">
        <v>1695949</v>
      </c>
      <c r="D18" s="105">
        <v>7645000</v>
      </c>
      <c r="E18" s="105">
        <f t="shared" si="0"/>
        <v>5949051</v>
      </c>
      <c r="F18" s="61"/>
    </row>
    <row r="19" spans="1:6">
      <c r="A19" s="34">
        <v>17</v>
      </c>
      <c r="B19" s="21">
        <v>44059</v>
      </c>
      <c r="C19" s="105">
        <v>2303202</v>
      </c>
      <c r="D19" s="105">
        <v>9370000</v>
      </c>
      <c r="E19" s="105">
        <f t="shared" si="0"/>
        <v>7066798</v>
      </c>
      <c r="F19" s="61"/>
    </row>
    <row r="20" spans="1:6">
      <c r="A20" s="34">
        <v>17</v>
      </c>
      <c r="B20" s="21">
        <v>44060</v>
      </c>
      <c r="C20" s="105">
        <v>821729</v>
      </c>
      <c r="D20" s="105">
        <v>3450000</v>
      </c>
      <c r="E20" s="105">
        <f t="shared" si="0"/>
        <v>2628271</v>
      </c>
      <c r="F20" s="61"/>
    </row>
    <row r="21" spans="1:6">
      <c r="A21" s="34">
        <v>18</v>
      </c>
      <c r="B21" s="21">
        <v>44061</v>
      </c>
      <c r="C21" s="105">
        <v>388915</v>
      </c>
      <c r="D21" s="105">
        <v>665000</v>
      </c>
      <c r="E21" s="105">
        <f t="shared" si="0"/>
        <v>276085</v>
      </c>
      <c r="F21" s="61"/>
    </row>
    <row r="22" spans="1:6">
      <c r="A22" s="34">
        <v>19</v>
      </c>
      <c r="B22" s="21">
        <v>44062</v>
      </c>
      <c r="C22" s="105">
        <v>1925399</v>
      </c>
      <c r="D22" s="105">
        <v>5797000</v>
      </c>
      <c r="E22" s="105">
        <f t="shared" si="0"/>
        <v>3871601</v>
      </c>
      <c r="F22" s="61"/>
    </row>
    <row r="23" spans="1:6">
      <c r="A23" s="34">
        <v>20</v>
      </c>
      <c r="B23" s="21">
        <v>44063</v>
      </c>
      <c r="C23" s="105">
        <v>654558</v>
      </c>
      <c r="D23" s="105">
        <v>2714000</v>
      </c>
      <c r="E23" s="105">
        <f t="shared" si="0"/>
        <v>2059442</v>
      </c>
      <c r="F23" s="61"/>
    </row>
    <row r="24" spans="1:6">
      <c r="A24" s="34">
        <v>21</v>
      </c>
      <c r="B24" s="21">
        <v>44064</v>
      </c>
      <c r="C24" s="105">
        <v>268800</v>
      </c>
      <c r="D24" s="105">
        <v>1580000</v>
      </c>
      <c r="E24" s="105">
        <f t="shared" si="0"/>
        <v>1311200</v>
      </c>
      <c r="F24" s="61"/>
    </row>
    <row r="25" spans="1:6">
      <c r="A25" s="34">
        <v>22</v>
      </c>
      <c r="B25" s="21">
        <v>44065</v>
      </c>
      <c r="C25" s="105">
        <v>1744555</v>
      </c>
      <c r="D25" s="105">
        <v>3240000</v>
      </c>
      <c r="E25" s="105">
        <f t="shared" si="0"/>
        <v>1495445</v>
      </c>
      <c r="F25" s="61"/>
    </row>
    <row r="26" spans="1:6">
      <c r="A26" s="34">
        <v>23</v>
      </c>
      <c r="B26" s="21">
        <v>44066</v>
      </c>
      <c r="C26" s="105">
        <v>1551863</v>
      </c>
      <c r="D26" s="105">
        <v>5570000</v>
      </c>
      <c r="E26" s="105">
        <f t="shared" si="0"/>
        <v>4018137</v>
      </c>
      <c r="F26" s="106"/>
    </row>
    <row r="27" spans="1:6">
      <c r="A27" s="34">
        <v>24</v>
      </c>
      <c r="B27" s="21">
        <v>44067</v>
      </c>
      <c r="C27" s="105">
        <v>1524979</v>
      </c>
      <c r="D27" s="105">
        <v>4415000</v>
      </c>
      <c r="E27" s="105">
        <f t="shared" si="0"/>
        <v>2890021</v>
      </c>
      <c r="F27" s="106"/>
    </row>
    <row r="28" spans="1:6">
      <c r="A28" s="34">
        <v>25</v>
      </c>
      <c r="B28" s="21">
        <v>44068</v>
      </c>
      <c r="C28" s="105">
        <v>1343806</v>
      </c>
      <c r="D28" s="105">
        <v>4704000</v>
      </c>
      <c r="E28" s="105">
        <f t="shared" si="0"/>
        <v>3360194</v>
      </c>
      <c r="F28" s="106"/>
    </row>
    <row r="29" spans="1:6">
      <c r="A29" s="34">
        <v>27</v>
      </c>
      <c r="B29" s="21">
        <v>44069</v>
      </c>
      <c r="C29" s="105">
        <v>947764</v>
      </c>
      <c r="D29" s="105">
        <v>3135000</v>
      </c>
      <c r="E29" s="105">
        <f t="shared" si="0"/>
        <v>2187236</v>
      </c>
      <c r="F29" s="22"/>
    </row>
    <row r="30" spans="1:6">
      <c r="A30" s="34">
        <v>27</v>
      </c>
      <c r="B30" s="21">
        <v>44070</v>
      </c>
      <c r="C30" s="105">
        <v>404524</v>
      </c>
      <c r="D30" s="105">
        <v>3065000</v>
      </c>
      <c r="E30" s="105">
        <f t="shared" si="0"/>
        <v>2660476</v>
      </c>
      <c r="F30" s="22"/>
    </row>
    <row r="31" spans="1:6">
      <c r="A31" s="34">
        <v>28</v>
      </c>
      <c r="B31" s="21">
        <v>44071</v>
      </c>
      <c r="C31" s="105">
        <v>1176061</v>
      </c>
      <c r="D31" s="105">
        <v>3590000</v>
      </c>
      <c r="E31" s="105">
        <f t="shared" si="0"/>
        <v>2413939</v>
      </c>
      <c r="F31" s="22"/>
    </row>
    <row r="32" spans="1:6" s="84" customFormat="1">
      <c r="A32" s="34">
        <v>29</v>
      </c>
      <c r="B32" s="21">
        <v>44072</v>
      </c>
      <c r="C32" s="105">
        <v>1399667</v>
      </c>
      <c r="D32" s="105">
        <v>6345000</v>
      </c>
      <c r="E32" s="105">
        <f t="shared" si="0"/>
        <v>4945333</v>
      </c>
      <c r="F32" s="34"/>
    </row>
    <row r="33" spans="1:6" s="84" customFormat="1">
      <c r="A33" s="34">
        <v>30</v>
      </c>
      <c r="B33" s="21">
        <v>44073</v>
      </c>
      <c r="C33" s="105">
        <v>2701903</v>
      </c>
      <c r="D33" s="105">
        <v>11690000</v>
      </c>
      <c r="E33" s="105">
        <f t="shared" si="0"/>
        <v>8988097</v>
      </c>
      <c r="F33" s="34"/>
    </row>
    <row r="34" spans="1:6" s="115" customFormat="1">
      <c r="A34" s="34"/>
      <c r="B34" s="21">
        <v>44074</v>
      </c>
      <c r="C34" s="105">
        <v>1427680</v>
      </c>
      <c r="D34" s="105">
        <v>6755000</v>
      </c>
      <c r="E34" s="105">
        <f t="shared" si="0"/>
        <v>5327320</v>
      </c>
      <c r="F34" s="34"/>
    </row>
    <row r="35" spans="1:6">
      <c r="A35" s="34">
        <v>32</v>
      </c>
      <c r="B35" s="21" t="s">
        <v>8</v>
      </c>
      <c r="C35" s="43">
        <f>SUM(C4:C34)</f>
        <v>43626882</v>
      </c>
      <c r="D35" s="43">
        <f>SUM(D4:D34)</f>
        <v>135769000</v>
      </c>
      <c r="E35" s="43">
        <f>SUM(E4:E34)</f>
        <v>92142118</v>
      </c>
      <c r="F35" s="23"/>
    </row>
  </sheetData>
  <mergeCells count="1">
    <mergeCell ref="A1:F1"/>
  </mergeCells>
  <printOptions horizontalCentered="1"/>
  <pageMargins left="0.25" right="0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2:G43"/>
  <sheetViews>
    <sheetView view="pageBreakPreview" zoomScaleNormal="100" zoomScaleSheetLayoutView="100" workbookViewId="0">
      <selection activeCell="G27" sqref="G27"/>
    </sheetView>
  </sheetViews>
  <sheetFormatPr baseColWidth="10" defaultColWidth="8.83203125" defaultRowHeight="15"/>
  <cols>
    <col min="1" max="1" width="5.5" style="76" customWidth="1"/>
    <col min="2" max="2" width="9.1640625" style="20" customWidth="1"/>
    <col min="3" max="3" width="5.33203125" style="112" customWidth="1"/>
    <col min="4" max="4" width="18" style="113" customWidth="1"/>
    <col min="5" max="5" width="15.83203125" style="68" customWidth="1"/>
    <col min="6" max="6" width="18.6640625" style="74" customWidth="1"/>
    <col min="7" max="7" width="30" style="70" customWidth="1"/>
    <col min="9" max="9" width="15.5" customWidth="1"/>
    <col min="10" max="10" width="14.83203125" customWidth="1"/>
    <col min="14" max="14" width="9.33203125" customWidth="1"/>
  </cols>
  <sheetData>
    <row r="2" spans="1:7" s="80" customFormat="1" ht="31">
      <c r="A2" s="167" t="s">
        <v>86</v>
      </c>
      <c r="B2" s="167"/>
      <c r="C2" s="167"/>
      <c r="D2" s="167"/>
      <c r="E2" s="167"/>
      <c r="F2" s="167"/>
      <c r="G2" s="167"/>
    </row>
    <row r="3" spans="1:7" ht="31">
      <c r="B3" s="25"/>
      <c r="C3" s="111"/>
    </row>
    <row r="4" spans="1:7" ht="31.5" customHeight="1">
      <c r="A4" s="63" t="s">
        <v>0</v>
      </c>
      <c r="B4" s="88" t="s">
        <v>1</v>
      </c>
      <c r="C4" s="110"/>
      <c r="D4" s="114" t="s">
        <v>53</v>
      </c>
      <c r="E4" s="109" t="s">
        <v>22</v>
      </c>
      <c r="F4" s="109" t="s">
        <v>23</v>
      </c>
      <c r="G4" s="117" t="s">
        <v>4</v>
      </c>
    </row>
    <row r="5" spans="1:7" s="66" customFormat="1">
      <c r="A5" s="125"/>
      <c r="B5" s="124">
        <v>44044</v>
      </c>
      <c r="C5" s="125"/>
      <c r="D5" s="125"/>
      <c r="E5" s="109"/>
      <c r="F5" s="109"/>
      <c r="G5" s="125"/>
    </row>
    <row r="6" spans="1:7" s="98" customFormat="1">
      <c r="A6" s="125"/>
      <c r="B6" s="124">
        <v>44045</v>
      </c>
      <c r="C6" s="125"/>
      <c r="D6" s="125"/>
      <c r="E6" s="109"/>
      <c r="F6" s="109"/>
      <c r="G6" s="125"/>
    </row>
    <row r="7" spans="1:7" s="98" customFormat="1">
      <c r="A7" s="125"/>
      <c r="B7" s="168">
        <v>44046</v>
      </c>
      <c r="C7" s="125">
        <v>1</v>
      </c>
      <c r="D7" s="125" t="s">
        <v>89</v>
      </c>
      <c r="E7" s="109">
        <v>700000</v>
      </c>
      <c r="F7" s="109"/>
      <c r="G7" s="125"/>
    </row>
    <row r="8" spans="1:7" s="123" customFormat="1">
      <c r="A8" s="125"/>
      <c r="B8" s="169"/>
      <c r="C8" s="125">
        <v>2</v>
      </c>
      <c r="D8" s="125" t="s">
        <v>90</v>
      </c>
      <c r="E8" s="109">
        <v>1820000</v>
      </c>
      <c r="F8" s="109"/>
      <c r="G8" s="125"/>
    </row>
    <row r="9" spans="1:7" s="123" customFormat="1">
      <c r="A9" s="125"/>
      <c r="B9" s="169"/>
      <c r="C9" s="125">
        <v>3</v>
      </c>
      <c r="D9" s="125" t="s">
        <v>91</v>
      </c>
      <c r="E9" s="109">
        <v>870000</v>
      </c>
      <c r="F9" s="109"/>
      <c r="G9" s="125"/>
    </row>
    <row r="10" spans="1:7" s="123" customFormat="1">
      <c r="A10" s="125"/>
      <c r="B10" s="169"/>
      <c r="C10" s="125">
        <v>4</v>
      </c>
      <c r="D10" s="125" t="s">
        <v>92</v>
      </c>
      <c r="E10" s="109">
        <v>310000</v>
      </c>
      <c r="F10" s="109"/>
      <c r="G10" s="125"/>
    </row>
    <row r="11" spans="1:7" s="123" customFormat="1">
      <c r="A11" s="125"/>
      <c r="B11" s="169"/>
      <c r="C11" s="125">
        <v>5</v>
      </c>
      <c r="D11" s="125" t="s">
        <v>93</v>
      </c>
      <c r="E11" s="109">
        <v>190000</v>
      </c>
      <c r="F11" s="109"/>
      <c r="G11" s="125"/>
    </row>
    <row r="12" spans="1:7" s="98" customFormat="1" hidden="1">
      <c r="A12" s="125"/>
      <c r="B12" s="124">
        <v>44047</v>
      </c>
      <c r="C12" s="125"/>
      <c r="D12" s="125"/>
      <c r="E12" s="109"/>
      <c r="F12" s="109"/>
      <c r="G12" s="125"/>
    </row>
    <row r="13" spans="1:7" s="98" customFormat="1" hidden="1">
      <c r="A13" s="125"/>
      <c r="B13" s="124">
        <v>44048</v>
      </c>
      <c r="C13" s="125"/>
      <c r="D13" s="125"/>
      <c r="E13" s="109"/>
      <c r="F13" s="109"/>
      <c r="G13" s="125"/>
    </row>
    <row r="14" spans="1:7" s="98" customFormat="1" hidden="1">
      <c r="A14" s="125"/>
      <c r="B14" s="124">
        <v>44049</v>
      </c>
      <c r="C14" s="125"/>
      <c r="D14" s="125"/>
      <c r="E14" s="109"/>
      <c r="F14" s="109"/>
      <c r="G14" s="125"/>
    </row>
    <row r="15" spans="1:7" s="127" customFormat="1">
      <c r="A15" s="125"/>
      <c r="B15" s="168">
        <v>44050</v>
      </c>
      <c r="C15" s="125">
        <v>1</v>
      </c>
      <c r="D15" s="125" t="s">
        <v>94</v>
      </c>
      <c r="E15" s="109">
        <v>530000</v>
      </c>
      <c r="F15" s="109"/>
      <c r="G15" s="125"/>
    </row>
    <row r="16" spans="1:7" s="66" customFormat="1">
      <c r="A16" s="125"/>
      <c r="B16" s="170"/>
      <c r="C16" s="125">
        <v>2</v>
      </c>
      <c r="D16" s="125" t="s">
        <v>95</v>
      </c>
      <c r="E16" s="109">
        <v>772000</v>
      </c>
      <c r="F16" s="109"/>
      <c r="G16" s="125"/>
    </row>
    <row r="17" spans="1:7" s="89" customFormat="1" hidden="1">
      <c r="A17" s="125"/>
      <c r="B17" s="124">
        <v>44051</v>
      </c>
      <c r="C17" s="125"/>
      <c r="D17" s="125"/>
      <c r="E17" s="109"/>
      <c r="F17" s="109"/>
      <c r="G17" s="125"/>
    </row>
    <row r="18" spans="1:7" s="69" customFormat="1" hidden="1">
      <c r="A18" s="125"/>
      <c r="B18" s="124">
        <v>44052</v>
      </c>
      <c r="C18" s="125"/>
      <c r="D18" s="125"/>
      <c r="E18" s="109"/>
      <c r="F18" s="109"/>
      <c r="G18" s="125"/>
    </row>
    <row r="19" spans="1:7" s="98" customFormat="1" hidden="1">
      <c r="A19" s="125"/>
      <c r="B19" s="124">
        <v>44053</v>
      </c>
      <c r="C19" s="125"/>
      <c r="D19" s="125"/>
      <c r="E19" s="109"/>
      <c r="F19" s="109"/>
      <c r="G19" s="125"/>
    </row>
    <row r="20" spans="1:7" s="98" customFormat="1" hidden="1">
      <c r="A20" s="125"/>
      <c r="B20" s="124">
        <v>44054</v>
      </c>
      <c r="C20" s="125"/>
      <c r="D20" s="125"/>
      <c r="E20" s="109"/>
      <c r="F20" s="109"/>
      <c r="G20" s="125"/>
    </row>
    <row r="21" spans="1:7" s="103" customFormat="1" hidden="1">
      <c r="A21" s="125"/>
      <c r="B21" s="124">
        <v>44055</v>
      </c>
      <c r="C21" s="125"/>
      <c r="D21" s="125"/>
      <c r="E21" s="109"/>
      <c r="F21" s="109"/>
      <c r="G21" s="125"/>
    </row>
    <row r="22" spans="1:7" s="98" customFormat="1" hidden="1">
      <c r="A22" s="125"/>
      <c r="B22" s="124">
        <v>44056</v>
      </c>
      <c r="C22" s="125"/>
      <c r="D22" s="125"/>
      <c r="E22" s="109"/>
      <c r="F22" s="109"/>
      <c r="G22" s="125"/>
    </row>
    <row r="23" spans="1:7" s="87" customFormat="1" hidden="1">
      <c r="A23" s="125"/>
      <c r="B23" s="124">
        <v>44057</v>
      </c>
      <c r="C23" s="125"/>
      <c r="D23" s="125"/>
      <c r="E23" s="109"/>
      <c r="F23" s="109"/>
      <c r="G23" s="125"/>
    </row>
    <row r="24" spans="1:7" s="103" customFormat="1" hidden="1">
      <c r="A24" s="125"/>
      <c r="B24" s="124">
        <v>44058</v>
      </c>
      <c r="C24" s="125"/>
      <c r="D24" s="125"/>
      <c r="E24" s="109"/>
      <c r="F24" s="109"/>
      <c r="G24" s="125"/>
    </row>
    <row r="25" spans="1:7" s="103" customFormat="1" hidden="1">
      <c r="A25" s="125"/>
      <c r="B25" s="124">
        <v>44059</v>
      </c>
      <c r="C25" s="125"/>
      <c r="D25" s="125"/>
      <c r="E25" s="109"/>
      <c r="F25" s="109"/>
      <c r="G25" s="125"/>
    </row>
    <row r="26" spans="1:7" s="103" customFormat="1">
      <c r="A26" s="125"/>
      <c r="B26" s="168">
        <v>44060</v>
      </c>
      <c r="C26" s="125">
        <v>1</v>
      </c>
      <c r="D26" s="125" t="s">
        <v>96</v>
      </c>
      <c r="E26" s="109">
        <v>5825000</v>
      </c>
      <c r="F26" s="109"/>
      <c r="G26" s="125" t="s">
        <v>97</v>
      </c>
    </row>
    <row r="27" spans="1:7" s="127" customFormat="1">
      <c r="A27" s="125"/>
      <c r="B27" s="170"/>
      <c r="C27" s="125">
        <v>2</v>
      </c>
      <c r="D27" s="125" t="s">
        <v>96</v>
      </c>
      <c r="E27" s="109">
        <v>5825000</v>
      </c>
      <c r="F27" s="109"/>
      <c r="G27" s="125"/>
    </row>
    <row r="28" spans="1:7" s="103" customFormat="1">
      <c r="A28" s="125"/>
      <c r="B28" s="124">
        <v>44061</v>
      </c>
      <c r="C28" s="125"/>
      <c r="D28" s="125"/>
      <c r="E28" s="109"/>
      <c r="F28" s="109"/>
      <c r="G28" s="125"/>
    </row>
    <row r="29" spans="1:7" s="103" customFormat="1">
      <c r="A29" s="125"/>
      <c r="B29" s="124">
        <v>44062</v>
      </c>
      <c r="C29" s="125"/>
      <c r="D29" s="125"/>
      <c r="E29" s="109"/>
      <c r="F29" s="109"/>
      <c r="G29" s="125"/>
    </row>
    <row r="30" spans="1:7" s="103" customFormat="1">
      <c r="A30" s="125"/>
      <c r="B30" s="124">
        <v>44063</v>
      </c>
      <c r="C30" s="125"/>
      <c r="D30" s="125"/>
      <c r="E30" s="109"/>
      <c r="F30" s="109"/>
      <c r="G30" s="125"/>
    </row>
    <row r="31" spans="1:7" s="73" customFormat="1">
      <c r="A31" s="125"/>
      <c r="B31" s="124">
        <v>44064</v>
      </c>
      <c r="C31" s="125"/>
      <c r="D31" s="125"/>
      <c r="E31" s="109"/>
      <c r="F31" s="109"/>
      <c r="G31" s="125"/>
    </row>
    <row r="32" spans="1:7" s="103" customFormat="1">
      <c r="A32" s="125"/>
      <c r="B32" s="124">
        <v>44065</v>
      </c>
      <c r="C32" s="125"/>
      <c r="D32" s="125"/>
      <c r="E32" s="109"/>
      <c r="F32" s="109"/>
      <c r="G32" s="125"/>
    </row>
    <row r="33" spans="1:7" s="103" customFormat="1">
      <c r="A33" s="125"/>
      <c r="B33" s="124">
        <v>44066</v>
      </c>
      <c r="C33" s="125"/>
      <c r="D33" s="125"/>
      <c r="E33" s="109"/>
      <c r="F33" s="109"/>
      <c r="G33" s="125"/>
    </row>
    <row r="34" spans="1:7" s="103" customFormat="1">
      <c r="A34" s="125"/>
      <c r="B34" s="124">
        <v>44067</v>
      </c>
      <c r="C34" s="125"/>
      <c r="D34" s="125"/>
      <c r="E34" s="109"/>
      <c r="F34" s="109"/>
      <c r="G34" s="125"/>
    </row>
    <row r="35" spans="1:7" s="73" customFormat="1">
      <c r="A35" s="125"/>
      <c r="B35" s="124">
        <v>44068</v>
      </c>
      <c r="C35" s="125"/>
      <c r="D35" s="125"/>
      <c r="E35" s="109"/>
      <c r="F35" s="109"/>
      <c r="G35" s="125"/>
    </row>
    <row r="36" spans="1:7" s="103" customFormat="1">
      <c r="A36" s="125"/>
      <c r="B36" s="124">
        <v>44069</v>
      </c>
      <c r="C36" s="125"/>
      <c r="D36" s="125"/>
      <c r="E36" s="109"/>
      <c r="F36" s="109"/>
      <c r="G36" s="125"/>
    </row>
    <row r="37" spans="1:7">
      <c r="A37" s="125"/>
      <c r="B37" s="124">
        <v>44070</v>
      </c>
      <c r="C37" s="125"/>
      <c r="D37" s="125"/>
      <c r="E37" s="109"/>
      <c r="F37" s="109"/>
      <c r="G37" s="125"/>
    </row>
    <row r="38" spans="1:7" s="103" customFormat="1">
      <c r="A38" s="125"/>
      <c r="B38" s="124">
        <v>44071</v>
      </c>
      <c r="C38" s="125"/>
      <c r="D38" s="125"/>
      <c r="E38" s="109"/>
      <c r="F38" s="109"/>
      <c r="G38" s="125"/>
    </row>
    <row r="39" spans="1:7" s="103" customFormat="1">
      <c r="A39" s="125"/>
      <c r="B39" s="124">
        <v>44072</v>
      </c>
      <c r="C39" s="125"/>
      <c r="D39" s="125"/>
      <c r="E39" s="109"/>
      <c r="F39" s="109"/>
      <c r="G39" s="125"/>
    </row>
    <row r="40" spans="1:7" s="103" customFormat="1">
      <c r="A40" s="125"/>
      <c r="B40" s="124">
        <v>44073</v>
      </c>
      <c r="C40" s="125"/>
      <c r="D40" s="125"/>
      <c r="E40" s="109"/>
      <c r="F40" s="109"/>
      <c r="G40" s="125"/>
    </row>
    <row r="41" spans="1:7">
      <c r="A41" s="125"/>
      <c r="B41" s="124">
        <v>44074</v>
      </c>
      <c r="C41" s="125"/>
      <c r="D41" s="125"/>
      <c r="E41" s="109"/>
      <c r="F41" s="109"/>
      <c r="G41" s="125"/>
    </row>
    <row r="42" spans="1:7">
      <c r="A42" s="34">
        <v>35</v>
      </c>
      <c r="B42" s="21" t="s">
        <v>8</v>
      </c>
      <c r="C42" s="119"/>
      <c r="D42" s="126"/>
      <c r="E42" s="86">
        <f>SUM(E5:E41)</f>
        <v>16842000</v>
      </c>
      <c r="F42" s="86">
        <f>SUM(F5:F41)</f>
        <v>0</v>
      </c>
      <c r="G42" s="71"/>
    </row>
    <row r="43" spans="1:7" s="82" customFormat="1">
      <c r="A43" s="76"/>
      <c r="B43" s="20"/>
      <c r="C43" s="112"/>
      <c r="D43" s="113"/>
      <c r="E43" s="68"/>
      <c r="F43" s="74"/>
      <c r="G43" s="70"/>
    </row>
  </sheetData>
  <mergeCells count="4">
    <mergeCell ref="A2:G2"/>
    <mergeCell ref="B7:B11"/>
    <mergeCell ref="B15:B16"/>
    <mergeCell ref="B26:B27"/>
  </mergeCells>
  <printOptions horizontalCentered="1"/>
  <pageMargins left="0.25" right="0.25" top="0.75" bottom="0.75" header="0.3" footer="0.3"/>
  <pageSetup paperSize="9" fitToWidth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2:F36"/>
  <sheetViews>
    <sheetView workbookViewId="0">
      <selection activeCell="E22" sqref="E22"/>
    </sheetView>
  </sheetViews>
  <sheetFormatPr baseColWidth="10" defaultColWidth="8.83203125" defaultRowHeight="15"/>
  <cols>
    <col min="1" max="1" width="4.5" style="28" customWidth="1"/>
    <col min="2" max="2" width="9.1640625" style="96"/>
    <col min="3" max="3" width="25" customWidth="1"/>
    <col min="4" max="4" width="9.33203125" customWidth="1"/>
    <col min="5" max="5" width="10.5" style="8" customWidth="1"/>
    <col min="6" max="6" width="25.5" customWidth="1"/>
  </cols>
  <sheetData>
    <row r="2" spans="1:6" ht="29">
      <c r="A2" s="171" t="s">
        <v>87</v>
      </c>
      <c r="B2" s="171"/>
      <c r="C2" s="171"/>
      <c r="D2" s="171"/>
      <c r="E2" s="171"/>
      <c r="F2" s="171"/>
    </row>
    <row r="4" spans="1:6">
      <c r="A4" s="26" t="s">
        <v>0</v>
      </c>
      <c r="B4" s="95" t="s">
        <v>21</v>
      </c>
      <c r="C4" s="26" t="s">
        <v>36</v>
      </c>
      <c r="D4" s="26" t="s">
        <v>39</v>
      </c>
      <c r="E4" s="33" t="s">
        <v>37</v>
      </c>
      <c r="F4" s="26" t="s">
        <v>38</v>
      </c>
    </row>
    <row r="5" spans="1:6">
      <c r="A5" s="26">
        <v>1</v>
      </c>
      <c r="B5" s="95">
        <v>44044</v>
      </c>
      <c r="C5" s="26"/>
      <c r="D5" s="26"/>
      <c r="E5" s="42"/>
      <c r="F5" s="26"/>
    </row>
    <row r="6" spans="1:6">
      <c r="A6" s="34">
        <v>8</v>
      </c>
      <c r="B6" s="95">
        <v>44045</v>
      </c>
      <c r="C6" s="34"/>
      <c r="D6" s="34"/>
      <c r="E6" s="42"/>
      <c r="F6" s="34"/>
    </row>
    <row r="7" spans="1:6">
      <c r="A7" s="34">
        <v>9</v>
      </c>
      <c r="B7" s="95">
        <v>44046</v>
      </c>
      <c r="C7" s="34" t="s">
        <v>98</v>
      </c>
      <c r="D7" s="34">
        <v>10</v>
      </c>
      <c r="E7" s="42">
        <v>20000</v>
      </c>
      <c r="F7" s="34"/>
    </row>
    <row r="8" spans="1:6" s="75" customFormat="1">
      <c r="A8" s="34">
        <v>10</v>
      </c>
      <c r="B8" s="95">
        <v>44047</v>
      </c>
      <c r="C8" s="34"/>
      <c r="D8" s="34"/>
      <c r="E8" s="42"/>
      <c r="F8" s="34"/>
    </row>
    <row r="9" spans="1:6">
      <c r="A9" s="34">
        <v>11</v>
      </c>
      <c r="B9" s="95">
        <v>44048</v>
      </c>
      <c r="C9" s="34"/>
      <c r="D9" s="34"/>
      <c r="E9" s="42"/>
      <c r="F9" s="34"/>
    </row>
    <row r="10" spans="1:6">
      <c r="A10" s="34">
        <v>12</v>
      </c>
      <c r="B10" s="95">
        <v>44049</v>
      </c>
      <c r="C10" s="34"/>
      <c r="D10" s="34"/>
      <c r="E10" s="42"/>
      <c r="F10" s="34"/>
    </row>
    <row r="11" spans="1:6">
      <c r="A11" s="34">
        <v>13</v>
      </c>
      <c r="B11" s="95">
        <v>44050</v>
      </c>
      <c r="C11" s="34"/>
      <c r="D11" s="34"/>
      <c r="E11" s="42"/>
      <c r="F11" s="34"/>
    </row>
    <row r="12" spans="1:6">
      <c r="A12" s="34">
        <v>14</v>
      </c>
      <c r="B12" s="95">
        <v>44051</v>
      </c>
      <c r="C12" s="34"/>
      <c r="D12" s="34"/>
      <c r="E12" s="42"/>
      <c r="F12" s="34"/>
    </row>
    <row r="13" spans="1:6">
      <c r="A13" s="34">
        <v>15</v>
      </c>
      <c r="B13" s="95">
        <v>44052</v>
      </c>
      <c r="C13" s="34"/>
      <c r="D13" s="34"/>
      <c r="E13" s="42"/>
      <c r="F13" s="34"/>
    </row>
    <row r="14" spans="1:6" s="67" customFormat="1">
      <c r="A14" s="34">
        <v>17</v>
      </c>
      <c r="B14" s="95">
        <v>44053</v>
      </c>
      <c r="C14" s="34"/>
      <c r="D14" s="34"/>
      <c r="E14" s="42"/>
      <c r="F14" s="34"/>
    </row>
    <row r="15" spans="1:6">
      <c r="A15" s="34">
        <v>17</v>
      </c>
      <c r="B15" s="95">
        <v>44054</v>
      </c>
      <c r="C15" s="34"/>
      <c r="D15" s="34"/>
      <c r="E15" s="42"/>
      <c r="F15" s="34"/>
    </row>
    <row r="16" spans="1:6">
      <c r="A16" s="34">
        <v>18</v>
      </c>
      <c r="B16" s="95">
        <v>44055</v>
      </c>
      <c r="C16" s="34"/>
      <c r="D16" s="34"/>
      <c r="E16" s="42"/>
      <c r="F16" s="34"/>
    </row>
    <row r="17" spans="1:6">
      <c r="A17" s="34">
        <v>19</v>
      </c>
      <c r="B17" s="95">
        <v>44056</v>
      </c>
      <c r="C17" s="34"/>
      <c r="D17" s="34"/>
      <c r="E17" s="42"/>
      <c r="F17" s="34"/>
    </row>
    <row r="18" spans="1:6">
      <c r="A18" s="34">
        <v>20</v>
      </c>
      <c r="B18" s="95">
        <v>44057</v>
      </c>
      <c r="C18" s="34"/>
      <c r="D18" s="34"/>
      <c r="E18" s="42"/>
      <c r="F18" s="34"/>
    </row>
    <row r="19" spans="1:6">
      <c r="A19" s="34">
        <v>21</v>
      </c>
      <c r="B19" s="95">
        <v>44058</v>
      </c>
      <c r="C19" s="34"/>
      <c r="D19" s="34"/>
      <c r="E19" s="42"/>
      <c r="F19" s="34"/>
    </row>
    <row r="20" spans="1:6">
      <c r="A20" s="34">
        <v>22</v>
      </c>
      <c r="B20" s="95">
        <v>44059</v>
      </c>
      <c r="C20" s="34"/>
      <c r="D20" s="34"/>
      <c r="E20" s="42"/>
      <c r="F20" s="34"/>
    </row>
    <row r="21" spans="1:6">
      <c r="A21" s="34">
        <v>23</v>
      </c>
      <c r="B21" s="95">
        <v>44060</v>
      </c>
      <c r="C21" s="34" t="s">
        <v>99</v>
      </c>
      <c r="D21" s="34"/>
      <c r="E21" s="42">
        <v>130000</v>
      </c>
      <c r="F21" s="34"/>
    </row>
    <row r="22" spans="1:6">
      <c r="A22" s="34">
        <v>24</v>
      </c>
      <c r="B22" s="95">
        <v>44061</v>
      </c>
      <c r="C22" s="34"/>
      <c r="D22" s="34"/>
      <c r="E22" s="42"/>
      <c r="F22" s="34"/>
    </row>
    <row r="23" spans="1:6" s="82" customFormat="1">
      <c r="A23" s="34">
        <v>25</v>
      </c>
      <c r="B23" s="95">
        <v>44062</v>
      </c>
      <c r="C23" s="34"/>
      <c r="D23" s="34"/>
      <c r="E23" s="42"/>
      <c r="F23" s="34"/>
    </row>
    <row r="24" spans="1:6" s="82" customFormat="1">
      <c r="A24" s="34">
        <v>27</v>
      </c>
      <c r="B24" s="95">
        <v>44063</v>
      </c>
      <c r="C24" s="34"/>
      <c r="D24" s="34"/>
      <c r="E24" s="42"/>
      <c r="F24" s="34"/>
    </row>
    <row r="25" spans="1:6">
      <c r="A25" s="34">
        <v>27</v>
      </c>
      <c r="B25" s="95">
        <v>44064</v>
      </c>
      <c r="C25" s="34"/>
      <c r="D25" s="34"/>
      <c r="E25" s="42"/>
      <c r="F25" s="34"/>
    </row>
    <row r="26" spans="1:6" s="65" customFormat="1">
      <c r="A26" s="34">
        <v>28</v>
      </c>
      <c r="B26" s="95">
        <v>44065</v>
      </c>
      <c r="C26" s="34"/>
      <c r="D26" s="34"/>
      <c r="E26" s="42"/>
      <c r="F26" s="34"/>
    </row>
    <row r="27" spans="1:6" s="65" customFormat="1">
      <c r="A27" s="34">
        <v>29</v>
      </c>
      <c r="B27" s="95">
        <v>44066</v>
      </c>
      <c r="C27" s="34"/>
      <c r="D27" s="34"/>
      <c r="E27" s="42"/>
      <c r="F27" s="34"/>
    </row>
    <row r="28" spans="1:6" s="118" customFormat="1">
      <c r="A28" s="34"/>
      <c r="B28" s="95">
        <v>44067</v>
      </c>
      <c r="C28" s="34"/>
      <c r="D28" s="34"/>
      <c r="E28" s="42"/>
      <c r="F28" s="34"/>
    </row>
    <row r="29" spans="1:6" s="118" customFormat="1">
      <c r="A29" s="34"/>
      <c r="B29" s="95">
        <v>44068</v>
      </c>
      <c r="C29" s="34"/>
      <c r="D29" s="34"/>
      <c r="E29" s="42"/>
      <c r="F29" s="34"/>
    </row>
    <row r="30" spans="1:6" s="118" customFormat="1">
      <c r="A30" s="34"/>
      <c r="B30" s="95">
        <v>44069</v>
      </c>
      <c r="C30" s="34"/>
      <c r="D30" s="34"/>
      <c r="E30" s="42"/>
      <c r="F30" s="34"/>
    </row>
    <row r="31" spans="1:6" s="118" customFormat="1">
      <c r="A31" s="34"/>
      <c r="B31" s="95">
        <v>44070</v>
      </c>
      <c r="C31" s="34"/>
      <c r="D31" s="34"/>
      <c r="E31" s="42"/>
      <c r="F31" s="34"/>
    </row>
    <row r="32" spans="1:6" s="118" customFormat="1">
      <c r="A32" s="34"/>
      <c r="B32" s="95">
        <v>44071</v>
      </c>
      <c r="C32" s="34"/>
      <c r="D32" s="34"/>
      <c r="E32" s="42"/>
      <c r="F32" s="34"/>
    </row>
    <row r="33" spans="1:6" s="118" customFormat="1">
      <c r="A33" s="34"/>
      <c r="B33" s="95">
        <v>44072</v>
      </c>
      <c r="C33" s="34"/>
      <c r="D33" s="34"/>
      <c r="E33" s="42"/>
      <c r="F33" s="34"/>
    </row>
    <row r="34" spans="1:6" s="118" customFormat="1">
      <c r="A34" s="34"/>
      <c r="B34" s="95">
        <v>44073</v>
      </c>
      <c r="C34" s="34"/>
      <c r="D34" s="34"/>
      <c r="E34" s="42"/>
      <c r="F34" s="34"/>
    </row>
    <row r="35" spans="1:6" s="118" customFormat="1">
      <c r="A35" s="34"/>
      <c r="B35" s="95">
        <v>44074</v>
      </c>
      <c r="C35" s="34"/>
      <c r="D35" s="34"/>
      <c r="E35" s="42"/>
      <c r="F35" s="34"/>
    </row>
    <row r="36" spans="1:6">
      <c r="A36" s="26">
        <v>32</v>
      </c>
      <c r="B36" s="95"/>
      <c r="C36" s="26" t="s">
        <v>8</v>
      </c>
      <c r="D36" s="26"/>
      <c r="E36" s="43">
        <f>SUM(E5:E35)</f>
        <v>150000</v>
      </c>
      <c r="F36" s="26"/>
    </row>
  </sheetData>
  <mergeCells count="1">
    <mergeCell ref="A2:F2"/>
  </mergeCells>
  <printOptions horizontalCentered="1"/>
  <pageMargins left="0.25" right="0" top="0.75" bottom="0.75" header="0.3" footer="0.3"/>
  <pageSetup paperSize="9" orientation="portrait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2:V34"/>
  <sheetViews>
    <sheetView tabSelected="1" workbookViewId="0">
      <selection activeCell="C21" sqref="C21:C22"/>
    </sheetView>
  </sheetViews>
  <sheetFormatPr baseColWidth="10" defaultColWidth="8.83203125" defaultRowHeight="15"/>
  <cols>
    <col min="1" max="1" width="4.5" customWidth="1"/>
    <col min="2" max="2" width="13.83203125" style="45" customWidth="1"/>
    <col min="3" max="3" width="24.6640625" style="37" customWidth="1"/>
    <col min="4" max="4" width="9.6640625" style="37" bestFit="1" customWidth="1"/>
    <col min="5" max="5" width="18.5" style="8" customWidth="1"/>
    <col min="6" max="6" width="10.1640625" bestFit="1" customWidth="1"/>
  </cols>
  <sheetData>
    <row r="2" spans="1:6" ht="20">
      <c r="B2" s="172" t="s">
        <v>88</v>
      </c>
      <c r="C2" s="173"/>
      <c r="D2" s="173"/>
      <c r="E2" s="173"/>
    </row>
    <row r="3" spans="1:6">
      <c r="A3" s="23" t="s">
        <v>0</v>
      </c>
      <c r="B3" s="46" t="s">
        <v>21</v>
      </c>
      <c r="C3" s="34" t="s">
        <v>45</v>
      </c>
      <c r="D3" s="34" t="s">
        <v>15</v>
      </c>
      <c r="E3" s="85" t="s">
        <v>46</v>
      </c>
    </row>
    <row r="4" spans="1:6" s="92" customFormat="1" ht="16">
      <c r="A4" s="23"/>
      <c r="B4" s="94">
        <v>44018</v>
      </c>
      <c r="C4" s="102" t="s">
        <v>73</v>
      </c>
      <c r="D4" s="34" t="s">
        <v>54</v>
      </c>
      <c r="E4" s="78">
        <v>1500000</v>
      </c>
    </row>
    <row r="5" spans="1:6" s="149" customFormat="1" ht="16">
      <c r="A5" s="23"/>
      <c r="B5" s="94" t="s">
        <v>79</v>
      </c>
      <c r="C5" s="72" t="s">
        <v>74</v>
      </c>
      <c r="D5" s="34" t="s">
        <v>75</v>
      </c>
      <c r="E5" s="78">
        <v>780000</v>
      </c>
    </row>
    <row r="6" spans="1:6" s="149" customFormat="1" ht="16">
      <c r="A6" s="23"/>
      <c r="B6" s="94">
        <v>43897</v>
      </c>
      <c r="C6" s="102" t="s">
        <v>121</v>
      </c>
      <c r="D6" s="34"/>
      <c r="E6" s="78">
        <v>16950000</v>
      </c>
    </row>
    <row r="7" spans="1:6" s="149" customFormat="1" ht="16">
      <c r="A7" s="23"/>
      <c r="B7" s="94">
        <v>43928</v>
      </c>
      <c r="C7" s="102" t="s">
        <v>122</v>
      </c>
      <c r="D7" s="34"/>
      <c r="E7" s="78">
        <v>6000000</v>
      </c>
    </row>
    <row r="8" spans="1:6" s="149" customFormat="1" ht="16">
      <c r="A8" s="23"/>
      <c r="B8" s="94" t="s">
        <v>123</v>
      </c>
      <c r="C8" s="102" t="s">
        <v>124</v>
      </c>
      <c r="D8" s="34"/>
      <c r="E8" s="78">
        <v>774000</v>
      </c>
    </row>
    <row r="9" spans="1:6" s="149" customFormat="1" ht="16">
      <c r="A9" s="23"/>
      <c r="B9" s="94" t="s">
        <v>125</v>
      </c>
      <c r="C9" s="102" t="s">
        <v>126</v>
      </c>
      <c r="D9" s="34"/>
      <c r="E9" s="78">
        <v>1500000</v>
      </c>
    </row>
    <row r="10" spans="1:6" s="69" customFormat="1">
      <c r="A10" s="23"/>
      <c r="B10" s="174" t="s">
        <v>34</v>
      </c>
      <c r="C10" s="174"/>
      <c r="D10" s="174"/>
      <c r="E10" s="48">
        <f>SUM(E4:E9)</f>
        <v>27504000</v>
      </c>
    </row>
    <row r="12" spans="1:6">
      <c r="C12" s="62"/>
      <c r="D12" s="62"/>
      <c r="E12" s="62"/>
    </row>
    <row r="13" spans="1:6">
      <c r="C13" s="62"/>
      <c r="D13" s="62"/>
      <c r="E13" s="62"/>
    </row>
    <row r="14" spans="1:6">
      <c r="B14"/>
      <c r="C14"/>
      <c r="D14"/>
      <c r="E14"/>
      <c r="F14" s="62"/>
    </row>
    <row r="15" spans="1:6">
      <c r="B15"/>
      <c r="C15"/>
      <c r="D15"/>
      <c r="E15"/>
      <c r="F15" s="62"/>
    </row>
    <row r="16" spans="1:6">
      <c r="B16"/>
      <c r="C16"/>
      <c r="D16"/>
      <c r="E16"/>
    </row>
    <row r="17" spans="2:22">
      <c r="B17"/>
      <c r="C17"/>
      <c r="D17"/>
      <c r="E17"/>
    </row>
    <row r="18" spans="2:22">
      <c r="B18"/>
      <c r="C18"/>
      <c r="D18"/>
      <c r="E18"/>
    </row>
    <row r="19" spans="2:22">
      <c r="B19"/>
      <c r="C19"/>
      <c r="D19"/>
      <c r="E19"/>
    </row>
    <row r="20" spans="2:22">
      <c r="B20"/>
      <c r="C20"/>
      <c r="D20"/>
      <c r="E20"/>
    </row>
    <row r="21" spans="2:22">
      <c r="B21" s="60"/>
      <c r="C21" s="60"/>
      <c r="D21" s="60"/>
      <c r="E21" s="60"/>
    </row>
    <row r="22" spans="2:22">
      <c r="B22"/>
      <c r="C22"/>
      <c r="D22"/>
      <c r="E22"/>
      <c r="K22" s="62"/>
    </row>
    <row r="23" spans="2:22">
      <c r="B23"/>
      <c r="C23"/>
      <c r="D23"/>
      <c r="E23"/>
      <c r="F23" s="60"/>
      <c r="G23" s="60"/>
      <c r="H23" s="60"/>
      <c r="I23" s="60"/>
      <c r="J23" s="60"/>
      <c r="K23" s="62"/>
      <c r="O23" s="60"/>
      <c r="P23" s="60"/>
      <c r="Q23" s="60"/>
      <c r="R23" s="60"/>
      <c r="S23" s="60"/>
      <c r="T23" s="60"/>
      <c r="U23" s="60"/>
      <c r="V23" s="60"/>
    </row>
    <row r="24" spans="2:22">
      <c r="B24"/>
      <c r="C24"/>
      <c r="D24"/>
      <c r="E24"/>
      <c r="K24" s="62"/>
    </row>
    <row r="25" spans="2:22">
      <c r="B25"/>
      <c r="C25"/>
      <c r="D25"/>
      <c r="E25"/>
      <c r="K25" s="62"/>
    </row>
    <row r="26" spans="2:22">
      <c r="B26"/>
      <c r="C26"/>
      <c r="D26"/>
      <c r="E26"/>
      <c r="F26" s="8"/>
      <c r="K26" s="62"/>
    </row>
    <row r="27" spans="2:22">
      <c r="B27"/>
      <c r="C27"/>
      <c r="D27"/>
      <c r="E27"/>
      <c r="K27" s="62"/>
    </row>
    <row r="28" spans="2:22">
      <c r="B28"/>
      <c r="C28"/>
      <c r="D28"/>
      <c r="E28"/>
    </row>
    <row r="29" spans="2:22">
      <c r="B29"/>
      <c r="C29"/>
      <c r="D29"/>
      <c r="E29"/>
      <c r="O29" s="62"/>
      <c r="P29" s="62"/>
      <c r="Q29" s="62"/>
      <c r="R29" s="62"/>
      <c r="S29" s="62"/>
    </row>
    <row r="30" spans="2:22">
      <c r="B30"/>
      <c r="C30"/>
      <c r="D30"/>
      <c r="E30"/>
      <c r="O30" s="62"/>
      <c r="P30" s="62"/>
      <c r="Q30" s="62"/>
      <c r="R30" s="62"/>
      <c r="S30" s="62"/>
    </row>
    <row r="31" spans="2:22">
      <c r="O31" s="62"/>
      <c r="P31" s="62"/>
      <c r="Q31" s="62"/>
      <c r="R31" s="62"/>
      <c r="S31" s="62"/>
    </row>
    <row r="32" spans="2:22">
      <c r="O32" s="62"/>
      <c r="P32" s="62"/>
      <c r="Q32" s="62"/>
      <c r="R32" s="62"/>
      <c r="S32" s="62"/>
    </row>
    <row r="33" spans="15:19">
      <c r="O33" s="62"/>
      <c r="P33" s="62"/>
      <c r="Q33" s="62"/>
      <c r="R33" s="62"/>
      <c r="S33" s="62"/>
    </row>
    <row r="34" spans="15:19">
      <c r="O34" s="62"/>
      <c r="P34" s="62"/>
      <c r="Q34" s="62"/>
      <c r="R34" s="62"/>
      <c r="S34" s="62"/>
    </row>
  </sheetData>
  <mergeCells count="2">
    <mergeCell ref="B2:E2"/>
    <mergeCell ref="B10:D10"/>
  </mergeCells>
  <phoneticPr fontId="13" type="noConversion"/>
  <printOptions horizontalCentered="1"/>
  <pageMargins left="0.25" right="0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B2:O36"/>
  <sheetViews>
    <sheetView workbookViewId="0">
      <selection activeCell="E21" sqref="E21"/>
    </sheetView>
  </sheetViews>
  <sheetFormatPr baseColWidth="10" defaultColWidth="8.83203125" defaultRowHeight="15"/>
  <cols>
    <col min="1" max="1" width="9.83203125" customWidth="1"/>
    <col min="2" max="2" width="14.83203125" customWidth="1"/>
    <col min="3" max="3" width="17.33203125" style="8" customWidth="1"/>
    <col min="4" max="4" width="16.5" customWidth="1"/>
    <col min="5" max="5" width="16.83203125" style="8" bestFit="1" customWidth="1"/>
    <col min="6" max="6" width="13.33203125" customWidth="1"/>
    <col min="7" max="7" width="22" customWidth="1"/>
    <col min="8" max="8" width="18.6640625" style="8" customWidth="1"/>
  </cols>
  <sheetData>
    <row r="2" spans="2:8" ht="29">
      <c r="B2" s="171" t="s">
        <v>84</v>
      </c>
      <c r="C2" s="171"/>
      <c r="D2" s="171"/>
      <c r="E2" s="171"/>
      <c r="F2" s="171"/>
      <c r="G2" s="171"/>
      <c r="H2" s="171"/>
    </row>
    <row r="5" spans="2:8">
      <c r="B5" s="175" t="s">
        <v>25</v>
      </c>
      <c r="C5" s="175"/>
      <c r="D5" s="175"/>
    </row>
    <row r="6" spans="2:8">
      <c r="C6"/>
      <c r="D6" s="8"/>
    </row>
    <row r="7" spans="2:8">
      <c r="B7" s="31" t="s">
        <v>0</v>
      </c>
      <c r="C7" s="31" t="s">
        <v>41</v>
      </c>
      <c r="D7" s="32" t="s">
        <v>33</v>
      </c>
    </row>
    <row r="8" spans="2:8">
      <c r="B8" s="31">
        <v>1</v>
      </c>
      <c r="C8" s="31" t="s">
        <v>26</v>
      </c>
      <c r="D8" s="42">
        <f>'khám bệnh'!D37+'khám bệnh'!F37+'khám bệnh'!H37</f>
        <v>28400000</v>
      </c>
      <c r="G8" s="23" t="s">
        <v>47</v>
      </c>
      <c r="H8" s="47">
        <f>SUM(D8,D9)</f>
        <v>42790000</v>
      </c>
    </row>
    <row r="9" spans="2:8">
      <c r="B9" s="31">
        <v>2</v>
      </c>
      <c r="C9" s="31" t="s">
        <v>29</v>
      </c>
      <c r="D9" s="42">
        <f>'khám bệnh'!AC37</f>
        <v>14390000</v>
      </c>
      <c r="F9" s="8"/>
      <c r="G9" s="23" t="s">
        <v>48</v>
      </c>
      <c r="H9" s="47">
        <f>SUM(D10,-E21,-chi!E36)</f>
        <v>118777000</v>
      </c>
    </row>
    <row r="10" spans="2:8">
      <c r="B10" s="31">
        <v>3</v>
      </c>
      <c r="C10" s="31" t="s">
        <v>27</v>
      </c>
      <c r="D10" s="42">
        <f>thuốc!D35</f>
        <v>135769000</v>
      </c>
      <c r="G10" s="23" t="s">
        <v>49</v>
      </c>
      <c r="H10" s="47">
        <f>nợ!E10+nhập!F42</f>
        <v>27504000</v>
      </c>
    </row>
    <row r="11" spans="2:8">
      <c r="B11" s="31">
        <v>4</v>
      </c>
      <c r="C11" s="31" t="s">
        <v>8</v>
      </c>
      <c r="D11" s="43">
        <f>SUM(D8:D10)</f>
        <v>178559000</v>
      </c>
      <c r="G11" s="23"/>
      <c r="H11" s="47"/>
    </row>
    <row r="12" spans="2:8">
      <c r="C12"/>
      <c r="D12" s="8"/>
    </row>
    <row r="13" spans="2:8">
      <c r="B13" s="176" t="s">
        <v>28</v>
      </c>
      <c r="C13" s="176"/>
      <c r="D13" s="176"/>
      <c r="E13" s="176"/>
    </row>
    <row r="15" spans="2:8" ht="30.75" customHeight="1"/>
    <row r="16" spans="2:8">
      <c r="B16" s="29" t="s">
        <v>0</v>
      </c>
      <c r="C16" s="26" t="s">
        <v>36</v>
      </c>
      <c r="D16" s="26" t="s">
        <v>32</v>
      </c>
      <c r="E16" s="27" t="s">
        <v>33</v>
      </c>
    </row>
    <row r="17" spans="2:15">
      <c r="B17" s="38">
        <v>1</v>
      </c>
      <c r="C17" s="180" t="s">
        <v>43</v>
      </c>
      <c r="D17" s="34" t="s">
        <v>31</v>
      </c>
      <c r="E17" s="42">
        <v>0</v>
      </c>
    </row>
    <row r="18" spans="2:15">
      <c r="B18" s="38">
        <v>2</v>
      </c>
      <c r="C18" s="180"/>
      <c r="D18" s="34" t="s">
        <v>30</v>
      </c>
      <c r="E18" s="42">
        <v>0</v>
      </c>
    </row>
    <row r="19" spans="2:15">
      <c r="B19" s="38">
        <v>4</v>
      </c>
      <c r="C19" s="180"/>
      <c r="D19" s="34" t="s">
        <v>78</v>
      </c>
      <c r="E19" s="42">
        <v>0</v>
      </c>
    </row>
    <row r="20" spans="2:15">
      <c r="B20" s="38">
        <v>5</v>
      </c>
      <c r="C20" s="180"/>
      <c r="D20" s="34" t="s">
        <v>34</v>
      </c>
      <c r="E20" s="43">
        <f>SUM(E17:E19)</f>
        <v>0</v>
      </c>
    </row>
    <row r="21" spans="2:15" ht="19.5" customHeight="1">
      <c r="B21" s="36">
        <v>7</v>
      </c>
      <c r="C21" s="35" t="s">
        <v>27</v>
      </c>
      <c r="D21" s="35" t="s">
        <v>17</v>
      </c>
      <c r="E21" s="49">
        <f>nhập!E42</f>
        <v>16842000</v>
      </c>
    </row>
    <row r="22" spans="2:15" ht="18.75" customHeight="1">
      <c r="B22" s="30">
        <v>7</v>
      </c>
      <c r="C22" s="29" t="s">
        <v>35</v>
      </c>
      <c r="D22" s="26" t="s">
        <v>34</v>
      </c>
      <c r="E22" s="43">
        <f>chi!E36</f>
        <v>150000</v>
      </c>
    </row>
    <row r="23" spans="2:15" ht="18.75" customHeight="1">
      <c r="B23" s="29">
        <v>8</v>
      </c>
      <c r="C23" s="181" t="s">
        <v>40</v>
      </c>
      <c r="D23" s="182"/>
      <c r="E23" s="44">
        <f>SUM(E20:E22)</f>
        <v>16992000</v>
      </c>
    </row>
    <row r="26" spans="2:15" ht="16" thickBot="1">
      <c r="B26" s="175" t="s">
        <v>42</v>
      </c>
      <c r="C26" s="175"/>
      <c r="D26" s="175"/>
      <c r="E26" s="175"/>
    </row>
    <row r="27" spans="2:15" ht="34.5" customHeight="1" thickBot="1">
      <c r="B27" s="177">
        <f>SUM(D11,-E23)</f>
        <v>161567000</v>
      </c>
      <c r="C27" s="178"/>
      <c r="D27" s="178"/>
      <c r="E27" s="179"/>
      <c r="O27" s="8"/>
    </row>
    <row r="28" spans="2:15">
      <c r="O28" s="8"/>
    </row>
    <row r="29" spans="2:15">
      <c r="O29" s="8"/>
    </row>
    <row r="30" spans="2:15">
      <c r="O30" s="8"/>
    </row>
    <row r="31" spans="2:15">
      <c r="O31" s="8"/>
    </row>
    <row r="32" spans="2:15">
      <c r="O32" s="8"/>
    </row>
    <row r="33" spans="15:15">
      <c r="O33" s="8"/>
    </row>
    <row r="34" spans="15:15">
      <c r="O34" s="8"/>
    </row>
    <row r="35" spans="15:15">
      <c r="O35" s="8"/>
    </row>
    <row r="36" spans="15:15">
      <c r="O36" s="8"/>
    </row>
  </sheetData>
  <mergeCells count="7">
    <mergeCell ref="B2:H2"/>
    <mergeCell ref="B5:D5"/>
    <mergeCell ref="B13:E13"/>
    <mergeCell ref="B26:E26"/>
    <mergeCell ref="B27:E27"/>
    <mergeCell ref="C17:C20"/>
    <mergeCell ref="C23:D23"/>
  </mergeCells>
  <printOptions horizontalCentered="1"/>
  <pageMargins left="0.25" right="0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5A625-BAF6-47D2-B82C-BA12E06CE220}">
  <dimension ref="A1:E22"/>
  <sheetViews>
    <sheetView workbookViewId="0">
      <selection activeCell="B10" sqref="B10"/>
    </sheetView>
  </sheetViews>
  <sheetFormatPr baseColWidth="10" defaultColWidth="8.83203125" defaultRowHeight="15"/>
  <cols>
    <col min="1" max="1" width="15" customWidth="1"/>
    <col min="2" max="2" width="15.33203125" customWidth="1"/>
    <col min="3" max="3" width="20.1640625" customWidth="1"/>
    <col min="4" max="4" width="13.33203125" customWidth="1"/>
    <col min="5" max="5" width="12.83203125" customWidth="1"/>
  </cols>
  <sheetData>
    <row r="1" spans="1:5" ht="21">
      <c r="A1" s="185" t="s">
        <v>76</v>
      </c>
      <c r="B1" s="185"/>
      <c r="C1" s="185"/>
      <c r="D1" s="185"/>
      <c r="E1" s="185"/>
    </row>
    <row r="2" spans="1:5">
      <c r="A2" s="176" t="s">
        <v>55</v>
      </c>
      <c r="B2" s="176"/>
      <c r="D2" t="s">
        <v>59</v>
      </c>
    </row>
    <row r="3" spans="1:5" s="92" customFormat="1">
      <c r="A3" s="93"/>
      <c r="B3" s="93"/>
    </row>
    <row r="4" spans="1:5">
      <c r="A4" s="23" t="s">
        <v>56</v>
      </c>
      <c r="B4" s="47">
        <f>E4</f>
        <v>135769000</v>
      </c>
      <c r="D4" s="23" t="s">
        <v>60</v>
      </c>
      <c r="E4" s="47">
        <f>thuốc!D35</f>
        <v>135769000</v>
      </c>
    </row>
    <row r="5" spans="1:5">
      <c r="A5" s="23" t="s">
        <v>57</v>
      </c>
      <c r="B5" s="47">
        <f>chi!E36+nhập!E42</f>
        <v>16992000</v>
      </c>
      <c r="D5" s="23" t="s">
        <v>61</v>
      </c>
      <c r="E5" s="47">
        <f>thuốc!C35</f>
        <v>43626882</v>
      </c>
    </row>
    <row r="6" spans="1:5">
      <c r="A6" s="23" t="s">
        <v>58</v>
      </c>
      <c r="B6" s="47">
        <f>B4-B5</f>
        <v>118777000</v>
      </c>
      <c r="D6" s="23" t="s">
        <v>62</v>
      </c>
      <c r="E6" s="47">
        <f>E4-E5</f>
        <v>92142118</v>
      </c>
    </row>
    <row r="8" spans="1:5">
      <c r="A8" s="176" t="s">
        <v>63</v>
      </c>
      <c r="B8" s="176"/>
      <c r="C8" s="176"/>
      <c r="D8" s="176"/>
    </row>
    <row r="9" spans="1:5">
      <c r="A9" s="183" t="s">
        <v>64</v>
      </c>
      <c r="B9" s="184"/>
      <c r="C9" s="183" t="s">
        <v>68</v>
      </c>
      <c r="D9" s="184"/>
    </row>
    <row r="10" spans="1:5">
      <c r="A10" s="23" t="s">
        <v>65</v>
      </c>
      <c r="B10" s="47">
        <v>22423000</v>
      </c>
      <c r="C10" s="23" t="s">
        <v>69</v>
      </c>
      <c r="D10" s="47">
        <v>0</v>
      </c>
    </row>
    <row r="11" spans="1:5">
      <c r="A11" s="23" t="s">
        <v>77</v>
      </c>
      <c r="B11" s="97">
        <v>94952702</v>
      </c>
      <c r="C11" s="23" t="s">
        <v>70</v>
      </c>
      <c r="D11" s="47">
        <v>30687006</v>
      </c>
    </row>
    <row r="12" spans="1:5">
      <c r="A12" s="23"/>
      <c r="B12" s="47"/>
      <c r="C12" s="23" t="s">
        <v>66</v>
      </c>
      <c r="D12" s="47">
        <v>89187956</v>
      </c>
    </row>
    <row r="13" spans="1:5">
      <c r="A13" s="23" t="s">
        <v>67</v>
      </c>
      <c r="B13" s="47">
        <f>B10+B11</f>
        <v>117375702</v>
      </c>
      <c r="C13" s="23" t="s">
        <v>71</v>
      </c>
      <c r="D13" s="47">
        <f>D12+D11</f>
        <v>119874962</v>
      </c>
    </row>
    <row r="14" spans="1:5">
      <c r="D14" s="8"/>
    </row>
    <row r="20" spans="2:4">
      <c r="D20" s="8"/>
    </row>
    <row r="21" spans="2:4">
      <c r="B21" s="8"/>
    </row>
    <row r="22" spans="2:4">
      <c r="C22" s="8"/>
    </row>
  </sheetData>
  <mergeCells count="5">
    <mergeCell ref="A2:B2"/>
    <mergeCell ref="A9:B9"/>
    <mergeCell ref="C9:D9"/>
    <mergeCell ref="A8:D8"/>
    <mergeCell ref="A1:E1"/>
  </mergeCells>
  <pageMargins left="0.7" right="0.7" top="0.75" bottom="0.75" header="0.3" footer="0.3"/>
  <pageSetup paperSize="9" orientation="landscape" verticalDpi="20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09C95-D193-4A28-AF37-76A74DD505F0}">
  <dimension ref="B1:AQ24"/>
  <sheetViews>
    <sheetView workbookViewId="0">
      <selection activeCell="AN15" sqref="AN15"/>
    </sheetView>
  </sheetViews>
  <sheetFormatPr baseColWidth="10" defaultColWidth="8.83203125" defaultRowHeight="15"/>
  <cols>
    <col min="2" max="2" width="6.1640625" style="135" customWidth="1"/>
    <col min="3" max="3" width="27.5" customWidth="1"/>
    <col min="4" max="34" width="3.83203125" customWidth="1"/>
    <col min="35" max="35" width="7.1640625" customWidth="1"/>
    <col min="36" max="37" width="7.1640625" style="127" customWidth="1"/>
    <col min="38" max="38" width="7.1640625" customWidth="1"/>
    <col min="39" max="39" width="7.1640625" style="127" customWidth="1"/>
    <col min="40" max="40" width="7.1640625" customWidth="1"/>
    <col min="41" max="41" width="26" customWidth="1"/>
  </cols>
  <sheetData>
    <row r="1" spans="2:43" s="127" customFormat="1">
      <c r="B1" s="135"/>
    </row>
    <row r="2" spans="2:43">
      <c r="B2" s="135" t="s">
        <v>101</v>
      </c>
      <c r="C2" s="136">
        <v>2020</v>
      </c>
    </row>
    <row r="3" spans="2:43" s="127" customFormat="1">
      <c r="B3" s="135"/>
    </row>
    <row r="4" spans="2:43" ht="47">
      <c r="B4" s="192" t="s">
        <v>117</v>
      </c>
      <c r="C4" s="192"/>
      <c r="D4" s="192"/>
      <c r="E4" s="192"/>
      <c r="F4" s="192"/>
      <c r="G4" s="192"/>
      <c r="H4" s="192"/>
      <c r="I4" s="192"/>
      <c r="J4" s="192"/>
      <c r="K4" s="192"/>
      <c r="L4" s="192"/>
      <c r="M4" s="192"/>
      <c r="N4" s="192"/>
      <c r="O4" s="192"/>
      <c r="P4" s="192"/>
      <c r="Q4" s="192"/>
      <c r="R4" s="192"/>
      <c r="S4" s="192"/>
      <c r="T4" s="192"/>
      <c r="U4" s="192"/>
      <c r="V4" s="192"/>
      <c r="W4" s="192"/>
      <c r="X4" s="192"/>
    </row>
    <row r="5" spans="2:43" s="127" customFormat="1" ht="18.75" customHeight="1">
      <c r="B5" s="147"/>
      <c r="C5" s="146"/>
    </row>
    <row r="6" spans="2:43" ht="19">
      <c r="B6" s="137"/>
      <c r="C6" s="148">
        <f>DATE($C$2,8,1)</f>
        <v>44044</v>
      </c>
    </row>
    <row r="7" spans="2:43" s="127" customFormat="1">
      <c r="B7" s="137"/>
      <c r="C7" s="138"/>
    </row>
    <row r="8" spans="2:43" s="127" customFormat="1">
      <c r="B8" s="137"/>
      <c r="C8" s="138"/>
    </row>
    <row r="10" spans="2:43">
      <c r="B10" s="193" t="s">
        <v>0</v>
      </c>
      <c r="C10" s="193" t="s">
        <v>32</v>
      </c>
      <c r="D10" s="194" t="s">
        <v>21</v>
      </c>
      <c r="E10" s="194"/>
      <c r="F10" s="194"/>
      <c r="G10" s="194"/>
      <c r="H10" s="194"/>
      <c r="I10" s="194"/>
      <c r="J10" s="194"/>
      <c r="K10" s="194"/>
      <c r="L10" s="194"/>
      <c r="M10" s="194"/>
      <c r="N10" s="194"/>
      <c r="O10" s="194"/>
      <c r="P10" s="194"/>
      <c r="Q10" s="194"/>
      <c r="R10" s="194"/>
      <c r="S10" s="194"/>
      <c r="T10" s="194"/>
      <c r="U10" s="194"/>
      <c r="V10" s="194"/>
      <c r="W10" s="194"/>
      <c r="X10" s="194"/>
      <c r="Y10" s="194"/>
      <c r="Z10" s="194"/>
      <c r="AA10" s="194"/>
      <c r="AB10" s="194"/>
      <c r="AC10" s="194"/>
      <c r="AD10" s="194"/>
      <c r="AE10" s="194"/>
      <c r="AF10" s="194"/>
      <c r="AG10" s="194"/>
      <c r="AH10" s="194"/>
      <c r="AI10" s="194" t="s">
        <v>100</v>
      </c>
      <c r="AJ10" s="194"/>
      <c r="AK10" s="194"/>
      <c r="AL10" s="194"/>
      <c r="AM10" s="194"/>
      <c r="AN10" s="194"/>
      <c r="AO10" s="134" t="s">
        <v>38</v>
      </c>
      <c r="AP10" s="133"/>
      <c r="AQ10" s="133"/>
    </row>
    <row r="11" spans="2:43" s="8" customFormat="1" ht="15" customHeight="1">
      <c r="B11" s="193"/>
      <c r="C11" s="193"/>
      <c r="D11" s="139">
        <f>C6</f>
        <v>44044</v>
      </c>
      <c r="E11" s="139">
        <f>D11+1</f>
        <v>44045</v>
      </c>
      <c r="F11" s="139">
        <f t="shared" ref="F11:AE11" si="0">E11+1</f>
        <v>44046</v>
      </c>
      <c r="G11" s="139">
        <f t="shared" si="0"/>
        <v>44047</v>
      </c>
      <c r="H11" s="139">
        <f t="shared" si="0"/>
        <v>44048</v>
      </c>
      <c r="I11" s="139">
        <f t="shared" si="0"/>
        <v>44049</v>
      </c>
      <c r="J11" s="139">
        <f t="shared" si="0"/>
        <v>44050</v>
      </c>
      <c r="K11" s="139">
        <f t="shared" si="0"/>
        <v>44051</v>
      </c>
      <c r="L11" s="139">
        <f t="shared" si="0"/>
        <v>44052</v>
      </c>
      <c r="M11" s="139">
        <f t="shared" si="0"/>
        <v>44053</v>
      </c>
      <c r="N11" s="139">
        <f t="shared" si="0"/>
        <v>44054</v>
      </c>
      <c r="O11" s="139">
        <f t="shared" si="0"/>
        <v>44055</v>
      </c>
      <c r="P11" s="139">
        <f t="shared" si="0"/>
        <v>44056</v>
      </c>
      <c r="Q11" s="139">
        <f t="shared" si="0"/>
        <v>44057</v>
      </c>
      <c r="R11" s="139">
        <f t="shared" si="0"/>
        <v>44058</v>
      </c>
      <c r="S11" s="139">
        <f t="shared" si="0"/>
        <v>44059</v>
      </c>
      <c r="T11" s="139">
        <f t="shared" si="0"/>
        <v>44060</v>
      </c>
      <c r="U11" s="139">
        <f t="shared" si="0"/>
        <v>44061</v>
      </c>
      <c r="V11" s="139">
        <f t="shared" si="0"/>
        <v>44062</v>
      </c>
      <c r="W11" s="139">
        <f t="shared" si="0"/>
        <v>44063</v>
      </c>
      <c r="X11" s="139">
        <f t="shared" si="0"/>
        <v>44064</v>
      </c>
      <c r="Y11" s="139">
        <f t="shared" si="0"/>
        <v>44065</v>
      </c>
      <c r="Z11" s="139">
        <f t="shared" si="0"/>
        <v>44066</v>
      </c>
      <c r="AA11" s="139">
        <f t="shared" si="0"/>
        <v>44067</v>
      </c>
      <c r="AB11" s="139">
        <f t="shared" si="0"/>
        <v>44068</v>
      </c>
      <c r="AC11" s="139">
        <f t="shared" si="0"/>
        <v>44069</v>
      </c>
      <c r="AD11" s="139">
        <f t="shared" si="0"/>
        <v>44070</v>
      </c>
      <c r="AE11" s="139">
        <f t="shared" si="0"/>
        <v>44071</v>
      </c>
      <c r="AF11" s="139">
        <f>IF(DAY(AE11+1)=DAY(D11),””,AE11+1)</f>
        <v>44072</v>
      </c>
      <c r="AG11" s="139">
        <f>IF(AF11="","",IF(DAY(AF11+1)=DAY(D11),"",AF11+1))</f>
        <v>44073</v>
      </c>
      <c r="AH11" s="139">
        <f>IF(AG11="","",IF(DAY(AG11+1)=DAY(E11),"",AG11+1))</f>
        <v>44074</v>
      </c>
      <c r="AI11" s="186" t="s">
        <v>114</v>
      </c>
      <c r="AJ11" s="188" t="s">
        <v>112</v>
      </c>
      <c r="AK11" s="195" t="s">
        <v>113</v>
      </c>
      <c r="AL11" s="195" t="s">
        <v>108</v>
      </c>
      <c r="AM11" s="186" t="s">
        <v>115</v>
      </c>
      <c r="AN11" s="188" t="s">
        <v>34</v>
      </c>
      <c r="AO11" s="190"/>
    </row>
    <row r="12" spans="2:43" s="140" customFormat="1" ht="50.25" customHeight="1">
      <c r="B12" s="193"/>
      <c r="C12" s="193"/>
      <c r="D12" s="141" t="str">
        <f>CHOOSE(WEEKDAY(D11),"Chủ nhật","T. hai","T. ba","T. tư","T. năm","T. sáu","T. bảy")</f>
        <v>T. bảy</v>
      </c>
      <c r="E12" s="141" t="str">
        <f t="shared" ref="E12:AE12" si="1">CHOOSE(WEEKDAY(E11),"Chủ nhật","T. hai","T. ba","T. tư","T. năm","T. sáu","T. bảy")</f>
        <v>Chủ nhật</v>
      </c>
      <c r="F12" s="141" t="str">
        <f t="shared" si="1"/>
        <v>T. hai</v>
      </c>
      <c r="G12" s="141" t="str">
        <f t="shared" si="1"/>
        <v>T. ba</v>
      </c>
      <c r="H12" s="141" t="str">
        <f t="shared" si="1"/>
        <v>T. tư</v>
      </c>
      <c r="I12" s="141" t="str">
        <f t="shared" si="1"/>
        <v>T. năm</v>
      </c>
      <c r="J12" s="141" t="str">
        <f t="shared" si="1"/>
        <v>T. sáu</v>
      </c>
      <c r="K12" s="141" t="str">
        <f t="shared" si="1"/>
        <v>T. bảy</v>
      </c>
      <c r="L12" s="141" t="str">
        <f t="shared" si="1"/>
        <v>Chủ nhật</v>
      </c>
      <c r="M12" s="141" t="str">
        <f t="shared" si="1"/>
        <v>T. hai</v>
      </c>
      <c r="N12" s="141" t="str">
        <f t="shared" si="1"/>
        <v>T. ba</v>
      </c>
      <c r="O12" s="141" t="str">
        <f t="shared" si="1"/>
        <v>T. tư</v>
      </c>
      <c r="P12" s="141" t="str">
        <f t="shared" si="1"/>
        <v>T. năm</v>
      </c>
      <c r="Q12" s="141" t="str">
        <f t="shared" si="1"/>
        <v>T. sáu</v>
      </c>
      <c r="R12" s="141" t="str">
        <f t="shared" si="1"/>
        <v>T. bảy</v>
      </c>
      <c r="S12" s="141" t="str">
        <f t="shared" si="1"/>
        <v>Chủ nhật</v>
      </c>
      <c r="T12" s="141" t="str">
        <f t="shared" si="1"/>
        <v>T. hai</v>
      </c>
      <c r="U12" s="141" t="str">
        <f t="shared" si="1"/>
        <v>T. ba</v>
      </c>
      <c r="V12" s="141" t="str">
        <f t="shared" si="1"/>
        <v>T. tư</v>
      </c>
      <c r="W12" s="141" t="str">
        <f t="shared" si="1"/>
        <v>T. năm</v>
      </c>
      <c r="X12" s="141" t="str">
        <f t="shared" si="1"/>
        <v>T. sáu</v>
      </c>
      <c r="Y12" s="141" t="str">
        <f t="shared" si="1"/>
        <v>T. bảy</v>
      </c>
      <c r="Z12" s="141" t="str">
        <f t="shared" si="1"/>
        <v>Chủ nhật</v>
      </c>
      <c r="AA12" s="141" t="str">
        <f t="shared" si="1"/>
        <v>T. hai</v>
      </c>
      <c r="AB12" s="141" t="str">
        <f t="shared" si="1"/>
        <v>T. ba</v>
      </c>
      <c r="AC12" s="141" t="str">
        <f t="shared" si="1"/>
        <v>T. tư</v>
      </c>
      <c r="AD12" s="141" t="str">
        <f t="shared" si="1"/>
        <v>T. năm</v>
      </c>
      <c r="AE12" s="141" t="str">
        <f t="shared" si="1"/>
        <v>T. sáu</v>
      </c>
      <c r="AF12" s="141" t="str">
        <f t="shared" ref="AF12" si="2">CHOOSE(WEEKDAY(AF11),"Chủ nhật","T. hai","T. ba","T. tư","T. năm","T. sáu","T. bảy")</f>
        <v>T. bảy</v>
      </c>
      <c r="AG12" s="141" t="str">
        <f t="shared" ref="AG12" si="3">CHOOSE(WEEKDAY(AG11),"Chủ nhật","T. hai","T. ba","T. tư","T. năm","T. sáu","T. bảy")</f>
        <v>Chủ nhật</v>
      </c>
      <c r="AH12" s="141" t="str">
        <f t="shared" ref="AH12" si="4">CHOOSE(WEEKDAY(AH11),"Chủ nhật","T. hai","T. ba","T. tư","T. năm","T. sáu","T. bảy")</f>
        <v>T. hai</v>
      </c>
      <c r="AI12" s="187"/>
      <c r="AJ12" s="189"/>
      <c r="AK12" s="196"/>
      <c r="AL12" s="196"/>
      <c r="AM12" s="187"/>
      <c r="AN12" s="189"/>
      <c r="AO12" s="191"/>
    </row>
    <row r="13" spans="2:43">
      <c r="B13" s="128">
        <v>1</v>
      </c>
      <c r="C13" s="128" t="s">
        <v>116</v>
      </c>
      <c r="D13" s="34" t="s">
        <v>102</v>
      </c>
      <c r="E13" s="34" t="s">
        <v>102</v>
      </c>
      <c r="F13" s="34" t="s">
        <v>102</v>
      </c>
      <c r="G13" s="34" t="s">
        <v>102</v>
      </c>
      <c r="H13" s="34" t="s">
        <v>102</v>
      </c>
      <c r="I13" s="34" t="s">
        <v>102</v>
      </c>
      <c r="J13" s="34" t="s">
        <v>102</v>
      </c>
      <c r="K13" s="34"/>
      <c r="L13" s="34"/>
      <c r="M13" s="34"/>
      <c r="N13" s="34"/>
      <c r="O13" s="34"/>
      <c r="P13" s="34"/>
      <c r="Q13" s="34"/>
      <c r="R13" s="34"/>
      <c r="S13" s="34"/>
      <c r="T13" s="34" t="s">
        <v>102</v>
      </c>
      <c r="U13" s="34" t="s">
        <v>102</v>
      </c>
      <c r="V13" s="34" t="s">
        <v>102</v>
      </c>
      <c r="W13" s="34" t="s">
        <v>102</v>
      </c>
      <c r="X13" s="34" t="s">
        <v>102</v>
      </c>
      <c r="Y13" s="34" t="s">
        <v>102</v>
      </c>
      <c r="Z13" s="34" t="s">
        <v>102</v>
      </c>
      <c r="AA13" s="34" t="s">
        <v>102</v>
      </c>
      <c r="AB13" s="34" t="s">
        <v>102</v>
      </c>
      <c r="AC13" s="34" t="s">
        <v>102</v>
      </c>
      <c r="AD13" s="34" t="s">
        <v>102</v>
      </c>
      <c r="AE13" s="34" t="s">
        <v>102</v>
      </c>
      <c r="AF13" s="34" t="s">
        <v>102</v>
      </c>
      <c r="AG13" s="34" t="s">
        <v>102</v>
      </c>
      <c r="AH13" s="34" t="s">
        <v>102</v>
      </c>
      <c r="AI13" s="144">
        <f>COUNTIF(D13:AH13,D20)</f>
        <v>22</v>
      </c>
      <c r="AJ13" s="144">
        <f>COUNTIF(D13:AH13,D21)</f>
        <v>0</v>
      </c>
      <c r="AK13" s="144">
        <f>COUNTIF(D13:AH13,D22)</f>
        <v>0</v>
      </c>
      <c r="AL13" s="144">
        <f>COUNTIF(D13:AH13,D23)</f>
        <v>0</v>
      </c>
      <c r="AM13" s="144">
        <f>COUNTIF(D13:AH13,D24)</f>
        <v>0</v>
      </c>
      <c r="AN13" s="145">
        <f>AI13+AJ13*0.5+AK13+AL13+AM13</f>
        <v>22</v>
      </c>
      <c r="AO13" s="23"/>
    </row>
    <row r="14" spans="2:43">
      <c r="B14" s="128">
        <v>2</v>
      </c>
      <c r="C14" s="128" t="s">
        <v>118</v>
      </c>
      <c r="D14" s="34" t="s">
        <v>102</v>
      </c>
      <c r="E14" s="34" t="s">
        <v>102</v>
      </c>
      <c r="F14" s="34" t="s">
        <v>102</v>
      </c>
      <c r="G14" s="34" t="s">
        <v>102</v>
      </c>
      <c r="H14" s="34" t="s">
        <v>102</v>
      </c>
      <c r="I14" s="34" t="s">
        <v>102</v>
      </c>
      <c r="J14" s="34" t="s">
        <v>102</v>
      </c>
      <c r="K14" s="34" t="s">
        <v>102</v>
      </c>
      <c r="L14" s="34" t="s">
        <v>102</v>
      </c>
      <c r="M14" s="34" t="s">
        <v>102</v>
      </c>
      <c r="N14" s="34" t="s">
        <v>102</v>
      </c>
      <c r="O14" s="34" t="s">
        <v>102</v>
      </c>
      <c r="P14" s="34" t="s">
        <v>102</v>
      </c>
      <c r="Q14" s="34" t="s">
        <v>102</v>
      </c>
      <c r="R14" s="34" t="s">
        <v>102</v>
      </c>
      <c r="S14" s="34" t="s">
        <v>102</v>
      </c>
      <c r="T14" s="34" t="s">
        <v>102</v>
      </c>
      <c r="U14" s="34" t="s">
        <v>102</v>
      </c>
      <c r="V14" s="34" t="s">
        <v>102</v>
      </c>
      <c r="W14" s="34" t="s">
        <v>102</v>
      </c>
      <c r="X14" s="34" t="s">
        <v>102</v>
      </c>
      <c r="Y14" s="34" t="s">
        <v>102</v>
      </c>
      <c r="Z14" s="34" t="s">
        <v>102</v>
      </c>
      <c r="AA14" s="34" t="s">
        <v>102</v>
      </c>
      <c r="AB14" s="34" t="s">
        <v>102</v>
      </c>
      <c r="AC14" s="34" t="s">
        <v>102</v>
      </c>
      <c r="AD14" s="34" t="s">
        <v>102</v>
      </c>
      <c r="AE14" s="34" t="s">
        <v>102</v>
      </c>
      <c r="AF14" s="34" t="s">
        <v>102</v>
      </c>
      <c r="AG14" s="34" t="s">
        <v>102</v>
      </c>
      <c r="AH14" s="34" t="s">
        <v>102</v>
      </c>
      <c r="AI14" s="144">
        <f>COUNTIF(D14:AH14,D20)</f>
        <v>31</v>
      </c>
      <c r="AJ14" s="144">
        <f>COUNTIF(D14:AH14,D21)</f>
        <v>0</v>
      </c>
      <c r="AK14" s="144">
        <f>COUNTIF(D14:AH14,D22)</f>
        <v>0</v>
      </c>
      <c r="AL14" s="144">
        <f>COUNTIF(D14:AH14,D23)</f>
        <v>0</v>
      </c>
      <c r="AM14" s="144">
        <f>COUNTIF(D14:AH14,D24)</f>
        <v>0</v>
      </c>
      <c r="AN14" s="145">
        <f>AI14+AJ14*0.5+AK14+AL14+AM14</f>
        <v>31</v>
      </c>
      <c r="AO14" s="23"/>
    </row>
    <row r="15" spans="2:43">
      <c r="B15" s="128">
        <v>3</v>
      </c>
      <c r="C15" s="128" t="s">
        <v>119</v>
      </c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I15" s="144">
        <f>COUNTIF(D15:AH15,D20)</f>
        <v>0</v>
      </c>
      <c r="AJ15" s="144">
        <f>COUNTIF(D15:AH15,D21)</f>
        <v>0</v>
      </c>
      <c r="AK15" s="144">
        <f>COUNTIF(D15:AH15,D22)</f>
        <v>0</v>
      </c>
      <c r="AL15" s="144">
        <f>COUNTIF(D15:AH15,D23)</f>
        <v>0</v>
      </c>
      <c r="AM15" s="144">
        <f>COUNTIF(D15:AH15,D24)</f>
        <v>0</v>
      </c>
      <c r="AN15" s="145">
        <f t="shared" ref="AN15:AN16" si="5">AI15+AJ15*0.5+AK15+AL15+AM15</f>
        <v>0</v>
      </c>
      <c r="AO15" s="23"/>
    </row>
    <row r="16" spans="2:43" s="127" customFormat="1">
      <c r="B16" s="128">
        <v>4</v>
      </c>
      <c r="C16" s="128" t="s">
        <v>120</v>
      </c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I16" s="144">
        <f>COUNTIF(D16:AH16,D20)</f>
        <v>0</v>
      </c>
      <c r="AJ16" s="144">
        <f>COUNTIF(D16:AH16,D21)</f>
        <v>0</v>
      </c>
      <c r="AK16" s="144">
        <f>COUNTIF(D16:AH16,D22)</f>
        <v>0</v>
      </c>
      <c r="AL16" s="144">
        <f>COUNTIF(D16:AH16,D23)</f>
        <v>0</v>
      </c>
      <c r="AM16" s="144">
        <f>COUNTIF(D16:AH16,D24)</f>
        <v>0</v>
      </c>
      <c r="AN16" s="145">
        <f t="shared" si="5"/>
        <v>0</v>
      </c>
      <c r="AO16" s="23"/>
    </row>
    <row r="17" spans="2:41">
      <c r="B17" s="128"/>
      <c r="C17" s="34" t="s">
        <v>34</v>
      </c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128"/>
      <c r="AJ17" s="128"/>
      <c r="AK17" s="128"/>
      <c r="AL17" s="128"/>
      <c r="AM17" s="128"/>
      <c r="AN17" s="23"/>
      <c r="AO17" s="23"/>
    </row>
    <row r="20" spans="2:41" ht="16">
      <c r="C20" s="143" t="s">
        <v>110</v>
      </c>
      <c r="D20" s="142" t="s">
        <v>102</v>
      </c>
    </row>
    <row r="21" spans="2:41" ht="16">
      <c r="C21" s="143" t="s">
        <v>109</v>
      </c>
      <c r="D21" s="142" t="s">
        <v>103</v>
      </c>
    </row>
    <row r="22" spans="2:41" ht="16">
      <c r="C22" s="143" t="s">
        <v>111</v>
      </c>
      <c r="D22" s="142" t="s">
        <v>104</v>
      </c>
    </row>
    <row r="23" spans="2:41" ht="16">
      <c r="C23" s="143" t="s">
        <v>108</v>
      </c>
      <c r="D23" s="142" t="s">
        <v>105</v>
      </c>
    </row>
    <row r="24" spans="2:41" ht="16">
      <c r="C24" s="143" t="s">
        <v>107</v>
      </c>
      <c r="D24" s="142" t="s">
        <v>106</v>
      </c>
    </row>
  </sheetData>
  <mergeCells count="12">
    <mergeCell ref="AM11:AM12"/>
    <mergeCell ref="AN11:AN12"/>
    <mergeCell ref="AI11:AI12"/>
    <mergeCell ref="AO11:AO12"/>
    <mergeCell ref="B4:X4"/>
    <mergeCell ref="B10:B12"/>
    <mergeCell ref="C10:C12"/>
    <mergeCell ref="D10:AH10"/>
    <mergeCell ref="AI10:AN10"/>
    <mergeCell ref="AJ11:AJ12"/>
    <mergeCell ref="AK11:AK12"/>
    <mergeCell ref="AL11:AL12"/>
  </mergeCells>
  <conditionalFormatting sqref="D11:AH17">
    <cfRule type="expression" dxfId="2" priority="1">
      <formula>IF(D$11="",TRUE,FALSE)</formula>
    </cfRule>
    <cfRule type="expression" dxfId="1" priority="3">
      <formula>IF(WEEKDAY(D$11)=7,TRUE,FALSE)</formula>
    </cfRule>
    <cfRule type="expression" dxfId="0" priority="4">
      <formula>IF(WEEKDAY(D$11)=1,TRUE,FALSE)</formula>
    </cfRule>
  </conditionalFormatting>
  <pageMargins left="0.25" right="0.25" top="0.75" bottom="0.75" header="0.3" footer="0.3"/>
  <pageSetup paperSize="9" orientation="landscape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khám bệnh</vt:lpstr>
      <vt:lpstr>thuốc</vt:lpstr>
      <vt:lpstr>nhập</vt:lpstr>
      <vt:lpstr>chi</vt:lpstr>
      <vt:lpstr>nợ</vt:lpstr>
      <vt:lpstr>Tổng</vt:lpstr>
      <vt:lpstr>báo cáo</vt:lpstr>
      <vt:lpstr>Chấm công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2020-08-31T15:48:58Z</dcterms:modified>
</cp:coreProperties>
</file>