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3715" windowHeight="9630"/>
  </bookViews>
  <sheets>
    <sheet name="最新版" sheetId="1" r:id="rId1"/>
  </sheets>
  <definedNames>
    <definedName name="_xlnm.Print_Area" localSheetId="0">最新版!$A$1:$N$31</definedName>
  </definedNames>
  <calcPr calcId="144525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H11" i="1" s="1"/>
  <c r="G10" i="1"/>
  <c r="G9" i="1"/>
  <c r="G8" i="1"/>
  <c r="G7" i="1"/>
  <c r="G6" i="1"/>
  <c r="H6" i="1" s="1"/>
  <c r="H4" i="1" s="1"/>
  <c r="F4" i="1"/>
  <c r="H14" i="1"/>
  <c r="H12" i="1"/>
  <c r="H9" i="1"/>
  <c r="G4" i="1" l="1"/>
  <c r="I4" i="1" l="1"/>
  <c r="K4" i="1" s="1"/>
  <c r="M4" i="1" s="1"/>
</calcChain>
</file>

<file path=xl/sharedStrings.xml><?xml version="1.0" encoding="utf-8"?>
<sst xmlns="http://schemas.openxmlformats.org/spreadsheetml/2006/main" count="67" uniqueCount="60">
  <si>
    <r>
      <t xml:space="preserve">     </t>
    </r>
    <r>
      <rPr>
        <u/>
        <sz val="10"/>
        <rFont val="宋体"/>
        <family val="3"/>
        <charset val="134"/>
      </rPr>
      <t>惠州市健和光电有限公司</t>
    </r>
  </si>
  <si>
    <t xml:space="preserve">   工序平衡卡</t>
  </si>
  <si>
    <t>编号</t>
  </si>
  <si>
    <t>工段</t>
  </si>
  <si>
    <t>组装</t>
  </si>
  <si>
    <t>标准总
人数</t>
  </si>
  <si>
    <t>平衡率
(%)</t>
  </si>
  <si>
    <t>瓶颈
(秒)</t>
  </si>
  <si>
    <t>标准产量(PCS/H)</t>
  </si>
  <si>
    <t>标准人均时产量
(PCS/H/R)</t>
  </si>
  <si>
    <t>产品工时
(分钟/PCS)</t>
  </si>
  <si>
    <t>标题</t>
  </si>
  <si>
    <t>序号</t>
  </si>
  <si>
    <t>工序名称</t>
  </si>
  <si>
    <t>标准人数
(人)</t>
  </si>
  <si>
    <t>标准工时
(秒)</t>
  </si>
  <si>
    <t>单位工时(秒)</t>
  </si>
  <si>
    <t>机器/夹具
名称</t>
  </si>
  <si>
    <t>机器时间(秒)</t>
  </si>
  <si>
    <t>机器数量
(台)</t>
  </si>
  <si>
    <t>夹具/工具
(个)</t>
  </si>
  <si>
    <t>备注</t>
  </si>
  <si>
    <t>\</t>
  </si>
  <si>
    <t>磁吸3模块插DC线和扁平线</t>
  </si>
  <si>
    <t>专用磁吸工具</t>
  </si>
  <si>
    <t>1件</t>
  </si>
  <si>
    <t>1人作为机动人员协助前后工序及简单维修</t>
  </si>
  <si>
    <t>电脑</t>
  </si>
  <si>
    <t>1台</t>
  </si>
  <si>
    <t>修订</t>
  </si>
  <si>
    <t>制定或修订/日期</t>
  </si>
  <si>
    <t>审核/日期</t>
  </si>
  <si>
    <t>批准/日期</t>
  </si>
  <si>
    <t>受控/日期</t>
  </si>
  <si>
    <t>NO.1</t>
  </si>
  <si>
    <t>NO.2</t>
  </si>
  <si>
    <t>模组调平整度</t>
    <phoneticPr fontId="3" type="noConversion"/>
  </si>
  <si>
    <t>电检（合格后搬入防静电中空箱内）</t>
    <phoneticPr fontId="3" type="noConversion"/>
  </si>
  <si>
    <t>装L型定位片1PCS，打螺丝2PCS固定</t>
    <phoneticPr fontId="3" type="noConversion"/>
  </si>
  <si>
    <t>装卡线扣6PCS，打螺丝固定</t>
    <phoneticPr fontId="3" type="noConversion"/>
  </si>
  <si>
    <t>装定位针48PCS</t>
    <phoneticPr fontId="3" type="noConversion"/>
  </si>
  <si>
    <t>手工装磁吸模块12PCS</t>
    <phoneticPr fontId="3" type="noConversion"/>
  </si>
  <si>
    <t>取后盖组件，插DC线9处，绑DC线8处，剪绑带</t>
    <phoneticPr fontId="3" type="noConversion"/>
  </si>
  <si>
    <t>插扁线9处，整理电线，装后盖打螺丝8PCS固定</t>
    <phoneticPr fontId="3" type="noConversion"/>
  </si>
  <si>
    <t>贴标签1PCS</t>
    <phoneticPr fontId="3" type="noConversion"/>
  </si>
  <si>
    <t xml:space="preserve">F-4000电批 </t>
    <phoneticPr fontId="3" type="noConversion"/>
  </si>
  <si>
    <t>1次电检2模组</t>
  </si>
  <si>
    <t>剪刀</t>
    <phoneticPr fontId="3" type="noConversion"/>
  </si>
  <si>
    <t>1把</t>
    <phoneticPr fontId="3" type="noConversion"/>
  </si>
  <si>
    <t>剪钳</t>
    <phoneticPr fontId="3" type="noConversion"/>
  </si>
  <si>
    <t>\</t>
    <phoneticPr fontId="3" type="noConversion"/>
  </si>
  <si>
    <t>小十字螺丝刀</t>
    <phoneticPr fontId="3" type="noConversion"/>
  </si>
  <si>
    <t>2把</t>
    <phoneticPr fontId="3" type="noConversion"/>
  </si>
  <si>
    <t>F-4000电批</t>
    <phoneticPr fontId="3" type="noConversion"/>
  </si>
  <si>
    <t>定位针需粘低强度螺纹胶，装后要排气并确保定位针不回弹</t>
    <phoneticPr fontId="3" type="noConversion"/>
  </si>
  <si>
    <t>郑生伍</t>
    <phoneticPr fontId="3" type="noConversion"/>
  </si>
  <si>
    <t>650×365平台 VL系列 磁吸前维护钣金后盖2DC电源2接收卡模组装配</t>
    <phoneticPr fontId="3" type="noConversion"/>
  </si>
  <si>
    <t>取箱体，贴导电泡棉（短*4+中*2+长*1）</t>
    <phoneticPr fontId="3" type="noConversion"/>
  </si>
  <si>
    <t>初定</t>
    <phoneticPr fontId="3" type="noConversion"/>
  </si>
  <si>
    <t>修订内容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</si>
</sst>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0_ "/>
    <numFmt numFmtId="178" formatCode="0.0_ "/>
    <numFmt numFmtId="181" formatCode="m\/d\/yyyy"/>
  </numFmts>
  <fonts count="10">
    <font>
      <sz val="12"/>
      <name val="宋体"/>
      <charset val="134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u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178" fontId="1" fillId="2" borderId="26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1" fillId="2" borderId="18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78" fontId="1" fillId="2" borderId="22" xfId="0" applyNumberFormat="1" applyFont="1" applyFill="1" applyBorder="1" applyAlignment="1">
      <alignment horizontal="center" vertical="center"/>
    </xf>
    <xf numFmtId="178" fontId="1" fillId="2" borderId="24" xfId="0" applyNumberFormat="1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14" fontId="1" fillId="2" borderId="27" xfId="0" applyNumberFormat="1" applyFont="1" applyFill="1" applyBorder="1" applyAlignment="1">
      <alignment horizontal="center" vertical="center"/>
    </xf>
    <xf numFmtId="14" fontId="1" fillId="2" borderId="28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14" fontId="1" fillId="2" borderId="45" xfId="0" applyNumberFormat="1" applyFont="1" applyFill="1" applyBorder="1" applyAlignment="1">
      <alignment horizontal="center" vertical="center"/>
    </xf>
    <xf numFmtId="14" fontId="1" fillId="2" borderId="46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8" fontId="1" fillId="2" borderId="27" xfId="0" applyNumberFormat="1" applyFont="1" applyFill="1" applyBorder="1" applyAlignment="1">
      <alignment horizontal="center" vertical="center"/>
    </xf>
    <xf numFmtId="178" fontId="1" fillId="2" borderId="28" xfId="0" applyNumberFormat="1" applyFont="1" applyFill="1" applyBorder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81" fontId="1" fillId="2" borderId="45" xfId="0" applyNumberFormat="1" applyFont="1" applyFill="1" applyBorder="1" applyAlignment="1">
      <alignment horizontal="center" vertical="center"/>
    </xf>
    <xf numFmtId="181" fontId="1" fillId="2" borderId="4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0</xdr:col>
      <xdr:colOff>304800</xdr:colOff>
      <xdr:row>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77280"/>
        <a:stretch>
          <a:fillRect/>
        </a:stretch>
      </xdr:blipFill>
      <xdr:spPr bwMode="auto">
        <a:xfrm>
          <a:off x="66675" y="28575"/>
          <a:ext cx="238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17</xdr:row>
      <xdr:rowOff>9525</xdr:rowOff>
    </xdr:from>
    <xdr:to>
      <xdr:col>1</xdr:col>
      <xdr:colOff>800100</xdr:colOff>
      <xdr:row>18</xdr:row>
      <xdr:rowOff>104775</xdr:rowOff>
    </xdr:to>
    <xdr:sp macro="" textlink="">
      <xdr:nvSpPr>
        <xdr:cNvPr id="3" name="矩形 3"/>
        <xdr:cNvSpPr/>
      </xdr:nvSpPr>
      <xdr:spPr>
        <a:xfrm>
          <a:off x="28575" y="4238625"/>
          <a:ext cx="12477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600">
              <a:solidFill>
                <a:sysClr val="windowText" lastClr="000000"/>
              </a:solidFill>
            </a:rPr>
            <a:t>模组实物图</a:t>
          </a:r>
        </a:p>
      </xdr:txBody>
    </xdr:sp>
    <xdr:clientData/>
  </xdr:twoCellAnchor>
  <xdr:twoCellAnchor editAs="oneCell">
    <xdr:from>
      <xdr:col>1</xdr:col>
      <xdr:colOff>740315</xdr:colOff>
      <xdr:row>16</xdr:row>
      <xdr:rowOff>128599</xdr:rowOff>
    </xdr:from>
    <xdr:to>
      <xdr:col>5</xdr:col>
      <xdr:colOff>400051</xdr:colOff>
      <xdr:row>25</xdr:row>
      <xdr:rowOff>38099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6565" y="5986474"/>
          <a:ext cx="3517361" cy="2052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171450</xdr:colOff>
      <xdr:row>16</xdr:row>
      <xdr:rowOff>142873</xdr:rowOff>
    </xdr:from>
    <xdr:to>
      <xdr:col>13</xdr:col>
      <xdr:colOff>640102</xdr:colOff>
      <xdr:row>25</xdr:row>
      <xdr:rowOff>19049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19875" y="6000748"/>
          <a:ext cx="3592852" cy="20193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533400</xdr:colOff>
      <xdr:row>16</xdr:row>
      <xdr:rowOff>142874</xdr:rowOff>
    </xdr:from>
    <xdr:to>
      <xdr:col>8</xdr:col>
      <xdr:colOff>59474</xdr:colOff>
      <xdr:row>25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67275" y="6000749"/>
          <a:ext cx="1640624" cy="20383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N31"/>
  <sheetViews>
    <sheetView tabSelected="1" view="pageBreakPreview" topLeftCell="A22" zoomScaleNormal="90" workbookViewId="0">
      <selection activeCell="H31" sqref="H31:I31"/>
    </sheetView>
  </sheetViews>
  <sheetFormatPr defaultRowHeight="14.25"/>
  <cols>
    <col min="1" max="1" width="6.25" style="2" customWidth="1"/>
    <col min="2" max="2" width="16.25" style="2" customWidth="1"/>
    <col min="3" max="3" width="8.25" style="2" customWidth="1"/>
    <col min="4" max="4" width="6.25" style="2" customWidth="1"/>
    <col min="5" max="5" width="19.875" style="2" customWidth="1"/>
    <col min="6" max="6" width="9.125" style="2" customWidth="1"/>
    <col min="7" max="7" width="9.25" style="2" customWidth="1"/>
    <col min="8" max="8" width="9.375" style="2" customWidth="1"/>
    <col min="9" max="9" width="6.375" style="2" customWidth="1"/>
    <col min="10" max="10" width="6.125" style="2" customWidth="1"/>
    <col min="11" max="11" width="8.75" style="2" customWidth="1"/>
    <col min="12" max="12" width="9" style="2" customWidth="1"/>
    <col min="13" max="13" width="10.75" style="2" customWidth="1"/>
    <col min="14" max="14" width="19.125" style="2" customWidth="1"/>
    <col min="15" max="255" width="9" style="2" customWidth="1"/>
    <col min="256" max="16384" width="9" style="2"/>
  </cols>
  <sheetData>
    <row r="1" spans="1:14" ht="18" customHeight="1">
      <c r="A1" s="1" t="s">
        <v>0</v>
      </c>
      <c r="B1" s="1"/>
      <c r="C1" s="1"/>
      <c r="D1" s="1"/>
      <c r="E1" s="1"/>
      <c r="F1" s="71" t="s">
        <v>1</v>
      </c>
      <c r="G1" s="71"/>
      <c r="H1" s="71"/>
      <c r="I1" s="71"/>
      <c r="J1" s="71"/>
      <c r="K1" s="71"/>
      <c r="L1" s="71"/>
      <c r="M1" s="71"/>
      <c r="N1" s="71"/>
    </row>
    <row r="2" spans="1:14" ht="24" customHeight="1" thickBot="1">
      <c r="A2" s="3"/>
      <c r="B2" s="3"/>
      <c r="C2" s="3"/>
      <c r="D2" s="3"/>
      <c r="E2" s="4"/>
      <c r="F2" s="72"/>
      <c r="G2" s="72"/>
      <c r="H2" s="72"/>
      <c r="I2" s="72"/>
      <c r="J2" s="72"/>
      <c r="K2" s="72"/>
      <c r="L2" s="72"/>
      <c r="M2" s="72"/>
      <c r="N2" s="72"/>
    </row>
    <row r="3" spans="1:14" ht="30" customHeight="1">
      <c r="A3" s="5" t="s">
        <v>2</v>
      </c>
      <c r="B3" s="6"/>
      <c r="C3" s="6" t="s">
        <v>3</v>
      </c>
      <c r="D3" s="73" t="s">
        <v>4</v>
      </c>
      <c r="E3" s="74"/>
      <c r="F3" s="6" t="s">
        <v>5</v>
      </c>
      <c r="G3" s="6" t="s">
        <v>6</v>
      </c>
      <c r="H3" s="6" t="s">
        <v>7</v>
      </c>
      <c r="I3" s="75" t="s">
        <v>8</v>
      </c>
      <c r="J3" s="74"/>
      <c r="K3" s="75" t="s">
        <v>9</v>
      </c>
      <c r="L3" s="74"/>
      <c r="M3" s="75" t="s">
        <v>10</v>
      </c>
      <c r="N3" s="76"/>
    </row>
    <row r="4" spans="1:14" ht="29.25" customHeight="1" thickBot="1">
      <c r="A4" s="7" t="s">
        <v>11</v>
      </c>
      <c r="B4" s="93" t="s">
        <v>56</v>
      </c>
      <c r="C4" s="94"/>
      <c r="D4" s="94"/>
      <c r="E4" s="95"/>
      <c r="F4" s="8">
        <f>SUM(F6:F16)</f>
        <v>9</v>
      </c>
      <c r="G4" s="9">
        <f>SUM(G6:G16)/(H4*F4)</f>
        <v>0.94492337164750961</v>
      </c>
      <c r="H4" s="10">
        <f>MAX(H6:H16)</f>
        <v>255.20000000000005</v>
      </c>
      <c r="I4" s="85">
        <f>3600/H4</f>
        <v>14.10658307210031</v>
      </c>
      <c r="J4" s="86"/>
      <c r="K4" s="87">
        <f>I4/F4</f>
        <v>1.5673981191222568</v>
      </c>
      <c r="L4" s="87"/>
      <c r="M4" s="85">
        <f>60/K4</f>
        <v>38.280000000000008</v>
      </c>
      <c r="N4" s="88"/>
    </row>
    <row r="5" spans="1:14" ht="30" customHeight="1" thickTop="1">
      <c r="A5" s="11" t="s">
        <v>12</v>
      </c>
      <c r="B5" s="77" t="s">
        <v>13</v>
      </c>
      <c r="C5" s="78"/>
      <c r="D5" s="78"/>
      <c r="E5" s="79"/>
      <c r="F5" s="12" t="s">
        <v>14</v>
      </c>
      <c r="G5" s="12" t="s">
        <v>15</v>
      </c>
      <c r="H5" s="12" t="s">
        <v>16</v>
      </c>
      <c r="I5" s="80" t="s">
        <v>17</v>
      </c>
      <c r="J5" s="81"/>
      <c r="K5" s="13" t="s">
        <v>18</v>
      </c>
      <c r="L5" s="13" t="s">
        <v>19</v>
      </c>
      <c r="M5" s="12" t="s">
        <v>20</v>
      </c>
      <c r="N5" s="14" t="s">
        <v>21</v>
      </c>
    </row>
    <row r="6" spans="1:14" ht="30" customHeight="1">
      <c r="A6" s="70">
        <v>1</v>
      </c>
      <c r="B6" s="35" t="s">
        <v>57</v>
      </c>
      <c r="C6" s="82"/>
      <c r="D6" s="82"/>
      <c r="E6" s="83"/>
      <c r="F6" s="70">
        <v>1</v>
      </c>
      <c r="G6" s="29">
        <f>158*1.1</f>
        <v>173.8</v>
      </c>
      <c r="H6" s="67">
        <f>SUM(G6:G8)</f>
        <v>255.20000000000005</v>
      </c>
      <c r="I6" s="33" t="s">
        <v>47</v>
      </c>
      <c r="J6" s="34"/>
      <c r="K6" s="30"/>
      <c r="L6" s="30"/>
      <c r="M6" s="30" t="s">
        <v>48</v>
      </c>
      <c r="N6" s="27"/>
    </row>
    <row r="7" spans="1:14" ht="30" customHeight="1">
      <c r="A7" s="70"/>
      <c r="B7" s="84" t="s">
        <v>38</v>
      </c>
      <c r="C7" s="82"/>
      <c r="D7" s="82"/>
      <c r="E7" s="83"/>
      <c r="F7" s="70"/>
      <c r="G7" s="29">
        <f>18*1.1</f>
        <v>19.8</v>
      </c>
      <c r="H7" s="69"/>
      <c r="I7" s="89" t="s">
        <v>45</v>
      </c>
      <c r="J7" s="90"/>
      <c r="K7" s="30"/>
      <c r="L7" s="30"/>
      <c r="M7" s="67" t="s">
        <v>48</v>
      </c>
      <c r="N7" s="27"/>
    </row>
    <row r="8" spans="1:14" ht="30" customHeight="1">
      <c r="A8" s="70"/>
      <c r="B8" s="84" t="s">
        <v>39</v>
      </c>
      <c r="C8" s="82"/>
      <c r="D8" s="82"/>
      <c r="E8" s="83"/>
      <c r="F8" s="70"/>
      <c r="G8" s="29">
        <f>56*1.1</f>
        <v>61.600000000000009</v>
      </c>
      <c r="H8" s="68"/>
      <c r="I8" s="91"/>
      <c r="J8" s="92"/>
      <c r="K8" s="30"/>
      <c r="L8" s="30"/>
      <c r="M8" s="68"/>
      <c r="N8" s="27"/>
    </row>
    <row r="9" spans="1:14" ht="30" customHeight="1">
      <c r="A9" s="70">
        <v>2</v>
      </c>
      <c r="B9" s="84" t="s">
        <v>40</v>
      </c>
      <c r="C9" s="82"/>
      <c r="D9" s="82"/>
      <c r="E9" s="83"/>
      <c r="F9" s="70">
        <v>2</v>
      </c>
      <c r="G9" s="29">
        <f>327*1.1</f>
        <v>359.70000000000005</v>
      </c>
      <c r="H9" s="67">
        <f>SUM(G9:G10)/2</f>
        <v>252.45000000000005</v>
      </c>
      <c r="I9" s="33" t="s">
        <v>49</v>
      </c>
      <c r="J9" s="34"/>
      <c r="K9" s="30"/>
      <c r="L9" s="30"/>
      <c r="M9" s="30" t="s">
        <v>48</v>
      </c>
      <c r="N9" s="31" t="s">
        <v>54</v>
      </c>
    </row>
    <row r="10" spans="1:14" ht="30" customHeight="1">
      <c r="A10" s="70"/>
      <c r="B10" s="84" t="s">
        <v>41</v>
      </c>
      <c r="C10" s="82"/>
      <c r="D10" s="82"/>
      <c r="E10" s="83"/>
      <c r="F10" s="70"/>
      <c r="G10" s="29">
        <f>132*1.1</f>
        <v>145.20000000000002</v>
      </c>
      <c r="H10" s="68"/>
      <c r="I10" s="33"/>
      <c r="J10" s="34"/>
      <c r="K10" s="30"/>
      <c r="L10" s="30"/>
      <c r="M10" s="30"/>
      <c r="N10" s="27"/>
    </row>
    <row r="11" spans="1:14" ht="30" customHeight="1">
      <c r="A11" s="32">
        <v>3</v>
      </c>
      <c r="B11" s="84" t="s">
        <v>36</v>
      </c>
      <c r="C11" s="82"/>
      <c r="D11" s="82"/>
      <c r="E11" s="83"/>
      <c r="F11" s="32">
        <v>2</v>
      </c>
      <c r="G11" s="29">
        <f>462*1.1</f>
        <v>508.20000000000005</v>
      </c>
      <c r="H11" s="30">
        <f>+G11/F11</f>
        <v>254.10000000000002</v>
      </c>
      <c r="I11" s="35" t="s">
        <v>51</v>
      </c>
      <c r="J11" s="36"/>
      <c r="K11" s="30"/>
      <c r="L11" s="30"/>
      <c r="M11" s="30" t="s">
        <v>52</v>
      </c>
      <c r="N11" s="27"/>
    </row>
    <row r="12" spans="1:14" ht="30" customHeight="1">
      <c r="A12" s="70">
        <v>4</v>
      </c>
      <c r="B12" s="84" t="s">
        <v>42</v>
      </c>
      <c r="C12" s="82"/>
      <c r="D12" s="82"/>
      <c r="E12" s="83"/>
      <c r="F12" s="70">
        <v>3</v>
      </c>
      <c r="G12" s="29">
        <f>306*1.1</f>
        <v>336.6</v>
      </c>
      <c r="H12" s="67">
        <f>(G12+G13)/F12</f>
        <v>229.9</v>
      </c>
      <c r="I12" s="33" t="s">
        <v>49</v>
      </c>
      <c r="J12" s="34"/>
      <c r="K12" s="30"/>
      <c r="L12" s="30"/>
      <c r="M12" s="30" t="s">
        <v>48</v>
      </c>
      <c r="N12" s="27"/>
    </row>
    <row r="13" spans="1:14" ht="30" customHeight="1">
      <c r="A13" s="70"/>
      <c r="B13" s="84" t="s">
        <v>43</v>
      </c>
      <c r="C13" s="82"/>
      <c r="D13" s="82"/>
      <c r="E13" s="83"/>
      <c r="F13" s="70"/>
      <c r="G13" s="29">
        <f>321*1.1</f>
        <v>353.1</v>
      </c>
      <c r="H13" s="68"/>
      <c r="I13" s="33" t="s">
        <v>53</v>
      </c>
      <c r="J13" s="34"/>
      <c r="K13" s="30"/>
      <c r="L13" s="30"/>
      <c r="M13" s="30" t="s">
        <v>48</v>
      </c>
      <c r="N13" s="27"/>
    </row>
    <row r="14" spans="1:14" ht="30" customHeight="1">
      <c r="A14" s="70">
        <v>5</v>
      </c>
      <c r="B14" s="84" t="s">
        <v>44</v>
      </c>
      <c r="C14" s="82"/>
      <c r="D14" s="82"/>
      <c r="E14" s="83"/>
      <c r="F14" s="70">
        <v>1</v>
      </c>
      <c r="G14" s="29">
        <f>12*1.1</f>
        <v>13.200000000000001</v>
      </c>
      <c r="H14" s="67">
        <f>SUM(G14:G16)</f>
        <v>212.3</v>
      </c>
      <c r="I14" s="33"/>
      <c r="J14" s="34"/>
      <c r="K14" s="30"/>
      <c r="L14" s="30"/>
      <c r="M14" s="30"/>
      <c r="N14" s="27"/>
    </row>
    <row r="15" spans="1:14" ht="30" customHeight="1">
      <c r="A15" s="70"/>
      <c r="B15" s="35" t="s">
        <v>23</v>
      </c>
      <c r="C15" s="66"/>
      <c r="D15" s="66"/>
      <c r="E15" s="36"/>
      <c r="F15" s="70"/>
      <c r="G15" s="29">
        <f>60*1.1</f>
        <v>66</v>
      </c>
      <c r="H15" s="69"/>
      <c r="I15" s="37" t="s">
        <v>24</v>
      </c>
      <c r="J15" s="38"/>
      <c r="K15" s="19" t="s">
        <v>22</v>
      </c>
      <c r="L15" s="20" t="s">
        <v>50</v>
      </c>
      <c r="M15" s="21" t="s">
        <v>25</v>
      </c>
      <c r="N15" s="22" t="s">
        <v>26</v>
      </c>
    </row>
    <row r="16" spans="1:14" ht="30" customHeight="1">
      <c r="A16" s="70"/>
      <c r="B16" s="35" t="s">
        <v>37</v>
      </c>
      <c r="C16" s="66"/>
      <c r="D16" s="66"/>
      <c r="E16" s="36"/>
      <c r="F16" s="70"/>
      <c r="G16" s="29">
        <f>121*1.1</f>
        <v>133.10000000000002</v>
      </c>
      <c r="H16" s="68"/>
      <c r="I16" s="37" t="s">
        <v>27</v>
      </c>
      <c r="J16" s="38"/>
      <c r="K16" s="15" t="s">
        <v>22</v>
      </c>
      <c r="L16" s="16" t="s">
        <v>22</v>
      </c>
      <c r="M16" s="17" t="s">
        <v>28</v>
      </c>
      <c r="N16" s="18" t="s">
        <v>46</v>
      </c>
    </row>
    <row r="17" spans="1:14" customFormat="1" ht="18.75" customHeigh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</row>
    <row r="18" spans="1:14" customFormat="1" ht="18.75" customHeight="1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4"/>
    </row>
    <row r="19" spans="1:14" customFormat="1" ht="18.7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</row>
    <row r="20" spans="1:14" customFormat="1" ht="18.75" customHeight="1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4"/>
    </row>
    <row r="21" spans="1:14" customFormat="1" ht="18.75" customHeight="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/>
    </row>
    <row r="22" spans="1:14" customFormat="1" ht="18.75" customHeight="1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4"/>
    </row>
    <row r="23" spans="1:14" customFormat="1" ht="18.75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</row>
    <row r="24" spans="1:14" customFormat="1" ht="18.75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4"/>
    </row>
    <row r="25" spans="1:14" customFormat="1" ht="18.75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</row>
    <row r="26" spans="1:14" customFormat="1" ht="18.75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</row>
    <row r="27" spans="1:14" customFormat="1" ht="18.75" customHeight="1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</row>
    <row r="28" spans="1:14" s="23" customFormat="1" ht="24" customHeight="1" thickBo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/>
    </row>
    <row r="29" spans="1:14" customFormat="1" ht="15.75" customHeight="1" thickTop="1">
      <c r="A29" s="24" t="s">
        <v>29</v>
      </c>
      <c r="B29" s="48" t="s">
        <v>59</v>
      </c>
      <c r="C29" s="49"/>
      <c r="D29" s="49"/>
      <c r="E29" s="49"/>
      <c r="F29" s="49"/>
      <c r="G29" s="50"/>
      <c r="H29" s="51" t="s">
        <v>30</v>
      </c>
      <c r="I29" s="52"/>
      <c r="J29" s="53" t="s">
        <v>31</v>
      </c>
      <c r="K29" s="53"/>
      <c r="L29" s="53" t="s">
        <v>32</v>
      </c>
      <c r="M29" s="53"/>
      <c r="N29" s="25" t="s">
        <v>33</v>
      </c>
    </row>
    <row r="30" spans="1:14" customFormat="1" ht="15.75" customHeight="1">
      <c r="A30" s="26" t="s">
        <v>34</v>
      </c>
      <c r="B30" s="35" t="s">
        <v>58</v>
      </c>
      <c r="C30" s="66"/>
      <c r="D30" s="66"/>
      <c r="E30" s="66"/>
      <c r="F30" s="66"/>
      <c r="G30" s="36"/>
      <c r="H30" s="54" t="s">
        <v>55</v>
      </c>
      <c r="I30" s="54"/>
      <c r="J30" s="55"/>
      <c r="K30" s="56"/>
      <c r="L30" s="57"/>
      <c r="M30" s="57"/>
      <c r="N30" s="59"/>
    </row>
    <row r="31" spans="1:14" customFormat="1" ht="15.75" customHeight="1" thickBot="1">
      <c r="A31" s="28" t="s">
        <v>35</v>
      </c>
      <c r="B31" s="61"/>
      <c r="C31" s="62"/>
      <c r="D31" s="62"/>
      <c r="E31" s="62"/>
      <c r="F31" s="62"/>
      <c r="G31" s="63"/>
      <c r="H31" s="96">
        <v>43698</v>
      </c>
      <c r="I31" s="97"/>
      <c r="J31" s="64"/>
      <c r="K31" s="65"/>
      <c r="L31" s="58"/>
      <c r="M31" s="58"/>
      <c r="N31" s="60"/>
    </row>
  </sheetData>
  <mergeCells count="58">
    <mergeCell ref="A14:A16"/>
    <mergeCell ref="B4:E4"/>
    <mergeCell ref="B13:E13"/>
    <mergeCell ref="B14:E14"/>
    <mergeCell ref="B15:E15"/>
    <mergeCell ref="B9:E9"/>
    <mergeCell ref="B10:E10"/>
    <mergeCell ref="B11:E11"/>
    <mergeCell ref="B12:E12"/>
    <mergeCell ref="B16:E16"/>
    <mergeCell ref="I7:J8"/>
    <mergeCell ref="M7:M8"/>
    <mergeCell ref="A6:A8"/>
    <mergeCell ref="A9:A10"/>
    <mergeCell ref="A12:A13"/>
    <mergeCell ref="H6:H8"/>
    <mergeCell ref="F6:F8"/>
    <mergeCell ref="F1:N2"/>
    <mergeCell ref="D3:E3"/>
    <mergeCell ref="I3:J3"/>
    <mergeCell ref="K3:L3"/>
    <mergeCell ref="M3:N3"/>
    <mergeCell ref="B5:E5"/>
    <mergeCell ref="I5:J5"/>
    <mergeCell ref="B6:E6"/>
    <mergeCell ref="B7:E7"/>
    <mergeCell ref="B8:E8"/>
    <mergeCell ref="I6:J6"/>
    <mergeCell ref="I4:J4"/>
    <mergeCell ref="K4:L4"/>
    <mergeCell ref="M4:N4"/>
    <mergeCell ref="H9:H10"/>
    <mergeCell ref="H12:H13"/>
    <mergeCell ref="H14:H16"/>
    <mergeCell ref="F9:F10"/>
    <mergeCell ref="F12:F13"/>
    <mergeCell ref="F14:F16"/>
    <mergeCell ref="H30:I30"/>
    <mergeCell ref="J30:K30"/>
    <mergeCell ref="L30:M31"/>
    <mergeCell ref="N30:N31"/>
    <mergeCell ref="B31:G31"/>
    <mergeCell ref="H31:I31"/>
    <mergeCell ref="J31:K31"/>
    <mergeCell ref="B30:G30"/>
    <mergeCell ref="A17:N28"/>
    <mergeCell ref="B29:G29"/>
    <mergeCell ref="H29:I29"/>
    <mergeCell ref="J29:K29"/>
    <mergeCell ref="L29:M29"/>
    <mergeCell ref="I9:J9"/>
    <mergeCell ref="I10:J10"/>
    <mergeCell ref="I11:J11"/>
    <mergeCell ref="I15:J15"/>
    <mergeCell ref="I16:J16"/>
    <mergeCell ref="I12:J12"/>
    <mergeCell ref="I13:J13"/>
    <mergeCell ref="I14:J14"/>
  </mergeCells>
  <phoneticPr fontId="3" type="noConversion"/>
  <printOptions horizontalCentered="1" verticalCentered="1"/>
  <pageMargins left="0.2" right="0.2" top="0.2" bottom="0.2" header="0.08" footer="0.08"/>
  <pageSetup paperSize="9" scale="74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最新版</vt:lpstr>
      <vt:lpstr>最新版!Print_Area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Dell</cp:lastModifiedBy>
  <dcterms:created xsi:type="dcterms:W3CDTF">2019-08-21T09:20:26Z</dcterms:created>
  <dcterms:modified xsi:type="dcterms:W3CDTF">2019-11-29T09:19:29Z</dcterms:modified>
</cp:coreProperties>
</file>